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共有ドライブ\2部_zeh\2023\02_集合ZEH-M\02_高層ZEH-M支援事業（MOE）\04.交付申請書様式\02.新規\修正版\"/>
    </mc:Choice>
  </mc:AlternateContent>
  <xr:revisionPtr revIDLastSave="0" documentId="13_ncr:1_{84DF66FD-D2E3-452D-B415-24646FC7CA86}" xr6:coauthVersionLast="47" xr6:coauthVersionMax="47" xr10:uidLastSave="{00000000-0000-0000-0000-000000000000}"/>
  <bookViews>
    <workbookView xWindow="-120" yWindow="-120" windowWidth="29040" windowHeight="15840" tabRatio="878" xr2:uid="{353C3061-D23D-49DC-BBCF-35086E61DBA1}"/>
  </bookViews>
  <sheets>
    <sheet name="入力シート" sheetId="35" r:id="rId1"/>
    <sheet name="申請書類リスト" sheetId="84" r:id="rId2"/>
    <sheet name="様式第1_交付申請書" sheetId="4" r:id="rId3"/>
    <sheet name="誓約書" sheetId="98" r:id="rId4"/>
    <sheet name="1.申請者の詳細" sheetId="6" r:id="rId5"/>
    <sheet name="2.全体概要" sheetId="7" r:id="rId6"/>
    <sheet name="3.補助事業概要図" sheetId="99" r:id="rId7"/>
    <sheet name="4.住戸情報入力" sheetId="18" r:id="rId8"/>
    <sheet name="5.補助対象経費総括表（まとめ）" sheetId="96" r:id="rId9"/>
    <sheet name="6-1.補助対象経費総括表（1年目） " sheetId="55" r:id="rId10"/>
    <sheet name="6-2.補助対象経費総括表（2年目）" sheetId="93" r:id="rId11"/>
    <sheet name="6-3.補助対象経費総括表（3年目）" sheetId="94" r:id="rId12"/>
    <sheet name="6-4.補助対象経費総括表（4年目）" sheetId="95" r:id="rId13"/>
    <sheet name="7.共用部定額単価算出シート" sheetId="85" r:id="rId14"/>
    <sheet name="8.共用部空調設備費用算出シート" sheetId="86" r:id="rId15"/>
    <sheet name="9.費用明細書（共用部）" sheetId="44" r:id="rId16"/>
    <sheet name="10-1.蓄電システム補助対象経費算出シート（専有部）" sheetId="88" r:id="rId17"/>
    <sheet name="10-2.蓄電システム補助対象経費算出シート（共用部）" sheetId="89" r:id="rId18"/>
    <sheet name="11.MEMS補助対象経費算出シート " sheetId="90" r:id="rId19"/>
    <sheet name="12.パネルラジエーター設備費用算出シート" sheetId="83" r:id="rId20"/>
    <sheet name="13.水害等の災害時の電源確保に配慮した蓄電システム導入計画" sheetId="71" r:id="rId21"/>
    <sheet name="14.追加補助対象となる設備等の補助金額集計表" sheetId="87" r:id="rId22"/>
    <sheet name="15.直交集成板（ＣＬＴ）明細" sheetId="72" r:id="rId23"/>
    <sheet name="16.地中熱ヒートポンプ・システム明細" sheetId="73" r:id="rId24"/>
    <sheet name="17.ＰＶＴシステム明細 " sheetId="75" r:id="rId25"/>
    <sheet name="18.液体集熱式太陽熱利用システム明細" sheetId="74" r:id="rId26"/>
    <sheet name="19.V2H充電設備（充放電設備）補助金算出シート" sheetId="91" r:id="rId27"/>
    <sheet name="20.EV充電設備補助金算出シート" sheetId="92" r:id="rId28"/>
    <sheet name="21.工程表" sheetId="17" r:id="rId29"/>
    <sheet name="個人情報の取得と利用について" sheetId="97" r:id="rId30"/>
  </sheets>
  <externalReferences>
    <externalReference r:id="rId31"/>
    <externalReference r:id="rId32"/>
    <externalReference r:id="rId33"/>
    <externalReference r:id="rId34"/>
  </externalReferences>
  <definedNames>
    <definedName name="_xlnm._FilterDatabase" localSheetId="5" hidden="1">'2.全体概要'!$A$1:$Y$59</definedName>
    <definedName name="_Key1" localSheetId="17" hidden="1">#REF!</definedName>
    <definedName name="_Key1" localSheetId="20" hidden="1">#REF!</definedName>
    <definedName name="_Key1" localSheetId="6" hidden="1">#REF!</definedName>
    <definedName name="_Key1" localSheetId="7" hidden="1">#REF!</definedName>
    <definedName name="_Key1" localSheetId="29" hidden="1">#REF!</definedName>
    <definedName name="_Key1" localSheetId="3" hidden="1">#REF!</definedName>
    <definedName name="_Key1" hidden="1">#REF!</definedName>
    <definedName name="_Key2" localSheetId="17" hidden="1">#REF!</definedName>
    <definedName name="_Key2" localSheetId="6" hidden="1">#REF!</definedName>
    <definedName name="_Key2" localSheetId="7" hidden="1">#REF!</definedName>
    <definedName name="_Key2" localSheetId="29" hidden="1">#REF!</definedName>
    <definedName name="_Key2" localSheetId="3" hidden="1">#REF!</definedName>
    <definedName name="_Key2" hidden="1">#REF!</definedName>
    <definedName name="_Order1" hidden="1">255</definedName>
    <definedName name="_Order2" hidden="1">255</definedName>
    <definedName name="_Sort" localSheetId="16" hidden="1">#REF!</definedName>
    <definedName name="_Sort" localSheetId="17" hidden="1">#REF!</definedName>
    <definedName name="_Sort" localSheetId="18" hidden="1">#REF!</definedName>
    <definedName name="_Sort" localSheetId="20"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6" hidden="1">#REF!</definedName>
    <definedName name="_Sort" localSheetId="7" hidden="1">#REF!</definedName>
    <definedName name="_Sort" localSheetId="29" hidden="1">#REF!</definedName>
    <definedName name="_Sort" localSheetId="3" hidden="1">#REF!</definedName>
    <definedName name="_Sort" hidden="1">#REF!</definedName>
    <definedName name="○×">[1]選択肢!$G$59:$G$60</definedName>
    <definedName name="⑩BEMS_制御実施内容" localSheetId="6">#REF!</definedName>
    <definedName name="⑩BEMS_制御実施内容" localSheetId="3">#REF!</definedName>
    <definedName name="⑩BEMS_制御実施内容">#REF!</definedName>
    <definedName name="a" localSheetId="6" hidden="1">#REF!</definedName>
    <definedName name="a" localSheetId="3" hidden="1">#REF!</definedName>
    <definedName name="a" hidden="1">#REF!</definedName>
    <definedName name="Ａ．居室シーリングライト" localSheetId="16">#REF!</definedName>
    <definedName name="Ａ．居室シーリングライト" localSheetId="17">#REF!</definedName>
    <definedName name="Ａ．居室シーリングライト" localSheetId="18">#REF!</definedName>
    <definedName name="Ａ．居室シーリングライト" localSheetId="20">#REF!</definedName>
    <definedName name="Ａ．居室シーリングライト" localSheetId="22">#REF!</definedName>
    <definedName name="Ａ．居室シーリングライト" localSheetId="23">#REF!</definedName>
    <definedName name="Ａ．居室シーリングライト" localSheetId="24">#REF!</definedName>
    <definedName name="Ａ．居室シーリングライト" localSheetId="25">#REF!</definedName>
    <definedName name="Ａ．居室シーリングライト" localSheetId="26">#REF!</definedName>
    <definedName name="Ａ．居室シーリングライト" localSheetId="27">#REF!</definedName>
    <definedName name="Ａ．居室シーリングライト" localSheetId="6">#REF!</definedName>
    <definedName name="Ａ．居室シーリングライト" localSheetId="29">#REF!</definedName>
    <definedName name="Ａ．居室シーリングライト" localSheetId="3">#REF!</definedName>
    <definedName name="Ａ．居室シーリングライト">#REF!</definedName>
    <definedName name="A_1" localSheetId="8">#REF!</definedName>
    <definedName name="Ｂ．ダウンライト" localSheetId="6">#REF!</definedName>
    <definedName name="Ｂ．ダウンライト" localSheetId="29">#REF!</definedName>
    <definedName name="Ｂ．ダウンライト" localSheetId="3">#REF!</definedName>
    <definedName name="Ｂ．ダウンライト">#REF!</definedName>
    <definedName name="B_1" localSheetId="8">#REF!</definedName>
    <definedName name="Ｃ．ペンダント" localSheetId="6">#REF!</definedName>
    <definedName name="Ｃ．ペンダント" localSheetId="3">#REF!</definedName>
    <definedName name="Ｃ．ペンダント">#REF!</definedName>
    <definedName name="C_1" localSheetId="8">#REF!</definedName>
    <definedName name="CLT使用部位">[2]d!$U$3:$U$8</definedName>
    <definedName name="Ｄ．室内用スポットライト" localSheetId="16">#REF!</definedName>
    <definedName name="Ｄ．室内用スポットライト" localSheetId="17">#REF!</definedName>
    <definedName name="Ｄ．室内用スポットライト" localSheetId="6">#REF!</definedName>
    <definedName name="Ｄ．室内用スポットライト" localSheetId="8">#REF!</definedName>
    <definedName name="Ｄ．室内用スポットライト" localSheetId="3">#REF!</definedName>
    <definedName name="Ｄ．室内用スポットライト">#REF!</definedName>
    <definedName name="D_1" localSheetId="8">#REF!</definedName>
    <definedName name="Ｅ．ブラケット" localSheetId="16">#REF!</definedName>
    <definedName name="Ｅ．ブラケット" localSheetId="17">#REF!</definedName>
    <definedName name="Ｅ．ブラケット" localSheetId="6">#REF!</definedName>
    <definedName name="Ｅ．ブラケット" localSheetId="3">#REF!</definedName>
    <definedName name="Ｅ．ブラケット">#REF!</definedName>
    <definedName name="E_1" localSheetId="8">#REF!</definedName>
    <definedName name="Esub一覧" localSheetId="6" hidden="1">#REF!</definedName>
    <definedName name="Esub一覧" localSheetId="7" hidden="1">#REF!</definedName>
    <definedName name="Esub一覧" localSheetId="3" hidden="1">#REF!</definedName>
    <definedName name="Esub一覧" hidden="1">#REF!</definedName>
    <definedName name="Ｆ．非居室のシーリングライト" localSheetId="6">#REF!</definedName>
    <definedName name="Ｆ．非居室のシーリングライト" localSheetId="3">#REF!</definedName>
    <definedName name="Ｆ．非居室のシーリングライト">#REF!</definedName>
    <definedName name="ｆだあｓｄ" localSheetId="6">#REF!</definedName>
    <definedName name="ｆだあｓｄ" localSheetId="3">#REF!</definedName>
    <definedName name="ｆだあｓｄ">#REF!</definedName>
    <definedName name="Ｇ．足元灯" localSheetId="6">#REF!</definedName>
    <definedName name="Ｇ．足元灯" localSheetId="3">#REF!</definedName>
    <definedName name="Ｇ．足元灯">#REF!</definedName>
    <definedName name="ＨＵＵ" localSheetId="6" hidden="1">#REF!</definedName>
    <definedName name="ＨＵＵ" localSheetId="7" hidden="1">#REF!</definedName>
    <definedName name="ＨＵＵ" localSheetId="3" hidden="1">#REF!</definedName>
    <definedName name="ＨＵＵ" hidden="1">#REF!</definedName>
    <definedName name="J_1" localSheetId="8">#REF!</definedName>
    <definedName name="_xlnm.Print_Area" localSheetId="4">'1.申請者の詳細'!$A$3:$J$132</definedName>
    <definedName name="_xlnm.Print_Area" localSheetId="16">'10-1.蓄電システム補助対象経費算出シート（専有部）'!$B$4:$Z$50</definedName>
    <definedName name="_xlnm.Print_Area" localSheetId="17">'10-2.蓄電システム補助対象経費算出シート（共用部）'!$B$4:$AI$43</definedName>
    <definedName name="_xlnm.Print_Area" localSheetId="18">'11.MEMS補助対象経費算出シート '!$B$4:$AI$64</definedName>
    <definedName name="_xlnm.Print_Area" localSheetId="19">'12.パネルラジエーター設備費用算出シート'!$B$3:$O$56</definedName>
    <definedName name="_xlnm.Print_Area" localSheetId="20">'13.水害等の災害時の電源確保に配慮した蓄電システム導入計画'!$B$4:$AE$54</definedName>
    <definedName name="_xlnm.Print_Area" localSheetId="21">'14.追加補助対象となる設備等の補助金額集計表'!$B$3:$L$56</definedName>
    <definedName name="_xlnm.Print_Area" localSheetId="22">'15.直交集成板（ＣＬＴ）明細'!$B$3:$Y$31</definedName>
    <definedName name="_xlnm.Print_Area" localSheetId="23">'16.地中熱ヒートポンプ・システム明細'!$B$3:$W$36</definedName>
    <definedName name="_xlnm.Print_Area" localSheetId="24">'17.ＰＶＴシステム明細 '!$B$3:$W$36</definedName>
    <definedName name="_xlnm.Print_Area" localSheetId="25">'18.液体集熱式太陽熱利用システム明細'!$B$3:$W$36</definedName>
    <definedName name="_xlnm.Print_Area" localSheetId="26">'19.V2H充電設備（充放電設備）補助金算出シート'!$B$4:$Z$46</definedName>
    <definedName name="_xlnm.Print_Area" localSheetId="5">'2.全体概要'!$A$4:$AJ$64</definedName>
    <definedName name="_xlnm.Print_Area" localSheetId="27">'20.EV充電設備補助金算出シート'!$B$4:$Z$41</definedName>
    <definedName name="_xlnm.Print_Area" localSheetId="28">'21.工程表'!$A$3:$AF$56</definedName>
    <definedName name="_xlnm.Print_Area" localSheetId="6">'3.補助事業概要図'!$A$3:$O$57</definedName>
    <definedName name="_xlnm.Print_Area" localSheetId="7">'4.住戸情報入力'!$A$4:$BA$313</definedName>
    <definedName name="_xlnm.Print_Area" localSheetId="8">'5.補助対象経費総括表（まとめ）'!$A$3:$I$47</definedName>
    <definedName name="_xlnm.Print_Area" localSheetId="9">'6-1.補助対象経費総括表（1年目） '!$A$2:$S$54</definedName>
    <definedName name="_xlnm.Print_Area" localSheetId="10">'6-2.補助対象経費総括表（2年目）'!$A$2:$S$54</definedName>
    <definedName name="_xlnm.Print_Area" localSheetId="11">'6-3.補助対象経費総括表（3年目）'!$A$2:$S$54</definedName>
    <definedName name="_xlnm.Print_Area" localSheetId="12">'6-4.補助対象経費総括表（4年目）'!$A$2:$S$54</definedName>
    <definedName name="_xlnm.Print_Area" localSheetId="13">'7.共用部定額単価算出シート'!$A$3:$T$47</definedName>
    <definedName name="_xlnm.Print_Area" localSheetId="14">'8.共用部空調設備費用算出シート'!$A$3:$L$49</definedName>
    <definedName name="_xlnm.Print_Area" localSheetId="15">'9.費用明細書（共用部）'!$A$6:$AV$71</definedName>
    <definedName name="_xlnm.Print_Area" localSheetId="29">個人情報の取得と利用について!$B$3:$AV$119</definedName>
    <definedName name="_xlnm.Print_Area" localSheetId="1">申請書類リスト!$B$5:$G$53</definedName>
    <definedName name="_xlnm.Print_Area" localSheetId="3">誓約書!$B$3:$AR$78</definedName>
    <definedName name="_xlnm.Print_Area" localSheetId="0">入力シート!$A$1:$M$164</definedName>
    <definedName name="_xlnm.Print_Area" localSheetId="2">様式第1_交付申請書!$A$3:$P$336</definedName>
    <definedName name="_xlnm.Print_Titles" localSheetId="7">'4.住戸情報入力'!$8:$12</definedName>
    <definedName name="PV">[2]d!$V$3:$V$6</definedName>
    <definedName name="WEBプログラム" localSheetId="16">#REF!</definedName>
    <definedName name="WEBプログラム" localSheetId="17">#REF!</definedName>
    <definedName name="WEBプログラム" localSheetId="18">#REF!</definedName>
    <definedName name="WEBプログラム" localSheetId="20">#REF!</definedName>
    <definedName name="WEBプログラム" localSheetId="22">#REF!</definedName>
    <definedName name="WEBプログラム" localSheetId="23">#REF!</definedName>
    <definedName name="WEBプログラム" localSheetId="24">#REF!</definedName>
    <definedName name="WEBプログラム" localSheetId="25">#REF!</definedName>
    <definedName name="WEBプログラム" localSheetId="26">#REF!</definedName>
    <definedName name="WEBプログラム" localSheetId="27">#REF!</definedName>
    <definedName name="WEBプログラム" localSheetId="6">#REF!</definedName>
    <definedName name="WEBプログラム" localSheetId="29">#REF!</definedName>
    <definedName name="WEBプログラム" localSheetId="3">#REF!</definedName>
    <definedName name="WEBプログラム">#REF!</definedName>
    <definedName name="あ" localSheetId="16" hidden="1">#REF!</definedName>
    <definedName name="あ" localSheetId="17" hidden="1">#REF!</definedName>
    <definedName name="あ" localSheetId="18" hidden="1">#REF!</definedName>
    <definedName name="あ" localSheetId="20"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6" hidden="1">#REF!</definedName>
    <definedName name="あ" localSheetId="7" hidden="1">#REF!</definedName>
    <definedName name="あ" localSheetId="29" hidden="1">#REF!</definedName>
    <definedName name="あ" localSheetId="3" hidden="1">#REF!</definedName>
    <definedName name="あ" hidden="1">#REF!</definedName>
    <definedName name="あｆｇｄｆｇ" localSheetId="6" hidden="1">#REF!</definedName>
    <definedName name="あｆｇｄｆｇ" localSheetId="3" hidden="1">#REF!</definedName>
    <definedName name="あｆｇｄｆｇ" hidden="1">#REF!</definedName>
    <definedName name="い" localSheetId="6" hidden="1">#REF!</definedName>
    <definedName name="い" localSheetId="3" hidden="1">#REF!</definedName>
    <definedName name="い" hidden="1">#REF!</definedName>
    <definedName name="おｋ" localSheetId="6" hidden="1">#REF!</definedName>
    <definedName name="おｋ" localSheetId="3" hidden="1">#REF!</definedName>
    <definedName name="おｋ" hidden="1">#REF!</definedName>
    <definedName name="シーリングライト" localSheetId="6">#REF!</definedName>
    <definedName name="シーリングライト" localSheetId="3">#REF!</definedName>
    <definedName name="シーリングライト">#REF!</definedName>
    <definedName name="スポットライト" localSheetId="16">#REF!</definedName>
    <definedName name="スポットライト" localSheetId="17">#REF!</definedName>
    <definedName name="スポットライト" localSheetId="18">#REF!</definedName>
    <definedName name="スポットライト" localSheetId="20">#REF!</definedName>
    <definedName name="スポットライト" localSheetId="22">#REF!</definedName>
    <definedName name="スポットライト" localSheetId="23">#REF!</definedName>
    <definedName name="スポットライト" localSheetId="24">#REF!</definedName>
    <definedName name="スポットライト" localSheetId="25">#REF!</definedName>
    <definedName name="スポットライト" localSheetId="26">#REF!</definedName>
    <definedName name="スポットライト" localSheetId="27">#REF!</definedName>
    <definedName name="スポットライト" localSheetId="6">#REF!</definedName>
    <definedName name="スポットライト" localSheetId="29">#REF!</definedName>
    <definedName name="スポットライト" localSheetId="3">#REF!</definedName>
    <definedName name="スポットライト">#REF!</definedName>
    <definedName name="せつび" localSheetId="6" hidden="1">#REF!</definedName>
    <definedName name="せつび" localSheetId="3" hidden="1">#REF!</definedName>
    <definedName name="せつび" hidden="1">#REF!</definedName>
    <definedName name="ダウンライト" localSheetId="6">#REF!</definedName>
    <definedName name="ダウンライト" localSheetId="3">#REF!</definedName>
    <definedName name="ダウンライト">#REF!</definedName>
    <definedName name="なし">[2]d!$L$3:$L$3</definedName>
    <definedName name="フットライト" localSheetId="16">#REF!</definedName>
    <definedName name="フットライト" localSheetId="17">#REF!</definedName>
    <definedName name="フットライト" localSheetId="6">#REF!</definedName>
    <definedName name="フットライト" localSheetId="8">#REF!</definedName>
    <definedName name="フットライト" localSheetId="3">#REF!</definedName>
    <definedName name="フットライト">#REF!</definedName>
    <definedName name="ブラケット" localSheetId="16">#REF!</definedName>
    <definedName name="ブラケット" localSheetId="17">#REF!</definedName>
    <definedName name="ブラケット" localSheetId="6">#REF!</definedName>
    <definedName name="ブラケット" localSheetId="3">#REF!</definedName>
    <definedName name="ブラケット">#REF!</definedName>
    <definedName name="ペンダント" localSheetId="16">#REF!</definedName>
    <definedName name="ペンダント" localSheetId="17">#REF!</definedName>
    <definedName name="ペンダント" localSheetId="6">#REF!</definedName>
    <definedName name="ペンダント" localSheetId="3">#REF!</definedName>
    <definedName name="ペンダント">#REF!</definedName>
    <definedName name="画像" localSheetId="17">_xludf.XLOOKUP('[3]様式第1_ZEH+_交付申請書'!#REF!,'[3]様式第1_ZEH+_交付申請書'!#REF!,2,0)</definedName>
    <definedName name="画像" localSheetId="6">_xludf.XLOOKUP('[3]様式第1_ZEH+_交付申請書'!#REF!,'[3]様式第1_ZEH+_交付申請書'!#REF!,2,0)</definedName>
    <definedName name="画像" localSheetId="10">_xludf.XLOOKUP('[3]様式第1_ZEH+_交付申請書'!#REF!,'[3]様式第1_ZEH+_交付申請書'!#REF!,2,0)</definedName>
    <definedName name="画像" localSheetId="11">_xludf.XLOOKUP('[3]様式第1_ZEH+_交付申請書'!#REF!,'[3]様式第1_ZEH+_交付申請書'!#REF!,2,0)</definedName>
    <definedName name="画像" localSheetId="12">_xludf.XLOOKUP('[3]様式第1_ZEH+_交付申請書'!#REF!,'[3]様式第1_ZEH+_交付申請書'!#REF!,2,0)</definedName>
    <definedName name="画像" localSheetId="3">_xludf.XLOOKUP('[3]様式第1_ZEH+_交付申請書'!#REF!,'[3]様式第1_ZEH+_交付申請書'!#REF!,2,0)</definedName>
    <definedName name="画像">_xludf.XLOOKUP('[3]様式第1_ZEH+_交付申請書'!#REF!,'[3]様式第1_ZEH+_交付申請書'!#REF!,2,0)</definedName>
    <definedName name="開始月" localSheetId="16">#REF!</definedName>
    <definedName name="開始月" localSheetId="17">#REF!</definedName>
    <definedName name="開始月" localSheetId="6">#REF!</definedName>
    <definedName name="開始月" localSheetId="8">#REF!</definedName>
    <definedName name="開始月" localSheetId="3">#REF!</definedName>
    <definedName name="開始月">#REF!</definedName>
    <definedName name="開始日" localSheetId="16">#REF!</definedName>
    <definedName name="開始日" localSheetId="17">#REF!</definedName>
    <definedName name="開始日" localSheetId="6">#REF!</definedName>
    <definedName name="開始日" localSheetId="3">#REF!</definedName>
    <definedName name="開始日">#REF!</definedName>
    <definedName name="開始年" localSheetId="16">#REF!</definedName>
    <definedName name="開始年" localSheetId="17">#REF!</definedName>
    <definedName name="開始年" localSheetId="6">#REF!</definedName>
    <definedName name="開始年" localSheetId="3">#REF!</definedName>
    <definedName name="開始年">#REF!</definedName>
    <definedName name="該否">[1]選択肢!$G$30:$G$31</definedName>
    <definedName name="居室シーリングライト" localSheetId="16">#REF!</definedName>
    <definedName name="居室シーリングライト" localSheetId="17">#REF!</definedName>
    <definedName name="居室シーリングライト" localSheetId="6">#REF!</definedName>
    <definedName name="居室シーリングライト" localSheetId="8">#REF!</definedName>
    <definedName name="居室シーリングライト" localSheetId="3">#REF!</definedName>
    <definedName name="居室シーリングライト">#REF!</definedName>
    <definedName name="経産省ZEH画像" localSheetId="17">_xludf.XLOOKUP('[3]様式第1_ZEH+_交付申請書'!#REF!,'[3]様式第1_ZEH+_交付申請書'!#REF!,2,0)</definedName>
    <definedName name="経産省ZEH画像" localSheetId="6">_xludf.XLOOKUP('[3]様式第1_ZEH+_交付申請書'!#REF!,'[3]様式第1_ZEH+_交付申請書'!#REF!,2,0)</definedName>
    <definedName name="経産省ZEH画像" localSheetId="10">_xludf.XLOOKUP('[3]様式第1_ZEH+_交付申請書'!#REF!,'[3]様式第1_ZEH+_交付申請書'!#REF!,2,0)</definedName>
    <definedName name="経産省ZEH画像" localSheetId="11">_xludf.XLOOKUP('[3]様式第1_ZEH+_交付申請書'!#REF!,'[3]様式第1_ZEH+_交付申請書'!#REF!,2,0)</definedName>
    <definedName name="経産省ZEH画像" localSheetId="12">_xludf.XLOOKUP('[3]様式第1_ZEH+_交付申請書'!#REF!,'[3]様式第1_ZEH+_交付申請書'!#REF!,2,0)</definedName>
    <definedName name="経産省ZEH画像" localSheetId="3">_xludf.XLOOKUP('[3]様式第1_ZEH+_交付申請書'!#REF!,'[3]様式第1_ZEH+_交付申請書'!#REF!,2,0)</definedName>
    <definedName name="経産省ZEH画像">_xludf.XLOOKUP('[3]様式第1_ZEH+_交付申請書'!#REF!,'[3]様式第1_ZEH+_交付申請書'!#REF!,2,0)</definedName>
    <definedName name="建物情報" localSheetId="6">#REF!</definedName>
    <definedName name="建物情報" localSheetId="3">#REF!</definedName>
    <definedName name="建物情報">#REF!</definedName>
    <definedName name="事業期間区分">[2]d!$B$3:$B$5</definedName>
    <definedName name="主な構造">[2]d!$I$3:$I$7</definedName>
    <definedName name="取得">[2]d!$Q$3:$Q$4</definedName>
    <definedName name="消費税">[4]選択肢!$G$52:$G$53</definedName>
    <definedName name="照明器具" localSheetId="16">#REF!</definedName>
    <definedName name="照明器具" localSheetId="17">#REF!</definedName>
    <definedName name="照明器具" localSheetId="6">#REF!</definedName>
    <definedName name="照明器具" localSheetId="8">#REF!</definedName>
    <definedName name="照明器具" localSheetId="3">#REF!</definedName>
    <definedName name="照明器具">#REF!</definedName>
    <definedName name="照明設備">[1]選択肢!$G$27:$G$28</definedName>
    <definedName name="新既">[2]d!$B$100:$B$101</definedName>
    <definedName name="設備タイプ別設備仕様書" localSheetId="6" hidden="1">#REF!</definedName>
    <definedName name="設備タイプ別設備仕様書" localSheetId="3" hidden="1">#REF!</definedName>
    <definedName name="設備タイプ別設備仕様書" hidden="1">#REF!</definedName>
    <definedName name="設備タイプ別設備仕様書ｃ" localSheetId="6" hidden="1">#REF!</definedName>
    <definedName name="設備タイプ別設備仕様書ｃ" localSheetId="3" hidden="1">#REF!</definedName>
    <definedName name="設備タイプ別設備仕様書ｃ" hidden="1">#REF!</definedName>
    <definedName name="大分類">[2]d!$AE$3:$AE$8</definedName>
    <definedName name="断熱被膜">[1]選択肢!$G$12:$G$13</definedName>
    <definedName name="地域区分">[2]d!$J$3:$J$10</definedName>
    <definedName name="締切月" localSheetId="16">#REF!</definedName>
    <definedName name="締切月" localSheetId="17">#REF!</definedName>
    <definedName name="締切月" localSheetId="6">#REF!</definedName>
    <definedName name="締切月" localSheetId="8">#REF!</definedName>
    <definedName name="締切月" localSheetId="3">#REF!</definedName>
    <definedName name="締切月">#REF!</definedName>
    <definedName name="締切日" localSheetId="16">#REF!</definedName>
    <definedName name="締切日" localSheetId="17">#REF!</definedName>
    <definedName name="締切日" localSheetId="6">#REF!</definedName>
    <definedName name="締切日" localSheetId="3">#REF!</definedName>
    <definedName name="締切日">#REF!</definedName>
    <definedName name="締切年" localSheetId="16">#REF!</definedName>
    <definedName name="締切年" localSheetId="17">#REF!</definedName>
    <definedName name="締切年" localSheetId="6">#REF!</definedName>
    <definedName name="締切年" localSheetId="3">#REF!</definedName>
    <definedName name="締切年">#REF!</definedName>
    <definedName name="都道府県">[2]d!$G$3:$G$49</definedName>
    <definedName name="都道府県名">[4]選択肢!$D$2:$D$49</definedName>
    <definedName name="文書名">[4]選択肢!$B$2:$B$5</definedName>
    <definedName name="補助対象経費1" localSheetId="16">#REF!</definedName>
    <definedName name="補助対象経費1" localSheetId="17">#REF!</definedName>
    <definedName name="補助対象経費1" localSheetId="6">#REF!</definedName>
    <definedName name="補助対象経費1" localSheetId="8">#REF!</definedName>
    <definedName name="補助対象経費1" localSheetId="3">#REF!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4" i="91" l="1"/>
  <c r="I11" i="96" l="1"/>
  <c r="L14" i="18" l="1"/>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E4" i="99" l="1"/>
  <c r="C4" i="99"/>
  <c r="J8" i="92" l="1"/>
  <c r="J8" i="91"/>
  <c r="J7" i="74"/>
  <c r="J7" i="75"/>
  <c r="J7" i="73"/>
  <c r="J7" i="72"/>
  <c r="V17" i="90" l="1"/>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3" i="98"/>
  <c r="S73" i="98"/>
  <c r="Q72" i="98"/>
  <c r="AA69" i="98"/>
  <c r="S69" i="98"/>
  <c r="Q68" i="98"/>
  <c r="B7" i="98"/>
  <c r="U84" i="97" l="1"/>
  <c r="U81" i="97"/>
  <c r="U78" i="97"/>
  <c r="Q51" i="93" l="1"/>
  <c r="Q48" i="93"/>
  <c r="O47" i="93"/>
  <c r="Q47" i="93" s="1"/>
  <c r="O46" i="93"/>
  <c r="Q46" i="93" s="1"/>
  <c r="O45" i="93"/>
  <c r="Q45" i="93" s="1"/>
  <c r="Q44" i="93"/>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7" i="7"/>
  <c r="Q14" i="93" l="1"/>
  <c r="Q49" i="93"/>
  <c r="J28" i="88" l="1"/>
  <c r="J8" i="88" l="1"/>
  <c r="J44" i="91" l="1"/>
  <c r="J42" i="91"/>
  <c r="J22" i="91" l="1"/>
  <c r="J30" i="4" l="1"/>
  <c r="J24" i="4"/>
  <c r="J18" i="4"/>
  <c r="J12" i="4"/>
  <c r="AA66" i="98" s="1"/>
  <c r="AC75" i="97" l="1"/>
  <c r="N7" i="83"/>
  <c r="C125" i="6" l="1"/>
  <c r="C123" i="6"/>
  <c r="C122" i="6"/>
  <c r="C114" i="6"/>
  <c r="C112" i="6"/>
  <c r="C111" i="6"/>
  <c r="C95" i="6"/>
  <c r="C93" i="6"/>
  <c r="C92" i="6"/>
  <c r="C84" i="6"/>
  <c r="C82" i="6"/>
  <c r="C81" i="6"/>
  <c r="C66" i="6"/>
  <c r="C64" i="6"/>
  <c r="C63" i="6"/>
  <c r="C55" i="6"/>
  <c r="C53" i="6"/>
  <c r="C52" i="6"/>
  <c r="C29" i="6"/>
  <c r="C27" i="6"/>
  <c r="C26" i="6"/>
  <c r="C11" i="6"/>
  <c r="C13" i="6"/>
  <c r="C10" i="6"/>
  <c r="C6" i="6"/>
  <c r="AC84" i="97"/>
  <c r="S83" i="97"/>
  <c r="AC81" i="97"/>
  <c r="S80" i="97"/>
  <c r="AC78" i="97"/>
  <c r="S77" i="97"/>
  <c r="G11" i="4"/>
  <c r="G12" i="4"/>
  <c r="G28" i="4"/>
  <c r="G22" i="4"/>
  <c r="G16" i="4"/>
  <c r="G10" i="4"/>
  <c r="S74" i="97" l="1"/>
  <c r="Q65" i="98"/>
  <c r="S66" i="98"/>
  <c r="U75" i="97"/>
  <c r="G31" i="4"/>
  <c r="G25" i="4"/>
  <c r="G13" i="4"/>
  <c r="AG72" i="97" l="1"/>
  <c r="J8" i="90" l="1"/>
  <c r="C11" i="7"/>
  <c r="M10" i="7"/>
  <c r="C10" i="7"/>
  <c r="H64" i="4" l="1"/>
  <c r="H63" i="4"/>
  <c r="C6" i="7"/>
  <c r="L5" i="4"/>
  <c r="AH63" i="98" s="1"/>
  <c r="G9" i="4"/>
  <c r="J34" i="90"/>
  <c r="AV13" i="18" l="1"/>
  <c r="J40" i="92" l="1"/>
  <c r="J38" i="92"/>
  <c r="J20" i="88" l="1"/>
  <c r="J32" i="88" l="1"/>
  <c r="E42" i="96" l="1"/>
  <c r="E46" i="96" s="1"/>
  <c r="E28" i="96"/>
  <c r="E32" i="96" s="1"/>
  <c r="E9" i="96"/>
  <c r="G20" i="87" l="1"/>
  <c r="J31" i="92"/>
  <c r="J32" i="73" l="1"/>
  <c r="J21" i="92"/>
  <c r="J40" i="91" l="1"/>
  <c r="J40" i="88"/>
  <c r="J49" i="88" s="1"/>
  <c r="J46" i="91" l="1"/>
  <c r="Q48" i="95"/>
  <c r="O47" i="95"/>
  <c r="Q47" i="95" s="1"/>
  <c r="O46" i="95"/>
  <c r="Q46" i="95" s="1"/>
  <c r="O45" i="95"/>
  <c r="Q45" i="95" s="1"/>
  <c r="Q44" i="95"/>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4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49" i="95"/>
  <c r="Q27" i="95"/>
  <c r="Q43" i="94"/>
  <c r="Q27" i="93"/>
  <c r="Q32" i="55"/>
  <c r="Q22" i="93" l="1"/>
  <c r="Q33" i="94"/>
  <c r="Q33" i="93"/>
  <c r="Q33" i="95"/>
  <c r="Q22" i="95"/>
  <c r="Q22" i="94"/>
  <c r="Q50" i="93" l="1"/>
  <c r="Q50" i="94"/>
  <c r="Q50" i="95"/>
  <c r="K14" i="55"/>
  <c r="Q14" i="55" s="1"/>
  <c r="K15" i="55"/>
  <c r="Q15" i="55" s="1"/>
  <c r="W26" i="7" l="1"/>
  <c r="O27" i="75"/>
  <c r="O26" i="75"/>
  <c r="O25" i="75"/>
  <c r="O24" i="75"/>
  <c r="O23" i="75"/>
  <c r="F163" i="35" l="1"/>
  <c r="I49" i="87" l="1"/>
  <c r="G49" i="87"/>
  <c r="I36" i="87"/>
  <c r="G36" i="87"/>
  <c r="I23" i="87"/>
  <c r="G23" i="87"/>
  <c r="I10" i="87"/>
  <c r="G10" i="87"/>
  <c r="G38" i="87" l="1"/>
  <c r="I15" i="7" l="1"/>
  <c r="I7" i="96" l="1"/>
  <c r="Q24" i="7"/>
  <c r="O9" i="55"/>
  <c r="Q9" i="55" s="1"/>
  <c r="Q11" i="55" s="1"/>
  <c r="D19" i="96" s="1"/>
  <c r="F94" i="4" s="1"/>
  <c r="N94" i="4" s="1"/>
  <c r="O10" i="55"/>
  <c r="Q10" i="55" s="1"/>
  <c r="K48" i="86"/>
  <c r="E48" i="86"/>
  <c r="K39" i="86"/>
  <c r="E39" i="86"/>
  <c r="K30" i="86"/>
  <c r="E30" i="86"/>
  <c r="K21" i="86"/>
  <c r="E21" i="86"/>
  <c r="K12" i="86"/>
  <c r="E12" i="86"/>
  <c r="C19" i="96" l="1"/>
  <c r="C94" i="4" s="1"/>
  <c r="F19" i="96"/>
  <c r="D9" i="96"/>
  <c r="C9" i="96"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J45" i="7" l="1"/>
  <c r="T49" i="7" s="1"/>
  <c r="T47" i="7"/>
  <c r="T46" i="7"/>
  <c r="T44" i="7"/>
  <c r="T43" i="7"/>
  <c r="T42" i="7"/>
  <c r="T41" i="7"/>
  <c r="T40" i="7"/>
  <c r="T39" i="7"/>
  <c r="T38" i="7"/>
  <c r="T37" i="7"/>
  <c r="T36" i="7"/>
  <c r="T35" i="7"/>
  <c r="T34" i="7"/>
  <c r="T33" i="7"/>
  <c r="T32" i="7"/>
  <c r="T31" i="7"/>
  <c r="T45" i="7" l="1"/>
  <c r="G51" i="87"/>
  <c r="G25" i="87"/>
  <c r="G12" i="87"/>
  <c r="J48" i="7"/>
  <c r="O48" i="7"/>
  <c r="S20" i="85"/>
  <c r="S19" i="85"/>
  <c r="N20" i="85"/>
  <c r="N19" i="85"/>
  <c r="I20" i="85"/>
  <c r="I19" i="85"/>
  <c r="D20" i="85"/>
  <c r="D19" i="85"/>
  <c r="N54" i="83" l="1"/>
  <c r="G54" i="83"/>
  <c r="T50" i="7"/>
  <c r="T48" i="7"/>
  <c r="K5" i="96" s="1"/>
  <c r="T52" i="7"/>
  <c r="T51" i="7"/>
  <c r="G22" i="87" l="1"/>
  <c r="G35" i="87"/>
  <c r="G48" i="87"/>
  <c r="G47" i="87"/>
  <c r="G34" i="87"/>
  <c r="G21" i="87"/>
  <c r="G46" i="87"/>
  <c r="I46" i="87" s="1"/>
  <c r="G33" i="87"/>
  <c r="I33" i="87" s="1"/>
  <c r="I20" i="87"/>
  <c r="G9" i="87" l="1"/>
  <c r="G8" i="87"/>
  <c r="G7" i="87"/>
  <c r="I7" i="87" s="1"/>
  <c r="L14" i="7" l="1"/>
  <c r="S18" i="85"/>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J27" i="74"/>
  <c r="J17" i="74" s="1"/>
  <c r="O26" i="74"/>
  <c r="I48" i="87" s="1"/>
  <c r="O25" i="74"/>
  <c r="I35" i="87" s="1"/>
  <c r="J27" i="75"/>
  <c r="J17" i="75" s="1"/>
  <c r="I47" i="87"/>
  <c r="I34" i="87"/>
  <c r="J20" i="72"/>
  <c r="O19" i="72"/>
  <c r="O18" i="72"/>
  <c r="I37" i="87" l="1"/>
  <c r="I50" i="87"/>
  <c r="S30" i="85"/>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34" i="55"/>
  <c r="K13" i="18"/>
  <c r="Q49" i="55" l="1"/>
  <c r="S21" i="85"/>
  <c r="S40" i="85" s="1"/>
  <c r="S46" i="85" s="1"/>
  <c r="D21" i="85"/>
  <c r="D40" i="85" s="1"/>
  <c r="D46" i="85" s="1"/>
  <c r="I21" i="85"/>
  <c r="I40" i="85" s="1"/>
  <c r="I46" i="85" s="1"/>
  <c r="N21" i="85"/>
  <c r="N40" i="85" s="1"/>
  <c r="N13" i="83"/>
  <c r="G13" i="83"/>
  <c r="N23" i="83"/>
  <c r="G23" i="83"/>
  <c r="G33" i="83"/>
  <c r="Q35" i="55" l="1"/>
  <c r="I21" i="87" l="1"/>
  <c r="O24" i="74"/>
  <c r="I22" i="87" s="1"/>
  <c r="O23" i="74"/>
  <c r="J12" i="72"/>
  <c r="O17" i="72"/>
  <c r="O16" i="72"/>
  <c r="I24" i="87" l="1"/>
  <c r="I9" i="87"/>
  <c r="O27" i="74"/>
  <c r="O20" i="72"/>
  <c r="I8" i="87"/>
  <c r="T17" i="72"/>
  <c r="I25" i="87" s="1"/>
  <c r="I28" i="87" s="1"/>
  <c r="T19" i="72"/>
  <c r="I51" i="87" s="1"/>
  <c r="I54" i="87" s="1"/>
  <c r="I55" i="87" s="1"/>
  <c r="F45" i="96" s="1"/>
  <c r="G45" i="96" s="1"/>
  <c r="T18" i="72"/>
  <c r="T16" i="72"/>
  <c r="I12" i="87" s="1"/>
  <c r="I15" i="87" s="1"/>
  <c r="K31" i="55"/>
  <c r="Q31" i="55" s="1"/>
  <c r="Q33" i="55" s="1"/>
  <c r="K20" i="55"/>
  <c r="Q20" i="55" s="1"/>
  <c r="I11" i="87" l="1"/>
  <c r="I16" i="87" s="1"/>
  <c r="F24" i="96" s="1"/>
  <c r="I29" i="87"/>
  <c r="F31" i="96" s="1"/>
  <c r="G31" i="96" s="1"/>
  <c r="I38" i="87"/>
  <c r="I41" i="87" s="1"/>
  <c r="I42" i="87" s="1"/>
  <c r="F38" i="96" s="1"/>
  <c r="G38" i="96" s="1"/>
  <c r="T20" i="72"/>
  <c r="N97" i="4" l="1"/>
  <c r="F13" i="96"/>
  <c r="G24" i="96"/>
  <c r="G13" i="96" s="1"/>
  <c r="K21" i="55" l="1"/>
  <c r="Q21" i="55" s="1"/>
  <c r="K19" i="55"/>
  <c r="Q19" i="55" s="1"/>
  <c r="K18" i="55"/>
  <c r="Q18" i="55" s="1"/>
  <c r="K17" i="55"/>
  <c r="Q17" i="55" s="1"/>
  <c r="K16" i="55"/>
  <c r="Q16" i="55" s="1"/>
  <c r="Q22" i="55" l="1"/>
  <c r="I19" i="7"/>
  <c r="I23" i="7" l="1"/>
  <c r="C8" i="7" l="1"/>
  <c r="C121" i="6" l="1"/>
  <c r="C124" i="6"/>
  <c r="C126" i="6"/>
  <c r="C127" i="6"/>
  <c r="C128" i="6"/>
  <c r="C120" i="6"/>
  <c r="D119" i="6"/>
  <c r="C116" i="6"/>
  <c r="C115" i="6"/>
  <c r="C113" i="6"/>
  <c r="C110" i="6"/>
  <c r="C109" i="6"/>
  <c r="C108" i="6"/>
  <c r="C107" i="6"/>
  <c r="C91" i="6"/>
  <c r="C94" i="6"/>
  <c r="C96" i="6"/>
  <c r="C97" i="6"/>
  <c r="C98" i="6"/>
  <c r="C90" i="6"/>
  <c r="D89" i="6"/>
  <c r="C86" i="6"/>
  <c r="C85" i="6"/>
  <c r="C83" i="6"/>
  <c r="C80" i="6"/>
  <c r="C79" i="6"/>
  <c r="C78" i="6"/>
  <c r="C77" i="6"/>
  <c r="C62" i="6"/>
  <c r="C65" i="6"/>
  <c r="C67" i="6"/>
  <c r="C68" i="6"/>
  <c r="C69" i="6"/>
  <c r="C61" i="6"/>
  <c r="D60" i="6"/>
  <c r="C57" i="6"/>
  <c r="C56" i="6"/>
  <c r="C54" i="6"/>
  <c r="C51" i="6"/>
  <c r="C50" i="6"/>
  <c r="C49" i="6"/>
  <c r="C48" i="6"/>
  <c r="C39" i="6"/>
  <c r="C38" i="6"/>
  <c r="C37" i="6"/>
  <c r="C36" i="6"/>
  <c r="C32" i="6"/>
  <c r="C31" i="6"/>
  <c r="C30" i="6"/>
  <c r="C28" i="6"/>
  <c r="C25" i="6"/>
  <c r="C24" i="6"/>
  <c r="D23" i="6"/>
  <c r="C20" i="6"/>
  <c r="C19" i="6"/>
  <c r="C18" i="6"/>
  <c r="C15" i="6"/>
  <c r="C14" i="6"/>
  <c r="C12" i="6"/>
  <c r="C9" i="6"/>
  <c r="C8" i="6"/>
  <c r="C7"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1" i="95" s="1"/>
  <c r="Q52" i="95" s="1"/>
  <c r="Q53" i="95" s="1"/>
  <c r="K26" i="44"/>
  <c r="K308" i="18"/>
  <c r="M308" i="18"/>
  <c r="K309" i="18"/>
  <c r="M309" i="18"/>
  <c r="K310" i="18"/>
  <c r="M310" i="18"/>
  <c r="K311" i="18"/>
  <c r="M311" i="18"/>
  <c r="K312" i="18"/>
  <c r="M312" i="18"/>
  <c r="K313" i="18"/>
  <c r="M313" i="18"/>
  <c r="N46" i="85" l="1"/>
  <c r="Q51" i="94" s="1"/>
  <c r="Q52" i="94" s="1"/>
  <c r="Q53" i="94" s="1"/>
  <c r="D35" i="96" s="1"/>
  <c r="E39" i="96"/>
  <c r="D42" i="96"/>
  <c r="D45" i="85"/>
  <c r="Q51" i="55" s="1"/>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14CE8273-25EF-4F77-9840-8496414DB72A}">
      <text>
        <r>
          <rPr>
            <sz val="12"/>
            <color indexed="81"/>
            <rFont val="MS P ゴシック"/>
            <family val="3"/>
            <charset val="128"/>
          </rPr>
          <t>マイナスの値を入力すること</t>
        </r>
      </text>
    </comment>
    <comment ref="J46" authorId="0" shapeId="0" xr:uid="{A33796E9-BB6F-4915-9867-711BD97518EE}">
      <text>
        <r>
          <rPr>
            <sz val="12"/>
            <color indexed="81"/>
            <rFont val="MS P ゴシック"/>
            <family val="3"/>
            <charset val="128"/>
          </rPr>
          <t>マイナスの値を入力すること</t>
        </r>
      </text>
    </comment>
    <comment ref="J47"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友香</author>
    <author>小原 大輔</author>
    <author>田口 拓弥</author>
  </authors>
  <commentList>
    <comment ref="H9" authorId="0" shapeId="0" xr:uid="{73A43A72-724B-4E81-9A25-B7D5FADD001F}">
      <text>
        <r>
          <rPr>
            <b/>
            <sz val="12"/>
            <color indexed="81"/>
            <rFont val="MS P ゴシック"/>
            <family val="3"/>
            <charset val="128"/>
          </rPr>
          <t>公募要領P35,P36参照</t>
        </r>
      </text>
    </comment>
    <comment ref="J13" authorId="0" shapeId="0" xr:uid="{1703D7DC-8E46-4036-AFAD-41AC31C9D9BE}">
      <text>
        <r>
          <rPr>
            <b/>
            <sz val="12"/>
            <color indexed="81"/>
            <rFont val="MS P ゴシック"/>
            <family val="3"/>
            <charset val="128"/>
          </rPr>
          <t>該当なしの場合、入力不要</t>
        </r>
      </text>
    </comment>
    <comment ref="O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t>
        </r>
      </text>
    </comment>
    <comment ref="V13" authorId="1" shapeId="0" xr:uid="{08B0B879-1A0E-4ED1-9270-1F3691A0C739}">
      <text>
        <r>
          <rPr>
            <b/>
            <sz val="12"/>
            <color indexed="81"/>
            <rFont val="MS P ゴシック"/>
            <family val="3"/>
            <charset val="128"/>
          </rPr>
          <t>冷房時の値</t>
        </r>
      </text>
    </comment>
    <comment ref="AP13" authorId="2" shapeId="0" xr:uid="{5FD709F0-A79B-44B5-AE0E-178DE65A3E01}">
      <text>
        <r>
          <rPr>
            <b/>
            <sz val="12"/>
            <color indexed="81"/>
            <rFont val="MS P ゴシック"/>
            <family val="3"/>
            <charset val="128"/>
          </rPr>
          <t>本体の補助対象経費
＋水害対策120,000円（補助対象経費）を入力する</t>
        </r>
      </text>
    </comment>
    <comment ref="AU13" authorId="3" shapeId="0" xr:uid="{0C5E6EB4-0930-45AA-8436-F147B86D29B5}">
      <text>
        <r>
          <rPr>
            <b/>
            <sz val="9"/>
            <color indexed="81"/>
            <rFont val="MS P ゴシック"/>
            <family val="3"/>
            <charset val="128"/>
          </rPr>
          <t>１２.パネルラジエーター設備費用算出シートで算出した該当の導入タイプを選択してください</t>
        </r>
      </text>
    </comment>
    <comment ref="AY13" authorId="4" shapeId="0" xr:uid="{51C1AFF9-B035-45FC-BEE2-0825F0657A27}">
      <text>
        <r>
          <rPr>
            <b/>
            <sz val="9"/>
            <color indexed="81"/>
            <rFont val="MS P ゴシック"/>
            <family val="3"/>
            <charset val="128"/>
          </rPr>
          <t>補助金額は「１６.地中熱ヒートポンプ・システム明細」シート及び「１９.Ｖ２Ｈ充電設備（充放電設備）補助金算出シート明細で算定した金額を住戸毎に入力して下さい。複数導入の場合は住戸毎に合算した金額を入力して下さい。</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<sst xmlns="http://schemas.openxmlformats.org/spreadsheetml/2006/main" count="3379" uniqueCount="1234">
  <si>
    <t>補助事業の名称</t>
    <rPh sb="0" eb="2">
      <t>ホジョ</t>
    </rPh>
    <rPh sb="2" eb="4">
      <t>ジギョウ</t>
    </rPh>
    <rPh sb="5" eb="7">
      <t>メイショウ</t>
    </rPh>
    <phoneticPr fontId="17"/>
  </si>
  <si>
    <t>事業期間区分</t>
    <rPh sb="0" eb="2">
      <t>ジギョウ</t>
    </rPh>
    <rPh sb="2" eb="4">
      <t>キカン</t>
    </rPh>
    <rPh sb="4" eb="6">
      <t>クブン</t>
    </rPh>
    <phoneticPr fontId="17"/>
  </si>
  <si>
    <t>申請者１</t>
    <rPh sb="0" eb="3">
      <t>シンセイシャ</t>
    </rPh>
    <phoneticPr fontId="17"/>
  </si>
  <si>
    <t>申請者名（ふりがな）</t>
    <rPh sb="0" eb="3">
      <t>シンセイシャ</t>
    </rPh>
    <phoneticPr fontId="17"/>
  </si>
  <si>
    <t>申請者名（法人名、氏名）</t>
    <rPh sb="0" eb="3">
      <t>シンセイシャ</t>
    </rPh>
    <rPh sb="5" eb="7">
      <t>ホウジン</t>
    </rPh>
    <rPh sb="7" eb="8">
      <t>メイ</t>
    </rPh>
    <rPh sb="9" eb="11">
      <t>シメイ</t>
    </rPh>
    <phoneticPr fontId="17"/>
  </si>
  <si>
    <t>申請者名（法人名または氏名）を入力</t>
    <rPh sb="0" eb="3">
      <t>シンセイシャ</t>
    </rPh>
    <rPh sb="3" eb="4">
      <t>メイ</t>
    </rPh>
    <rPh sb="5" eb="7">
      <t>ホウジン</t>
    </rPh>
    <rPh sb="7" eb="8">
      <t>メイ</t>
    </rPh>
    <rPh sb="11" eb="13">
      <t>シメイ</t>
    </rPh>
    <rPh sb="15" eb="17">
      <t>ニュウリョク</t>
    </rPh>
    <phoneticPr fontId="16"/>
  </si>
  <si>
    <t>役職名</t>
    <rPh sb="0" eb="3">
      <t>ヤクショクメイ</t>
    </rPh>
    <phoneticPr fontId="17"/>
  </si>
  <si>
    <t>氏名（ふりがな）</t>
    <rPh sb="0" eb="2">
      <t>シメイ</t>
    </rPh>
    <phoneticPr fontId="17"/>
  </si>
  <si>
    <t>申請者が法人の場合入力不要</t>
    <rPh sb="0" eb="3">
      <t>シンセイシャ</t>
    </rPh>
    <rPh sb="4" eb="6">
      <t>ホウジン</t>
    </rPh>
    <rPh sb="7" eb="9">
      <t>バアイ</t>
    </rPh>
    <rPh sb="9" eb="11">
      <t>ニュウリョク</t>
    </rPh>
    <rPh sb="11" eb="13">
      <t>フヨウ</t>
    </rPh>
    <phoneticPr fontId="16"/>
  </si>
  <si>
    <t>所在地</t>
    <rPh sb="0" eb="3">
      <t>ショザイチ</t>
    </rPh>
    <phoneticPr fontId="17"/>
  </si>
  <si>
    <t>郵便番号</t>
    <rPh sb="0" eb="4">
      <t>ユウビンバンゴウ</t>
    </rPh>
    <phoneticPr fontId="17"/>
  </si>
  <si>
    <t>電話番号</t>
    <rPh sb="0" eb="2">
      <t>デンワ</t>
    </rPh>
    <rPh sb="2" eb="4">
      <t>バンゴウ</t>
    </rPh>
    <phoneticPr fontId="17"/>
  </si>
  <si>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16"/>
  </si>
  <si>
    <t>メールアドレス（個人申請のみ）</t>
    <rPh sb="8" eb="10">
      <t>コジン</t>
    </rPh>
    <rPh sb="10" eb="12">
      <t>シンセイ</t>
    </rPh>
    <phoneticPr fontId="17"/>
  </si>
  <si>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16"/>
  </si>
  <si>
    <t>申請者２</t>
    <rPh sb="0" eb="3">
      <t>シンセイシャ</t>
    </rPh>
    <phoneticPr fontId="17"/>
  </si>
  <si>
    <t>代表者</t>
    <rPh sb="0" eb="3">
      <t>ダイヒョウシャ</t>
    </rPh>
    <phoneticPr fontId="17"/>
  </si>
  <si>
    <t>登録情報</t>
    <rPh sb="0" eb="2">
      <t>トウロク</t>
    </rPh>
    <rPh sb="2" eb="4">
      <t>ジョウホウ</t>
    </rPh>
    <phoneticPr fontId="17"/>
  </si>
  <si>
    <t>登録名称</t>
  </si>
  <si>
    <t>登録番号</t>
    <rPh sb="0" eb="2">
      <t>トウロク</t>
    </rPh>
    <rPh sb="2" eb="4">
      <t>バンゴウ</t>
    </rPh>
    <phoneticPr fontId="17"/>
  </si>
  <si>
    <t>登録状況</t>
    <rPh sb="0" eb="2">
      <t>トウロク</t>
    </rPh>
    <rPh sb="2" eb="4">
      <t>ジョウキョウ</t>
    </rPh>
    <phoneticPr fontId="17"/>
  </si>
  <si>
    <t>申請者１
担当者情報</t>
    <rPh sb="0" eb="3">
      <t>シンセイシャ</t>
    </rPh>
    <rPh sb="5" eb="8">
      <t>タントウシャ</t>
    </rPh>
    <rPh sb="8" eb="10">
      <t>ジョウホウ</t>
    </rPh>
    <phoneticPr fontId="16"/>
  </si>
  <si>
    <t>代表担当者</t>
    <rPh sb="0" eb="2">
      <t>ダイヒョウ</t>
    </rPh>
    <rPh sb="2" eb="5">
      <t>タントウシャ</t>
    </rPh>
    <phoneticPr fontId="17"/>
  </si>
  <si>
    <t>担当者</t>
    <rPh sb="0" eb="3">
      <t>タントウシャ</t>
    </rPh>
    <phoneticPr fontId="17"/>
  </si>
  <si>
    <t>所属</t>
    <rPh sb="0" eb="2">
      <t>ショゾク</t>
    </rPh>
    <phoneticPr fontId="17"/>
  </si>
  <si>
    <t>記載事項がない場合は「－」を入力すること</t>
    <rPh sb="0" eb="2">
      <t>キサイ</t>
    </rPh>
    <rPh sb="2" eb="4">
      <t>ジコウ</t>
    </rPh>
    <rPh sb="7" eb="9">
      <t>バアイ</t>
    </rPh>
    <rPh sb="14" eb="16">
      <t>ニュウリョク</t>
    </rPh>
    <phoneticPr fontId="16"/>
  </si>
  <si>
    <t>連絡先</t>
    <rPh sb="0" eb="3">
      <t>レンラクサキ</t>
    </rPh>
    <phoneticPr fontId="17"/>
  </si>
  <si>
    <t>携帯番号</t>
    <rPh sb="0" eb="2">
      <t>ケイタイ</t>
    </rPh>
    <rPh sb="2" eb="4">
      <t>バンゴウ</t>
    </rPh>
    <phoneticPr fontId="17"/>
  </si>
  <si>
    <t>キャリアメール（携帯メール）は入力不可</t>
    <rPh sb="8" eb="10">
      <t>ケイタイ</t>
    </rPh>
    <rPh sb="15" eb="17">
      <t>ニュウリョク</t>
    </rPh>
    <rPh sb="17" eb="19">
      <t>フカ</t>
    </rPh>
    <phoneticPr fontId="16"/>
  </si>
  <si>
    <t>申請者２
担当者情報</t>
    <rPh sb="0" eb="3">
      <t>シンセイシャ</t>
    </rPh>
    <rPh sb="5" eb="8">
      <t>タントウシャ</t>
    </rPh>
    <rPh sb="8" eb="10">
      <t>ジョウホウ</t>
    </rPh>
    <phoneticPr fontId="16"/>
  </si>
  <si>
    <t>　</t>
  </si>
  <si>
    <t>他の補助金への申請有無</t>
    <rPh sb="0" eb="1">
      <t>ホカ</t>
    </rPh>
    <rPh sb="2" eb="5">
      <t>ホジョキン</t>
    </rPh>
    <rPh sb="7" eb="9">
      <t>シンセイ</t>
    </rPh>
    <rPh sb="9" eb="11">
      <t>ウム</t>
    </rPh>
    <phoneticPr fontId="17"/>
  </si>
  <si>
    <t>他の補助金名</t>
    <rPh sb="0" eb="1">
      <t>ホカ</t>
    </rPh>
    <rPh sb="2" eb="5">
      <t>ホジョキン</t>
    </rPh>
    <rPh sb="5" eb="6">
      <t>メイ</t>
    </rPh>
    <phoneticPr fontId="17"/>
  </si>
  <si>
    <t>同上</t>
    <rPh sb="0" eb="2">
      <t>ドウジョウ</t>
    </rPh>
    <phoneticPr fontId="16"/>
  </si>
  <si>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16"/>
  </si>
  <si>
    <t>抵当権設定予定</t>
    <rPh sb="0" eb="3">
      <t>テイトウケン</t>
    </rPh>
    <rPh sb="3" eb="5">
      <t>セッテイ</t>
    </rPh>
    <rPh sb="5" eb="7">
      <t>ヨテイ</t>
    </rPh>
    <phoneticPr fontId="17"/>
  </si>
  <si>
    <t>２．全体概要</t>
    <rPh sb="2" eb="4">
      <t>ゼンタイ</t>
    </rPh>
    <rPh sb="4" eb="6">
      <t>ガイヨウ</t>
    </rPh>
    <phoneticPr fontId="16"/>
  </si>
  <si>
    <t>❶　申請者概要</t>
    <rPh sb="2" eb="4">
      <t>シンセイ</t>
    </rPh>
    <rPh sb="4" eb="5">
      <t>シャ</t>
    </rPh>
    <phoneticPr fontId="17"/>
  </si>
  <si>
    <t>事業期間区分</t>
  </si>
  <si>
    <t>申請者名</t>
    <rPh sb="0" eb="3">
      <t>シンセイシャ</t>
    </rPh>
    <rPh sb="2" eb="3">
      <t>シャ</t>
    </rPh>
    <rPh sb="3" eb="4">
      <t>メイ</t>
    </rPh>
    <phoneticPr fontId="17"/>
  </si>
  <si>
    <t>登録名称</t>
    <rPh sb="0" eb="2">
      <t>トウロク</t>
    </rPh>
    <rPh sb="2" eb="4">
      <t>メイショウ</t>
    </rPh>
    <phoneticPr fontId="17"/>
  </si>
  <si>
    <t>-</t>
  </si>
  <si>
    <t>建物用途</t>
    <rPh sb="0" eb="2">
      <t>タテモノ</t>
    </rPh>
    <rPh sb="2" eb="4">
      <t>ヨウト</t>
    </rPh>
    <phoneticPr fontId="16"/>
  </si>
  <si>
    <t>構　造</t>
    <rPh sb="0" eb="1">
      <t>カマエ</t>
    </rPh>
    <rPh sb="2" eb="3">
      <t>ゾウ</t>
    </rPh>
    <phoneticPr fontId="16"/>
  </si>
  <si>
    <t>地域区分</t>
    <rPh sb="0" eb="2">
      <t>チイキ</t>
    </rPh>
    <rPh sb="2" eb="4">
      <t>クブン</t>
    </rPh>
    <phoneticPr fontId="17"/>
  </si>
  <si>
    <t>住戸数</t>
    <rPh sb="0" eb="2">
      <t>ジュウコ</t>
    </rPh>
    <rPh sb="2" eb="3">
      <t>スウ</t>
    </rPh>
    <phoneticPr fontId="17"/>
  </si>
  <si>
    <t>戸</t>
    <rPh sb="0" eb="1">
      <t>コ</t>
    </rPh>
    <phoneticPr fontId="17"/>
  </si>
  <si>
    <t>全体床面積</t>
    <rPh sb="0" eb="2">
      <t>ゼンタイ</t>
    </rPh>
    <rPh sb="2" eb="3">
      <t>ユカ</t>
    </rPh>
    <rPh sb="3" eb="5">
      <t>メンセキ</t>
    </rPh>
    <phoneticPr fontId="16"/>
  </si>
  <si>
    <t>㎡</t>
  </si>
  <si>
    <t>住戸
平均
床面積</t>
    <rPh sb="0" eb="2">
      <t>ジュウコ</t>
    </rPh>
    <rPh sb="3" eb="5">
      <t>ヘイキン</t>
    </rPh>
    <rPh sb="6" eb="9">
      <t>ユカメンセキ</t>
    </rPh>
    <phoneticPr fontId="16"/>
  </si>
  <si>
    <t>階数</t>
    <rPh sb="0" eb="2">
      <t>カイスウ</t>
    </rPh>
    <phoneticPr fontId="17"/>
  </si>
  <si>
    <t>全体</t>
    <rPh sb="0" eb="2">
      <t>ゼンタイ</t>
    </rPh>
    <phoneticPr fontId="17"/>
  </si>
  <si>
    <t>地下</t>
    <rPh sb="0" eb="2">
      <t>チカ</t>
    </rPh>
    <phoneticPr fontId="17"/>
  </si>
  <si>
    <t>階</t>
    <rPh sb="0" eb="1">
      <t>カイ</t>
    </rPh>
    <phoneticPr fontId="17"/>
  </si>
  <si>
    <t>地上</t>
    <rPh sb="0" eb="2">
      <t>チジョウ</t>
    </rPh>
    <phoneticPr fontId="17"/>
  </si>
  <si>
    <t>住宅部分</t>
    <rPh sb="0" eb="2">
      <t>ジュウタク</t>
    </rPh>
    <rPh sb="2" eb="4">
      <t>ブブン</t>
    </rPh>
    <phoneticPr fontId="17"/>
  </si>
  <si>
    <t>層</t>
    <rPh sb="0" eb="1">
      <t>ソウ</t>
    </rPh>
    <phoneticPr fontId="17"/>
  </si>
  <si>
    <t>住宅外用途部分</t>
    <rPh sb="0" eb="2">
      <t>ジュウタク</t>
    </rPh>
    <rPh sb="2" eb="3">
      <t>ガイ</t>
    </rPh>
    <rPh sb="3" eb="5">
      <t>ヨウト</t>
    </rPh>
    <rPh sb="5" eb="7">
      <t>ブブン</t>
    </rPh>
    <phoneticPr fontId="17"/>
  </si>
  <si>
    <t>住戸平均</t>
    <rPh sb="0" eb="2">
      <t>ジュウコ</t>
    </rPh>
    <rPh sb="2" eb="4">
      <t>ヘイキン</t>
    </rPh>
    <phoneticPr fontId="17"/>
  </si>
  <si>
    <t>最大</t>
    <rPh sb="0" eb="2">
      <t>サイダイ</t>
    </rPh>
    <phoneticPr fontId="17"/>
  </si>
  <si>
    <t>最小</t>
    <rPh sb="0" eb="1">
      <t>サイ</t>
    </rPh>
    <rPh sb="1" eb="2">
      <t>ショウ</t>
    </rPh>
    <phoneticPr fontId="17"/>
  </si>
  <si>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</si>
  <si>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17"/>
  </si>
  <si>
    <t>８地域における要件</t>
    <rPh sb="1" eb="3">
      <t>チイキ</t>
    </rPh>
    <rPh sb="7" eb="9">
      <t>ヨウケン</t>
    </rPh>
    <phoneticPr fontId="16"/>
  </si>
  <si>
    <t>通風の積極利用</t>
    <rPh sb="0" eb="2">
      <t>ツウフウ</t>
    </rPh>
    <rPh sb="3" eb="5">
      <t>セッキョク</t>
    </rPh>
    <rPh sb="5" eb="7">
      <t>リヨウ</t>
    </rPh>
    <phoneticPr fontId="16"/>
  </si>
  <si>
    <t>効果的な日射遮蔽</t>
    <rPh sb="0" eb="3">
      <t>コウカテキ</t>
    </rPh>
    <rPh sb="4" eb="6">
      <t>ニッシャ</t>
    </rPh>
    <rPh sb="6" eb="8">
      <t>シャヘイ</t>
    </rPh>
    <phoneticPr fontId="16"/>
  </si>
  <si>
    <t>最上階の屋上断熱強化</t>
    <rPh sb="0" eb="2">
      <t>サイジョウ</t>
    </rPh>
    <rPh sb="2" eb="3">
      <t>カイ</t>
    </rPh>
    <rPh sb="4" eb="6">
      <t>オクジョウ</t>
    </rPh>
    <rPh sb="6" eb="8">
      <t>ダンネツ</t>
    </rPh>
    <rPh sb="8" eb="10">
      <t>キョウカ</t>
    </rPh>
    <phoneticPr fontId="16"/>
  </si>
  <si>
    <t>屋上緑化、壁面緑化</t>
    <rPh sb="0" eb="2">
      <t>オクジョウ</t>
    </rPh>
    <rPh sb="2" eb="4">
      <t>リョッカ</t>
    </rPh>
    <rPh sb="5" eb="7">
      <t>ヘキメン</t>
    </rPh>
    <rPh sb="7" eb="9">
      <t>リョッカ</t>
    </rPh>
    <phoneticPr fontId="16"/>
  </si>
  <si>
    <t>その他</t>
    <rPh sb="2" eb="3">
      <t>タ</t>
    </rPh>
    <phoneticPr fontId="16"/>
  </si>
  <si>
    <t>太陽光パネル
の設置の有無</t>
    <rPh sb="0" eb="3">
      <t>タイヨウコウ</t>
    </rPh>
    <rPh sb="8" eb="10">
      <t>セッチ</t>
    </rPh>
    <rPh sb="11" eb="13">
      <t>ウム</t>
    </rPh>
    <phoneticPr fontId="17"/>
  </si>
  <si>
    <t>公称最大
出力の合計</t>
    <rPh sb="0" eb="2">
      <t>コウショウ</t>
    </rPh>
    <rPh sb="2" eb="4">
      <t>サイダイ</t>
    </rPh>
    <rPh sb="5" eb="7">
      <t>シュツリョク</t>
    </rPh>
    <rPh sb="8" eb="10">
      <t>ゴウケイ</t>
    </rPh>
    <phoneticPr fontId="16"/>
  </si>
  <si>
    <t>分配方法</t>
    <rPh sb="0" eb="2">
      <t>ブンパイ</t>
    </rPh>
    <rPh sb="2" eb="4">
      <t>ホウホウ</t>
    </rPh>
    <phoneticPr fontId="17"/>
  </si>
  <si>
    <t>専有部住戸配分数</t>
    <rPh sb="0" eb="2">
      <t>センユウ</t>
    </rPh>
    <rPh sb="2" eb="3">
      <t>ブ</t>
    </rPh>
    <rPh sb="3" eb="5">
      <t>ジュウコ</t>
    </rPh>
    <rPh sb="5" eb="7">
      <t>ハイブン</t>
    </rPh>
    <rPh sb="7" eb="8">
      <t>スウ</t>
    </rPh>
    <phoneticPr fontId="16"/>
  </si>
  <si>
    <t>容量の合計</t>
    <rPh sb="0" eb="2">
      <t>ヨウリョウ</t>
    </rPh>
    <rPh sb="3" eb="5">
      <t>ゴウケイ</t>
    </rPh>
    <phoneticPr fontId="16"/>
  </si>
  <si>
    <t>供給住戸割合</t>
    <rPh sb="0" eb="2">
      <t>キョウキュウ</t>
    </rPh>
    <rPh sb="2" eb="4">
      <t>ジュウコ</t>
    </rPh>
    <rPh sb="4" eb="6">
      <t>ワリアイ</t>
    </rPh>
    <phoneticPr fontId="16"/>
  </si>
  <si>
    <t>共用部</t>
    <rPh sb="0" eb="2">
      <t>キョウヨウ</t>
    </rPh>
    <rPh sb="2" eb="3">
      <t>ブ</t>
    </rPh>
    <phoneticPr fontId="16"/>
  </si>
  <si>
    <t>設備用途区分</t>
    <rPh sb="0" eb="2">
      <t>セツビ</t>
    </rPh>
    <rPh sb="2" eb="4">
      <t>ヨウト</t>
    </rPh>
    <rPh sb="4" eb="6">
      <t>クブン</t>
    </rPh>
    <phoneticPr fontId="17"/>
  </si>
  <si>
    <t>一次エネルギー消費量</t>
    <rPh sb="0" eb="2">
      <t>イチジ</t>
    </rPh>
    <rPh sb="7" eb="10">
      <t>ショウヒリョウ</t>
    </rPh>
    <phoneticPr fontId="17"/>
  </si>
  <si>
    <t>専有部</t>
    <rPh sb="0" eb="2">
      <t>センユウ</t>
    </rPh>
    <rPh sb="2" eb="3">
      <t>ブ</t>
    </rPh>
    <phoneticPr fontId="17"/>
  </si>
  <si>
    <t>暖房</t>
    <rPh sb="0" eb="2">
      <t>ダンボウ</t>
    </rPh>
    <phoneticPr fontId="16"/>
  </si>
  <si>
    <t>冷房</t>
    <rPh sb="0" eb="2">
      <t>レイボウ</t>
    </rPh>
    <phoneticPr fontId="16"/>
  </si>
  <si>
    <t>共用部</t>
    <rPh sb="0" eb="2">
      <t>キョウヨウ</t>
    </rPh>
    <rPh sb="2" eb="3">
      <t>ブ</t>
    </rPh>
    <phoneticPr fontId="17"/>
  </si>
  <si>
    <t>項目</t>
    <rPh sb="0" eb="2">
      <t>コウモク</t>
    </rPh>
    <phoneticPr fontId="17"/>
  </si>
  <si>
    <t>設備・システム名</t>
  </si>
  <si>
    <t>システム概要（能力・性能・規模・他）</t>
    <rPh sb="4" eb="6">
      <t>ガイヨウ</t>
    </rPh>
    <rPh sb="7" eb="9">
      <t>ノウリョク</t>
    </rPh>
    <rPh sb="10" eb="12">
      <t>セイノウ</t>
    </rPh>
    <rPh sb="13" eb="15">
      <t>キボ</t>
    </rPh>
    <rPh sb="16" eb="17">
      <t>タ</t>
    </rPh>
    <phoneticPr fontId="17"/>
  </si>
  <si>
    <t>補助</t>
    <rPh sb="0" eb="2">
      <t>ホジョ</t>
    </rPh>
    <phoneticPr fontId="17"/>
  </si>
  <si>
    <t>断熱</t>
    <rPh sb="0" eb="2">
      <t>ダンネツ</t>
    </rPh>
    <phoneticPr fontId="16"/>
  </si>
  <si>
    <t>コージェネ</t>
  </si>
  <si>
    <t>計</t>
    <rPh sb="0" eb="1">
      <t>ケイ</t>
    </rPh>
    <phoneticPr fontId="16"/>
  </si>
  <si>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16"/>
  </si>
  <si>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16"/>
  </si>
  <si>
    <t>ＺＥＨ-Ｍの種類</t>
    <rPh sb="6" eb="8">
      <t>シュルイ</t>
    </rPh>
    <phoneticPr fontId="16"/>
  </si>
  <si>
    <t>合計</t>
    <rPh sb="0" eb="2">
      <t>ゴウケイ</t>
    </rPh>
    <phoneticPr fontId="16"/>
  </si>
  <si>
    <t>【片面印刷】で印刷すること</t>
    <rPh sb="1" eb="3">
      <t>カタメン</t>
    </rPh>
    <rPh sb="3" eb="5">
      <t>インサツ</t>
    </rPh>
    <rPh sb="7" eb="9">
      <t>インサツ</t>
    </rPh>
    <phoneticPr fontId="17"/>
  </si>
  <si>
    <t>実施計画書</t>
    <rPh sb="0" eb="2">
      <t>ジッシ</t>
    </rPh>
    <rPh sb="2" eb="5">
      <t>ケイカクショ</t>
    </rPh>
    <phoneticPr fontId="17"/>
  </si>
  <si>
    <t>（１）申請者概要</t>
  </si>
  <si>
    <t>申請者１</t>
    <rPh sb="0" eb="3">
      <t>シンセイシャ</t>
    </rPh>
    <phoneticPr fontId="16"/>
  </si>
  <si>
    <t>ふりがな</t>
  </si>
  <si>
    <t>法人名又は氏名</t>
  </si>
  <si>
    <t>法人番号（１３桁）</t>
    <rPh sb="0" eb="2">
      <t>ホウジン</t>
    </rPh>
    <rPh sb="2" eb="4">
      <t>バンゴウ</t>
    </rPh>
    <rPh sb="7" eb="8">
      <t>ケタ</t>
    </rPh>
    <phoneticPr fontId="17"/>
  </si>
  <si>
    <t>代表者役職</t>
    <rPh sb="3" eb="5">
      <t>ヤクショク</t>
    </rPh>
    <phoneticPr fontId="17"/>
  </si>
  <si>
    <t>代表者名</t>
    <rPh sb="3" eb="4">
      <t>メイ</t>
    </rPh>
    <phoneticPr fontId="17"/>
  </si>
  <si>
    <t>住    所</t>
    <rPh sb="0" eb="1">
      <t>ジュウ</t>
    </rPh>
    <rPh sb="5" eb="6">
      <t>トコロ</t>
    </rPh>
    <phoneticPr fontId="17"/>
  </si>
  <si>
    <t>（２）ＺＥＨデベロッパー登録情報</t>
  </si>
  <si>
    <t>（３）補助事業担当者情報</t>
  </si>
  <si>
    <t>所属部署</t>
    <rPh sb="0" eb="2">
      <t>ショゾク</t>
    </rPh>
    <rPh sb="2" eb="4">
      <t>ブショ</t>
    </rPh>
    <phoneticPr fontId="17"/>
  </si>
  <si>
    <t>担当者役職</t>
    <rPh sb="0" eb="3">
      <t>タントウシャ</t>
    </rPh>
    <rPh sb="3" eb="5">
      <t>ヤクショク</t>
    </rPh>
    <phoneticPr fontId="17"/>
  </si>
  <si>
    <t>携帯電話番号</t>
    <rPh sb="0" eb="2">
      <t>ケイタイ</t>
    </rPh>
    <rPh sb="2" eb="4">
      <t>デンワ</t>
    </rPh>
    <rPh sb="4" eb="6">
      <t>バンゴウ</t>
    </rPh>
    <phoneticPr fontId="17"/>
  </si>
  <si>
    <t>他の補助金の有無</t>
    <rPh sb="0" eb="8">
      <t>タホジョキンウム</t>
    </rPh>
    <phoneticPr fontId="17"/>
  </si>
  <si>
    <t>他の補助金名</t>
    <rPh sb="0" eb="6">
      <t>タホジョキンメイ</t>
    </rPh>
    <phoneticPr fontId="17"/>
  </si>
  <si>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17"/>
  </si>
  <si>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</si>
  <si>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</si>
  <si>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</si>
  <si>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</si>
  <si>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</si>
  <si>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</si>
  <si>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</si>
  <si>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</si>
  <si>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</si>
  <si>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17"/>
  </si>
  <si>
    <t>月</t>
    <rPh sb="0" eb="1">
      <t>ツキ</t>
    </rPh>
    <phoneticPr fontId="17"/>
  </si>
  <si>
    <t>代表者等名</t>
    <rPh sb="0" eb="3">
      <t>ダイヒョウシャ</t>
    </rPh>
    <rPh sb="4" eb="5">
      <t>メイ</t>
    </rPh>
    <phoneticPr fontId="19"/>
  </si>
  <si>
    <t>生年月日</t>
    <rPh sb="0" eb="2">
      <t>セイネン</t>
    </rPh>
    <rPh sb="2" eb="4">
      <t>ガッピ</t>
    </rPh>
    <phoneticPr fontId="19"/>
  </si>
  <si>
    <t>交付申請書</t>
    <rPh sb="0" eb="2">
      <t>コウフ</t>
    </rPh>
    <rPh sb="2" eb="5">
      <t>シンセイショ</t>
    </rPh>
    <phoneticPr fontId="17"/>
  </si>
  <si>
    <t>記</t>
    <rPh sb="0" eb="1">
      <t>キ</t>
    </rPh>
    <phoneticPr fontId="17"/>
  </si>
  <si>
    <t>１.申請する補助事業</t>
    <rPh sb="2" eb="4">
      <t>シンセイ</t>
    </rPh>
    <rPh sb="6" eb="8">
      <t>ホジョ</t>
    </rPh>
    <rPh sb="8" eb="10">
      <t>ジギョウ</t>
    </rPh>
    <phoneticPr fontId="17"/>
  </si>
  <si>
    <t>２.補助事業の名称</t>
    <rPh sb="2" eb="4">
      <t>ホジョ</t>
    </rPh>
    <rPh sb="4" eb="6">
      <t>ジギョウ</t>
    </rPh>
    <rPh sb="7" eb="9">
      <t>メイショウ</t>
    </rPh>
    <phoneticPr fontId="17"/>
  </si>
  <si>
    <t>３.補助事業の実施計画</t>
    <rPh sb="2" eb="4">
      <t>ホジョ</t>
    </rPh>
    <rPh sb="4" eb="6">
      <t>ジギョウ</t>
    </rPh>
    <rPh sb="7" eb="9">
      <t>ジッシ</t>
    </rPh>
    <rPh sb="9" eb="11">
      <t>ケイカク</t>
    </rPh>
    <phoneticPr fontId="17"/>
  </si>
  <si>
    <t>円</t>
    <rPh sb="0" eb="1">
      <t>エン</t>
    </rPh>
    <phoneticPr fontId="17"/>
  </si>
  <si>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17"/>
  </si>
  <si>
    <t>６.補助事業の開始及び完了予定日</t>
    <rPh sb="2" eb="4">
      <t>ホジョ</t>
    </rPh>
    <rPh sb="4" eb="6">
      <t>ジギョウ</t>
    </rPh>
    <rPh sb="7" eb="9">
      <t>カイシ</t>
    </rPh>
    <rPh sb="9" eb="10">
      <t>オヨ</t>
    </rPh>
    <rPh sb="11" eb="13">
      <t>カンリョウ</t>
    </rPh>
    <rPh sb="13" eb="15">
      <t>ヨテイ</t>
    </rPh>
    <rPh sb="15" eb="16">
      <t>ヒ</t>
    </rPh>
    <phoneticPr fontId="17"/>
  </si>
  <si>
    <t>日</t>
    <rPh sb="0" eb="1">
      <t>ヒ</t>
    </rPh>
    <phoneticPr fontId="17"/>
  </si>
  <si>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</si>
  <si>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17"/>
  </si>
  <si>
    <t>　　　役員名簿（別紙３）</t>
    <rPh sb="3" eb="5">
      <t>ヤクイン</t>
    </rPh>
    <rPh sb="5" eb="7">
      <t>メイボ</t>
    </rPh>
    <rPh sb="8" eb="10">
      <t>ベッシ</t>
    </rPh>
    <phoneticPr fontId="20"/>
  </si>
  <si>
    <t>（別紙１）</t>
    <rPh sb="1" eb="3">
      <t>ベッシ</t>
    </rPh>
    <phoneticPr fontId="17"/>
  </si>
  <si>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7"/>
  </si>
  <si>
    <t>（単位：円）</t>
  </si>
  <si>
    <t>補助対象</t>
  </si>
  <si>
    <t>補助事業に要する経費</t>
  </si>
  <si>
    <t>補助金の額</t>
  </si>
  <si>
    <t>経費の区分</t>
    <rPh sb="0" eb="2">
      <t>ケイヒ</t>
    </rPh>
    <rPh sb="3" eb="5">
      <t>クブン</t>
    </rPh>
    <phoneticPr fontId="16"/>
  </si>
  <si>
    <t>（参考値）</t>
  </si>
  <si>
    <t>設計費</t>
    <rPh sb="0" eb="2">
      <t>セッケイ</t>
    </rPh>
    <rPh sb="2" eb="3">
      <t>ヒ</t>
    </rPh>
    <phoneticPr fontId="16"/>
  </si>
  <si>
    <t>（別紙２）</t>
    <rPh sb="1" eb="3">
      <t>ベッシ</t>
    </rPh>
    <phoneticPr fontId="17"/>
  </si>
  <si>
    <t>記</t>
  </si>
  <si>
    <t>（別紙３）</t>
    <rPh sb="1" eb="3">
      <t>ベッシ</t>
    </rPh>
    <phoneticPr fontId="17"/>
  </si>
  <si>
    <t>氏名　カナ</t>
    <rPh sb="0" eb="2">
      <t>シメイ</t>
    </rPh>
    <phoneticPr fontId="17"/>
  </si>
  <si>
    <t>氏名　漢字</t>
    <rPh sb="0" eb="2">
      <t>シメイ</t>
    </rPh>
    <rPh sb="3" eb="5">
      <t>カンジ</t>
    </rPh>
    <phoneticPr fontId="17"/>
  </si>
  <si>
    <t>生年月日</t>
    <rPh sb="0" eb="2">
      <t>セイネン</t>
    </rPh>
    <rPh sb="2" eb="4">
      <t>ガッピ</t>
    </rPh>
    <phoneticPr fontId="17"/>
  </si>
  <si>
    <t>会社名</t>
    <rPh sb="0" eb="2">
      <t>カイシャ</t>
    </rPh>
    <rPh sb="2" eb="3">
      <t>メイ</t>
    </rPh>
    <phoneticPr fontId="17"/>
  </si>
  <si>
    <t>和暦</t>
    <rPh sb="0" eb="2">
      <t>ワレキ</t>
    </rPh>
    <phoneticPr fontId="17"/>
  </si>
  <si>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16"/>
  </si>
  <si>
    <t>インデックス名</t>
  </si>
  <si>
    <t>書類名</t>
  </si>
  <si>
    <t>作成
形式</t>
  </si>
  <si>
    <t>提出
区分</t>
  </si>
  <si>
    <t>特記事項</t>
  </si>
  <si>
    <t>①交付申請書</t>
  </si>
  <si>
    <t>様式第１　交付申請書</t>
  </si>
  <si>
    <t>指定</t>
    <rPh sb="0" eb="2">
      <t>シテイ</t>
    </rPh>
    <phoneticPr fontId="16"/>
  </si>
  <si>
    <t>必須</t>
  </si>
  <si>
    <t>別紙２　暴力団排除に関する誓約事項</t>
  </si>
  <si>
    <t>別紙３　役員名簿</t>
  </si>
  <si>
    <t>②誓約書</t>
    <rPh sb="1" eb="4">
      <t>セイヤクショ</t>
    </rPh>
    <phoneticPr fontId="16"/>
  </si>
  <si>
    <t>誓約書</t>
  </si>
  <si>
    <t>１．申請者の詳細</t>
  </si>
  <si>
    <t>２．全体概要</t>
  </si>
  <si>
    <t>A３サイズでカラー印刷</t>
  </si>
  <si>
    <t>該当</t>
  </si>
  <si>
    <t>参考見積書</t>
  </si>
  <si>
    <t>写し</t>
  </si>
  <si>
    <t>自由</t>
  </si>
  <si>
    <t>土地賃貸契約書</t>
    <rPh sb="0" eb="2">
      <t>トチ</t>
    </rPh>
    <rPh sb="2" eb="4">
      <t>チンタイ</t>
    </rPh>
    <rPh sb="4" eb="7">
      <t>ケイヤクショ</t>
    </rPh>
    <phoneticPr fontId="16"/>
  </si>
  <si>
    <t>建物案内図</t>
  </si>
  <si>
    <t>建物配置図</t>
  </si>
  <si>
    <t>建物概要</t>
  </si>
  <si>
    <t>その他申請に必要な書類がある場合</t>
  </si>
  <si>
    <t>【A４カラー】【片面印刷】で印刷すること</t>
    <rPh sb="8" eb="10">
      <t>カタメン</t>
    </rPh>
    <rPh sb="10" eb="12">
      <t>インサツ</t>
    </rPh>
    <rPh sb="14" eb="16">
      <t>インサツ</t>
    </rPh>
    <phoneticPr fontId="17"/>
  </si>
  <si>
    <t>事業年度</t>
    <rPh sb="0" eb="2">
      <t>ジギョウ</t>
    </rPh>
    <rPh sb="2" eb="4">
      <t>ネンド</t>
    </rPh>
    <phoneticPr fontId="16"/>
  </si>
  <si>
    <t>補助事業の名称</t>
    <rPh sb="0" eb="2">
      <t>ホジョ</t>
    </rPh>
    <rPh sb="2" eb="4">
      <t>ジギョウ</t>
    </rPh>
    <rPh sb="5" eb="7">
      <t>メイショウ</t>
    </rPh>
    <phoneticPr fontId="16"/>
  </si>
  <si>
    <t>項目</t>
    <rPh sb="0" eb="2">
      <t>コウモク</t>
    </rPh>
    <phoneticPr fontId="16"/>
  </si>
  <si>
    <t>補助対象経費</t>
    <rPh sb="0" eb="2">
      <t>ホジョ</t>
    </rPh>
    <rPh sb="2" eb="4">
      <t>タイショウ</t>
    </rPh>
    <rPh sb="4" eb="6">
      <t>ケイヒ</t>
    </rPh>
    <phoneticPr fontId="17"/>
  </si>
  <si>
    <t>備　考</t>
    <rPh sb="0" eb="1">
      <t>ビ</t>
    </rPh>
    <rPh sb="2" eb="3">
      <t>コウ</t>
    </rPh>
    <phoneticPr fontId="17"/>
  </si>
  <si>
    <t>設備費・工事費</t>
    <rPh sb="2" eb="3">
      <t>ヒ</t>
    </rPh>
    <rPh sb="4" eb="6">
      <t>セツビコウジヒ</t>
    </rPh>
    <phoneticPr fontId="16"/>
  </si>
  <si>
    <t>住戸に係る高性能断熱材</t>
    <rPh sb="0" eb="2">
      <t>ジュウコ</t>
    </rPh>
    <rPh sb="3" eb="4">
      <t>カカワ</t>
    </rPh>
    <rPh sb="5" eb="8">
      <t>コウセイノウ</t>
    </rPh>
    <rPh sb="8" eb="10">
      <t>ダンネツ</t>
    </rPh>
    <rPh sb="10" eb="11">
      <t>ザイ</t>
    </rPh>
    <phoneticPr fontId="17"/>
  </si>
  <si>
    <t>専有部</t>
    <rPh sb="0" eb="3">
      <t>センユウブ</t>
    </rPh>
    <phoneticPr fontId="17"/>
  </si>
  <si>
    <t>高効率個別エアコン</t>
  </si>
  <si>
    <t>台</t>
    <rPh sb="0" eb="1">
      <t>ダイ</t>
    </rPh>
    <phoneticPr fontId="17"/>
  </si>
  <si>
    <t>床暖房</t>
    <rPh sb="0" eb="1">
      <t>ユカ</t>
    </rPh>
    <rPh sb="1" eb="3">
      <t>ダンボウ</t>
    </rPh>
    <phoneticPr fontId="16"/>
  </si>
  <si>
    <t>給湯設備</t>
    <rPh sb="0" eb="2">
      <t>キュウトウ</t>
    </rPh>
    <rPh sb="2" eb="4">
      <t>セツビ</t>
    </rPh>
    <phoneticPr fontId="16"/>
  </si>
  <si>
    <t>ハイブリッド給湯機</t>
    <rPh sb="6" eb="8">
      <t>キュウトウ</t>
    </rPh>
    <rPh sb="8" eb="9">
      <t>キ</t>
    </rPh>
    <phoneticPr fontId="17"/>
  </si>
  <si>
    <t>床面積（㎡）</t>
  </si>
  <si>
    <t>属性</t>
  </si>
  <si>
    <t>50㎡以上</t>
  </si>
  <si>
    <t>中住戸中間階</t>
  </si>
  <si>
    <t>中住戸最下階</t>
  </si>
  <si>
    <t>中住戸最上階</t>
  </si>
  <si>
    <t>角住戸中間階</t>
  </si>
  <si>
    <t>角住戸最下階</t>
  </si>
  <si>
    <t>角住戸最上階</t>
  </si>
  <si>
    <t>（全体）</t>
    <rPh sb="1" eb="3">
      <t>ゼンタイ</t>
    </rPh>
    <phoneticPr fontId="17"/>
  </si>
  <si>
    <t>補助事業に要する経費</t>
    <rPh sb="0" eb="2">
      <t>ホジョ</t>
    </rPh>
    <rPh sb="2" eb="4">
      <t>ジギョウ</t>
    </rPh>
    <rPh sb="5" eb="6">
      <t>ヨウ</t>
    </rPh>
    <rPh sb="8" eb="10">
      <t>ケイヒ</t>
    </rPh>
    <phoneticPr fontId="17"/>
  </si>
  <si>
    <t>補助対象外経費</t>
    <rPh sb="0" eb="2">
      <t>ホジョ</t>
    </rPh>
    <rPh sb="2" eb="4">
      <t>タイショウ</t>
    </rPh>
    <rPh sb="4" eb="5">
      <t>ガイ</t>
    </rPh>
    <rPh sb="5" eb="7">
      <t>ケイヒ</t>
    </rPh>
    <phoneticPr fontId="17"/>
  </si>
  <si>
    <t>設計費</t>
    <rPh sb="0" eb="2">
      <t>セッケイ</t>
    </rPh>
    <rPh sb="2" eb="3">
      <t>ヒ</t>
    </rPh>
    <phoneticPr fontId="17"/>
  </si>
  <si>
    <t>設備費・工事費</t>
    <rPh sb="0" eb="2">
      <t>セツビ</t>
    </rPh>
    <rPh sb="2" eb="3">
      <t>ヒ</t>
    </rPh>
    <rPh sb="4" eb="6">
      <t>コウジ</t>
    </rPh>
    <rPh sb="6" eb="7">
      <t>ヒ</t>
    </rPh>
    <phoneticPr fontId="17"/>
  </si>
  <si>
    <t>合計</t>
    <rPh sb="0" eb="2">
      <t>ゴウケイ</t>
    </rPh>
    <phoneticPr fontId="17"/>
  </si>
  <si>
    <t>補助対象経費の区分</t>
    <rPh sb="0" eb="2">
      <t>ホジョ</t>
    </rPh>
    <rPh sb="2" eb="4">
      <t>タイショウ</t>
    </rPh>
    <rPh sb="4" eb="6">
      <t>ケイヒ</t>
    </rPh>
    <rPh sb="7" eb="9">
      <t>クブン</t>
    </rPh>
    <phoneticPr fontId="17"/>
  </si>
  <si>
    <t>（一部のシートは、白色のセルへの入力もあるので確認すること）</t>
    <phoneticPr fontId="17"/>
  </si>
  <si>
    <t>交付申請日</t>
    <phoneticPr fontId="17"/>
  </si>
  <si>
    <t>１．基本情報</t>
    <rPh sb="2" eb="4">
      <t>キホン</t>
    </rPh>
    <rPh sb="4" eb="6">
      <t>ジョウホウ</t>
    </rPh>
    <phoneticPr fontId="17"/>
  </si>
  <si>
    <t>２．申請者情報</t>
    <rPh sb="2" eb="5">
      <t>シンセイシャ</t>
    </rPh>
    <rPh sb="5" eb="7">
      <t>ジョウホウ</t>
    </rPh>
    <phoneticPr fontId="17"/>
  </si>
  <si>
    <t>３．ZEHデベロッパー情報</t>
    <rPh sb="11" eb="13">
      <t>ジョウホウ</t>
    </rPh>
    <phoneticPr fontId="17"/>
  </si>
  <si>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17"/>
  </si>
  <si>
    <t>法人番号</t>
    <rPh sb="0" eb="2">
      <t>ホウジン</t>
    </rPh>
    <rPh sb="2" eb="4">
      <t>バンゴウ</t>
    </rPh>
    <phoneticPr fontId="17"/>
  </si>
  <si>
    <t>登録名称</t>
    <phoneticPr fontId="17"/>
  </si>
  <si>
    <t>補助事業の遂行に係る融資計画</t>
    <phoneticPr fontId="17"/>
  </si>
  <si>
    <t>住所</t>
    <phoneticPr fontId="17"/>
  </si>
  <si>
    <t>氏名</t>
    <phoneticPr fontId="17"/>
  </si>
  <si>
    <t>役職名</t>
    <phoneticPr fontId="17"/>
  </si>
  <si>
    <t>氏名（ふりがな）</t>
    <phoneticPr fontId="17"/>
  </si>
  <si>
    <t>メールアドレス</t>
    <phoneticPr fontId="17"/>
  </si>
  <si>
    <t>←yyyy/m/dで入力</t>
    <rPh sb="9" eb="11">
      <t>ニュウリョク</t>
    </rPh>
    <phoneticPr fontId="16"/>
  </si>
  <si>
    <t>設計者</t>
    <rPh sb="0" eb="3">
      <t>セッケイシャ</t>
    </rPh>
    <phoneticPr fontId="16"/>
  </si>
  <si>
    <t>法人名称</t>
    <rPh sb="0" eb="2">
      <t>ホウジン</t>
    </rPh>
    <rPh sb="2" eb="4">
      <t>メイショウ</t>
    </rPh>
    <phoneticPr fontId="16"/>
  </si>
  <si>
    <t>建築工事
施工者</t>
    <rPh sb="0" eb="2">
      <t>ケンチク</t>
    </rPh>
    <rPh sb="2" eb="4">
      <t>コウジ</t>
    </rPh>
    <rPh sb="5" eb="8">
      <t>セコウシャ</t>
    </rPh>
    <phoneticPr fontId="16"/>
  </si>
  <si>
    <t>※法人申請の場合のみ入力する</t>
    <phoneticPr fontId="16"/>
  </si>
  <si>
    <t>４．補助事業担当者情報</t>
    <rPh sb="4" eb="6">
      <t>ジギョウ</t>
    </rPh>
    <rPh sb="6" eb="9">
      <t>タントウシャ</t>
    </rPh>
    <rPh sb="9" eb="11">
      <t>ジョウホウ</t>
    </rPh>
    <phoneticPr fontId="17"/>
  </si>
  <si>
    <t>　</t>
    <phoneticPr fontId="16"/>
  </si>
  <si>
    <t>（単位：円）</t>
    <phoneticPr fontId="17"/>
  </si>
  <si>
    <t>別添による</t>
    <phoneticPr fontId="17"/>
  </si>
  <si>
    <t>（１）開始年月日</t>
    <phoneticPr fontId="17"/>
  </si>
  <si>
    <t>（２）完了予定年月日</t>
    <phoneticPr fontId="17"/>
  </si>
  <si>
    <t>　　　最終年度の事業完了予定日</t>
    <phoneticPr fontId="17"/>
  </si>
  <si>
    <t>補助対象経費</t>
    <phoneticPr fontId="17"/>
  </si>
  <si>
    <t>　※２行目以降も直接入力　</t>
    <phoneticPr fontId="17"/>
  </si>
  <si>
    <t>　E-MAIL（個人のみ）</t>
    <rPh sb="8" eb="10">
      <t>コジン</t>
    </rPh>
    <phoneticPr fontId="17"/>
  </si>
  <si>
    <t>代表担当者</t>
  </si>
  <si>
    <t>入力方法</t>
    <phoneticPr fontId="16"/>
  </si>
  <si>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17"/>
  </si>
  <si>
    <t>空調</t>
    <rPh sb="0" eb="1">
      <t>ソラ</t>
    </rPh>
    <rPh sb="1" eb="2">
      <t>チョウ</t>
    </rPh>
    <phoneticPr fontId="16"/>
  </si>
  <si>
    <t>換気</t>
    <rPh sb="0" eb="1">
      <t>カン</t>
    </rPh>
    <rPh sb="1" eb="2">
      <t>キ</t>
    </rPh>
    <phoneticPr fontId="16"/>
  </si>
  <si>
    <t>照明</t>
    <rPh sb="0" eb="1">
      <t>アキラ</t>
    </rPh>
    <rPh sb="1" eb="2">
      <t>メイ</t>
    </rPh>
    <phoneticPr fontId="16"/>
  </si>
  <si>
    <t>給湯</t>
    <rPh sb="0" eb="1">
      <t>キュウ</t>
    </rPh>
    <rPh sb="1" eb="2">
      <t>ユ</t>
    </rPh>
    <phoneticPr fontId="16"/>
  </si>
  <si>
    <t>昇降機</t>
    <rPh sb="0" eb="1">
      <t>ノボル</t>
    </rPh>
    <rPh sb="1" eb="2">
      <t>タカシ</t>
    </rPh>
    <rPh sb="2" eb="3">
      <t>キ</t>
    </rPh>
    <phoneticPr fontId="16"/>
  </si>
  <si>
    <t>％</t>
    <phoneticPr fontId="16"/>
  </si>
  <si>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</si>
  <si>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</si>
  <si>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</si>
  <si>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</si>
  <si>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</si>
  <si>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</si>
  <si>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</si>
  <si>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</si>
  <si>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</si>
  <si>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</si>
  <si>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</si>
  <si>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</si>
  <si>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</si>
  <si>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</si>
  <si>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</si>
  <si>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</si>
  <si>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</si>
  <si>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</si>
  <si>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</si>
  <si>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</si>
  <si>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</si>
  <si>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</si>
  <si>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</si>
  <si>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</si>
  <si>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</si>
  <si>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</si>
  <si>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</si>
  <si>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</si>
  <si>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</si>
  <si>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</si>
  <si>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</si>
  <si>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</si>
  <si>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</si>
  <si>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</si>
  <si>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</si>
  <si>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18"/>
  </si>
  <si>
    <t>b</t>
    <phoneticPr fontId="18"/>
  </si>
  <si>
    <t>戸</t>
    <rPh sb="0" eb="1">
      <t>ト</t>
    </rPh>
    <phoneticPr fontId="17"/>
  </si>
  <si>
    <t>設計費の補助対象経費　総計</t>
    <rPh sb="0" eb="2">
      <t>セッケイ</t>
    </rPh>
    <rPh sb="2" eb="3">
      <t>ヒ</t>
    </rPh>
    <rPh sb="4" eb="6">
      <t>ホジョ</t>
    </rPh>
    <rPh sb="6" eb="8">
      <t>タイショウ</t>
    </rPh>
    <rPh sb="8" eb="10">
      <t>ケイヒ</t>
    </rPh>
    <rPh sb="11" eb="12">
      <t>ソウ</t>
    </rPh>
    <rPh sb="12" eb="13">
      <t>ケイ</t>
    </rPh>
    <phoneticPr fontId="17"/>
  </si>
  <si>
    <t>２００,０００円＋（２,０００円×住戸数）</t>
    <phoneticPr fontId="17"/>
  </si>
  <si>
    <t>１</t>
    <phoneticPr fontId="17"/>
  </si>
  <si>
    <t xml:space="preserve"> 補助金の額（参考値）</t>
    <rPh sb="1" eb="3">
      <t>ホジョ</t>
    </rPh>
    <rPh sb="5" eb="6">
      <t>ガク</t>
    </rPh>
    <rPh sb="7" eb="9">
      <t>サンコウ</t>
    </rPh>
    <rPh sb="9" eb="10">
      <t>チ</t>
    </rPh>
    <phoneticPr fontId="17"/>
  </si>
  <si>
    <t>_</t>
    <phoneticPr fontId="17"/>
  </si>
  <si>
    <t>２</t>
    <phoneticPr fontId="17"/>
  </si>
  <si>
    <t>３</t>
    <phoneticPr fontId="17"/>
  </si>
  <si>
    <t>４</t>
    <phoneticPr fontId="17"/>
  </si>
  <si>
    <t>1</t>
    <phoneticPr fontId="17"/>
  </si>
  <si>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</si>
  <si>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</si>
  <si>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</si>
  <si>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</si>
  <si>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</si>
  <si>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</si>
  <si>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</si>
  <si>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</si>
  <si>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</si>
  <si>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</si>
  <si>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</si>
  <si>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</si>
  <si>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</si>
  <si>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17"/>
  </si>
  <si>
    <t>共用部に導入する設備</t>
    <rPh sb="0" eb="3">
      <t>キョウヨウブ</t>
    </rPh>
    <rPh sb="4" eb="6">
      <t>ドウニュウ</t>
    </rPh>
    <rPh sb="8" eb="10">
      <t>セツビ</t>
    </rPh>
    <phoneticPr fontId="17"/>
  </si>
  <si>
    <t>共用部</t>
    <rPh sb="0" eb="3">
      <t>キョウヨウブ</t>
    </rPh>
    <phoneticPr fontId="17"/>
  </si>
  <si>
    <t>合計</t>
    <rPh sb="0" eb="2">
      <t>ゴウケイ</t>
    </rPh>
    <phoneticPr fontId="18"/>
  </si>
  <si>
    <t>小計（Ａ）</t>
    <rPh sb="0" eb="2">
      <t>ショウケイ</t>
    </rPh>
    <phoneticPr fontId="18"/>
  </si>
  <si>
    <t>事業年度　2年目</t>
    <rPh sb="0" eb="2">
      <t>ジギョウ</t>
    </rPh>
    <rPh sb="2" eb="4">
      <t>ネンド</t>
    </rPh>
    <rPh sb="6" eb="8">
      <t>ネンメ</t>
    </rPh>
    <phoneticPr fontId="18"/>
  </si>
  <si>
    <t>事業年度　3年目</t>
    <rPh sb="0" eb="2">
      <t>ジギョウ</t>
    </rPh>
    <rPh sb="2" eb="4">
      <t>ネンド</t>
    </rPh>
    <rPh sb="6" eb="8">
      <t>ネンメ</t>
    </rPh>
    <phoneticPr fontId="18"/>
  </si>
  <si>
    <t>事業年度　4年目</t>
    <rPh sb="0" eb="2">
      <t>ジギョウ</t>
    </rPh>
    <rPh sb="2" eb="4">
      <t>ネンド</t>
    </rPh>
    <rPh sb="6" eb="8">
      <t>ネンメ</t>
    </rPh>
    <phoneticPr fontId="18"/>
  </si>
  <si>
    <t>事業年度　1年目</t>
    <rPh sb="0" eb="2">
      <t>ジギョウ</t>
    </rPh>
    <rPh sb="2" eb="4">
      <t>ネンド</t>
    </rPh>
    <rPh sb="6" eb="8">
      <t>ネンメ</t>
    </rPh>
    <phoneticPr fontId="18"/>
  </si>
  <si>
    <t>C</t>
    <phoneticPr fontId="18"/>
  </si>
  <si>
    <t>D</t>
    <phoneticPr fontId="18"/>
  </si>
  <si>
    <t>E</t>
    <phoneticPr fontId="18"/>
  </si>
  <si>
    <t>必須</t>
    <rPh sb="0" eb="2">
      <t>ヒッス</t>
    </rPh>
    <phoneticPr fontId="18"/>
  </si>
  <si>
    <t>登録状況</t>
    <phoneticPr fontId="17"/>
  </si>
  <si>
    <t>他の補助金
への申請</t>
    <rPh sb="0" eb="1">
      <t>ホカ</t>
    </rPh>
    <rPh sb="2" eb="5">
      <t>ホジョキン</t>
    </rPh>
    <rPh sb="8" eb="10">
      <t>シンセイ</t>
    </rPh>
    <phoneticPr fontId="16"/>
  </si>
  <si>
    <t>B</t>
    <phoneticPr fontId="18"/>
  </si>
  <si>
    <t>A</t>
    <phoneticPr fontId="18"/>
  </si>
  <si>
    <t>H</t>
    <phoneticPr fontId="18"/>
  </si>
  <si>
    <t>小計</t>
    <phoneticPr fontId="17"/>
  </si>
  <si>
    <t>該当</t>
    <phoneticPr fontId="18"/>
  </si>
  <si>
    <t>データ
提出</t>
    <rPh sb="4" eb="6">
      <t>テイシュツ</t>
    </rPh>
    <phoneticPr fontId="18"/>
  </si>
  <si>
    <t>●</t>
    <phoneticPr fontId="18"/>
  </si>
  <si>
    <t>申請者情報</t>
    <rPh sb="0" eb="3">
      <t>シンセイシャ</t>
    </rPh>
    <rPh sb="3" eb="5">
      <t>ジョウホウ</t>
    </rPh>
    <phoneticPr fontId="17"/>
  </si>
  <si>
    <t>←プルダウンより選択</t>
    <phoneticPr fontId="18"/>
  </si>
  <si>
    <t>2</t>
    <phoneticPr fontId="17"/>
  </si>
  <si>
    <t>3</t>
    <phoneticPr fontId="17"/>
  </si>
  <si>
    <t>4</t>
    <phoneticPr fontId="17"/>
  </si>
  <si>
    <t>専有部・共用部</t>
    <rPh sb="0" eb="3">
      <t>センユウブ</t>
    </rPh>
    <rPh sb="4" eb="7">
      <t>キョウヨウブ</t>
    </rPh>
    <phoneticPr fontId="17"/>
  </si>
  <si>
    <t>　設備費・工事費　合計</t>
    <rPh sb="1" eb="4">
      <t>セツビヒ</t>
    </rPh>
    <rPh sb="5" eb="8">
      <t>コウジヒ</t>
    </rPh>
    <rPh sb="9" eb="10">
      <t>ゴウ</t>
    </rPh>
    <phoneticPr fontId="17"/>
  </si>
  <si>
    <t>I</t>
    <phoneticPr fontId="18"/>
  </si>
  <si>
    <t>小計（Ｃ）</t>
    <rPh sb="0" eb="2">
      <t>ショウケイ</t>
    </rPh>
    <phoneticPr fontId="18"/>
  </si>
  <si>
    <t>小計（Ｂ）</t>
    <rPh sb="0" eb="2">
      <t>ショウケイ</t>
    </rPh>
    <phoneticPr fontId="18"/>
  </si>
  <si>
    <t>型式</t>
    <rPh sb="0" eb="2">
      <t>カタシキ</t>
    </rPh>
    <phoneticPr fontId="72"/>
  </si>
  <si>
    <t>型式</t>
    <rPh sb="0" eb="2">
      <t>カタシキ</t>
    </rPh>
    <phoneticPr fontId="18"/>
  </si>
  <si>
    <t>４．５．事業予定・補助事業実施体制</t>
    <phoneticPr fontId="18"/>
  </si>
  <si>
    <t>断面図または矩計図</t>
    <phoneticPr fontId="18"/>
  </si>
  <si>
    <t>建物立面図</t>
    <phoneticPr fontId="18"/>
  </si>
  <si>
    <t>導入戸数
（戸)</t>
    <rPh sb="0" eb="2">
      <t>ドウニュウ</t>
    </rPh>
    <rPh sb="2" eb="4">
      <t>コスウ</t>
    </rPh>
    <rPh sb="6" eb="7">
      <t>コ</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</si>
  <si>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16"/>
  </si>
  <si>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16"/>
  </si>
  <si>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16"/>
  </si>
  <si>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7"/>
  </si>
  <si>
    <t>③実施計画書</t>
    <phoneticPr fontId="18"/>
  </si>
  <si>
    <t>④財務資料</t>
    <phoneticPr fontId="18"/>
  </si>
  <si>
    <t>⑤土地登記簿等</t>
    <phoneticPr fontId="18"/>
  </si>
  <si>
    <t>各階平面図</t>
    <phoneticPr fontId="18"/>
  </si>
  <si>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16"/>
  </si>
  <si>
    <t>A３サイズでカラー印刷</t>
    <phoneticPr fontId="18"/>
  </si>
  <si>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</si>
  <si>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</si>
  <si>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17"/>
  </si>
  <si>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16"/>
  </si>
  <si>
    <t>融資予定時期</t>
    <rPh sb="0" eb="2">
      <t>ユウシ</t>
    </rPh>
    <rPh sb="2" eb="4">
      <t>ヨテイ</t>
    </rPh>
    <rPh sb="4" eb="6">
      <t>ジキ</t>
    </rPh>
    <phoneticPr fontId="17"/>
  </si>
  <si>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17"/>
  </si>
  <si>
    <t>❷　ＺＥＨデベロッパー</t>
    <phoneticPr fontId="16"/>
  </si>
  <si>
    <t>❸　建物概要</t>
    <rPh sb="2" eb="4">
      <t>タテモノ</t>
    </rPh>
    <rPh sb="4" eb="6">
      <t>ガイヨウ</t>
    </rPh>
    <phoneticPr fontId="17"/>
  </si>
  <si>
    <t>❹　建物性能</t>
    <rPh sb="2" eb="4">
      <t>タテモノ</t>
    </rPh>
    <rPh sb="4" eb="6">
      <t>セイノウ</t>
    </rPh>
    <phoneticPr fontId="17"/>
  </si>
  <si>
    <t>❺　一次エネルギー計算</t>
    <rPh sb="2" eb="4">
      <t>イチジ</t>
    </rPh>
    <rPh sb="9" eb="11">
      <t>ケイサン</t>
    </rPh>
    <phoneticPr fontId="17"/>
  </si>
  <si>
    <t>　削減量　(ＭＪ/年)</t>
    <rPh sb="1" eb="3">
      <t>サクゲン</t>
    </rPh>
    <rPh sb="3" eb="4">
      <t>リョウ</t>
    </rPh>
    <phoneticPr fontId="17"/>
  </si>
  <si>
    <t xml:space="preserve"> 住宅専有部分</t>
    <rPh sb="1" eb="3">
      <t>ジュウタク</t>
    </rPh>
    <rPh sb="3" eb="5">
      <t>センユウ</t>
    </rPh>
    <rPh sb="5" eb="7">
      <t>ブブン</t>
    </rPh>
    <phoneticPr fontId="17"/>
  </si>
  <si>
    <t>小計（Ｄ）</t>
    <rPh sb="0" eb="2">
      <t>ショウケイ</t>
    </rPh>
    <phoneticPr fontId="18"/>
  </si>
  <si>
    <t>小計（Ｅ）</t>
    <rPh sb="0" eb="2">
      <t>ショウケイ</t>
    </rPh>
    <phoneticPr fontId="18"/>
  </si>
  <si>
    <t>※各種書類は不備の無いよう、申請者自身でよく確認し、提出すること。</t>
    <rPh sb="14" eb="16">
      <t>シンセイ</t>
    </rPh>
    <rPh sb="16" eb="17">
      <t>シャ</t>
    </rPh>
    <phoneticPr fontId="17"/>
  </si>
  <si>
    <t>書類の不備、不足、誤りがあり、審査の継続が困難であるとSIIが判断した際は、申請書類の不受理や不採択になる場合があるので注意すること。</t>
    <phoneticPr fontId="17"/>
  </si>
  <si>
    <t>住　　　所</t>
    <rPh sb="0" eb="1">
      <t>ジュウ</t>
    </rPh>
    <rPh sb="4" eb="5">
      <t>ショ</t>
    </rPh>
    <phoneticPr fontId="19"/>
  </si>
  <si>
    <t>名　　　称</t>
    <rPh sb="0" eb="1">
      <t>メイ</t>
    </rPh>
    <rPh sb="4" eb="5">
      <t>ショウ</t>
    </rPh>
    <phoneticPr fontId="19"/>
  </si>
  <si>
    <t>申請者３</t>
    <rPh sb="0" eb="3">
      <t>シンセイシャ</t>
    </rPh>
    <phoneticPr fontId="17"/>
  </si>
  <si>
    <t>申請者４</t>
    <rPh sb="0" eb="3">
      <t>シンセイシャ</t>
    </rPh>
    <phoneticPr fontId="17"/>
  </si>
  <si>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</si>
  <si>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</si>
  <si>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</si>
  <si>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申請者３
担当者情報</t>
    <rPh sb="0" eb="3">
      <t>シンセイシャ</t>
    </rPh>
    <rPh sb="5" eb="8">
      <t>タントウシャ</t>
    </rPh>
    <rPh sb="8" eb="10">
      <t>ジョウホウ</t>
    </rPh>
    <phoneticPr fontId="16"/>
  </si>
  <si>
    <t>申請者４
担当者情報</t>
    <rPh sb="0" eb="3">
      <t>シンセイシャ</t>
    </rPh>
    <rPh sb="5" eb="8">
      <t>タントウシャ</t>
    </rPh>
    <rPh sb="8" eb="10">
      <t>ジョウホウ</t>
    </rPh>
    <phoneticPr fontId="16"/>
  </si>
  <si>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</si>
  <si>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</si>
  <si>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</si>
  <si>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４.補助金交付申請額</t>
    <rPh sb="2" eb="5">
      <t>ホジョキン</t>
    </rPh>
    <rPh sb="5" eb="7">
      <t>コウフ</t>
    </rPh>
    <rPh sb="7" eb="9">
      <t>シンセイ</t>
    </rPh>
    <rPh sb="9" eb="10">
      <t>テイガク</t>
    </rPh>
    <phoneticPr fontId="17"/>
  </si>
  <si>
    <t>補助金交付申請額</t>
    <phoneticPr fontId="17"/>
  </si>
  <si>
    <t>役員名簿</t>
    <rPh sb="0" eb="4">
      <t>ヤクインメイボ</t>
    </rPh>
    <phoneticPr fontId="17"/>
  </si>
  <si>
    <t>（注１）申請者が個人の場合は不要とする。ただし、リース事業者等との共同申請の場合は、リース事業者等の
　　　　役員名簿を提出すること。</t>
    <phoneticPr fontId="17"/>
  </si>
  <si>
    <t>誓約書</t>
    <rPh sb="0" eb="3">
      <t>セイヤクショ</t>
    </rPh>
    <phoneticPr fontId="18"/>
  </si>
  <si>
    <t>申請者の押印不要</t>
    <rPh sb="0" eb="3">
      <t>シンセイシャ</t>
    </rPh>
    <rPh sb="4" eb="8">
      <t>オウインフヨウ</t>
    </rPh>
    <phoneticPr fontId="18"/>
  </si>
  <si>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17"/>
  </si>
  <si>
    <t>　その場合は以下の役員名簿に入力すること</t>
    <rPh sb="3" eb="5">
      <t>バアイ</t>
    </rPh>
    <rPh sb="6" eb="8">
      <t>イカ</t>
    </rPh>
    <rPh sb="9" eb="13">
      <t>ヤクインメイボ</t>
    </rPh>
    <rPh sb="14" eb="16">
      <t>ニュウリョク</t>
    </rPh>
    <phoneticPr fontId="17"/>
  </si>
  <si>
    <t>（２）補助事業担当者情報</t>
    <phoneticPr fontId="18"/>
  </si>
  <si>
    <t>申請者２の詳細</t>
    <rPh sb="0" eb="3">
      <t>シンセイシャ</t>
    </rPh>
    <rPh sb="5" eb="7">
      <t>ショウサイ</t>
    </rPh>
    <phoneticPr fontId="17"/>
  </si>
  <si>
    <t>申請者４の詳細</t>
    <rPh sb="0" eb="3">
      <t>シンセイシャ</t>
    </rPh>
    <rPh sb="5" eb="7">
      <t>ショウサイ</t>
    </rPh>
    <phoneticPr fontId="17"/>
  </si>
  <si>
    <t>申請者３の詳細</t>
    <rPh sb="0" eb="3">
      <t>シンセイシャ</t>
    </rPh>
    <rPh sb="5" eb="7">
      <t>ショウサイ</t>
    </rPh>
    <phoneticPr fontId="17"/>
  </si>
  <si>
    <t>事業全体の完了予定時期</t>
    <rPh sb="0" eb="2">
      <t>ジギョウ</t>
    </rPh>
    <rPh sb="2" eb="4">
      <t>ゼンタイ</t>
    </rPh>
    <rPh sb="5" eb="7">
      <t>カンリョウ</t>
    </rPh>
    <rPh sb="7" eb="9">
      <t>ヨテイ</t>
    </rPh>
    <rPh sb="9" eb="11">
      <t>ジキ</t>
    </rPh>
    <phoneticPr fontId="17"/>
  </si>
  <si>
    <t>外皮平均熱貫流率（ＵＡ値）</t>
    <rPh sb="0" eb="2">
      <t>ガイヒ</t>
    </rPh>
    <rPh sb="2" eb="4">
      <t>ヘイキン</t>
    </rPh>
    <rPh sb="4" eb="5">
      <t>ネツ</t>
    </rPh>
    <rPh sb="5" eb="7">
      <t>カンリュウ</t>
    </rPh>
    <rPh sb="7" eb="8">
      <t>リツ</t>
    </rPh>
    <rPh sb="11" eb="12">
      <t>チ</t>
    </rPh>
    <phoneticPr fontId="17"/>
  </si>
  <si>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</si>
  <si>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16"/>
  </si>
  <si>
    <t>政府が推進する国民活動「COOL CHOICE」の趣旨に賛同し、「COOL CHOICE賛同登録」を行いました。</t>
    <phoneticPr fontId="18"/>
  </si>
  <si>
    <t>❻　エネルギー管理体制</t>
    <rPh sb="7" eb="9">
      <t>カンリ</t>
    </rPh>
    <rPh sb="9" eb="11">
      <t>タイセイ</t>
    </rPh>
    <phoneticPr fontId="17"/>
  </si>
  <si>
    <t>全住戸のBELS
取得と訴求</t>
    <phoneticPr fontId="16"/>
  </si>
  <si>
    <t>快適性、
健康面への
言及</t>
    <phoneticPr fontId="16"/>
  </si>
  <si>
    <t>媒体の分類</t>
    <rPh sb="0" eb="2">
      <t>バイタイ</t>
    </rPh>
    <rPh sb="3" eb="5">
      <t>ブンルイ</t>
    </rPh>
    <phoneticPr fontId="16"/>
  </si>
  <si>
    <t>全住戸の
光熱費
削減効果の
訴求</t>
    <phoneticPr fontId="16"/>
  </si>
  <si>
    <t>創蓄連携システムによる災害時の電力確保計画</t>
    <phoneticPr fontId="16"/>
  </si>
  <si>
    <t>その他（下記の記入欄に具体的に記載すること）</t>
    <rPh sb="2" eb="3">
      <t>タ</t>
    </rPh>
    <rPh sb="4" eb="6">
      <t>カキ</t>
    </rPh>
    <rPh sb="7" eb="10">
      <t>キニュウラン</t>
    </rPh>
    <rPh sb="11" eb="14">
      <t>グタイテキ</t>
    </rPh>
    <rPh sb="15" eb="17">
      <t>キサイ</t>
    </rPh>
    <phoneticPr fontId="16"/>
  </si>
  <si>
    <t/>
  </si>
  <si>
    <t>・共同申請の場合は、全申請者分提出すること
・個人申請の場合は不要</t>
    <rPh sb="1" eb="3">
      <t>キョウドウ</t>
    </rPh>
    <rPh sb="3" eb="5">
      <t>シンセイ</t>
    </rPh>
    <rPh sb="6" eb="8">
      <t>バアイ</t>
    </rPh>
    <rPh sb="10" eb="11">
      <t>ゼン</t>
    </rPh>
    <rPh sb="11" eb="14">
      <t>シンセイシャ</t>
    </rPh>
    <rPh sb="14" eb="15">
      <t>ブン</t>
    </rPh>
    <rPh sb="15" eb="17">
      <t>テイシュツ</t>
    </rPh>
    <phoneticPr fontId="16"/>
  </si>
  <si>
    <t xml:space="preserve"> その他一般社団法人環境共創イニシアチブが指示する書面</t>
    <rPh sb="3" eb="4">
      <t>タ</t>
    </rPh>
    <rPh sb="4" eb="10">
      <t>イッパンシャダンホウジン</t>
    </rPh>
    <rPh sb="10" eb="14">
      <t>カンキョウキョウソウ</t>
    </rPh>
    <rPh sb="21" eb="23">
      <t>シジ</t>
    </rPh>
    <rPh sb="25" eb="27">
      <t>ショメン</t>
    </rPh>
    <phoneticPr fontId="17"/>
  </si>
  <si>
    <t>【A３カラー】で印刷すること。</t>
    <rPh sb="8" eb="10">
      <t>インサツ</t>
    </rPh>
    <phoneticPr fontId="17"/>
  </si>
  <si>
    <t>申請者２</t>
    <rPh sb="0" eb="3">
      <t>シンセイシャ</t>
    </rPh>
    <phoneticPr fontId="16"/>
  </si>
  <si>
    <t>申請者３</t>
    <rPh sb="0" eb="3">
      <t>シンセイシャ</t>
    </rPh>
    <phoneticPr fontId="16"/>
  </si>
  <si>
    <t>申請者４</t>
    <rPh sb="0" eb="3">
      <t>シンセイシャ</t>
    </rPh>
    <phoneticPr fontId="16"/>
  </si>
  <si>
    <t>住宅共用部等</t>
    <rPh sb="5" eb="6">
      <t>トウ</t>
    </rPh>
    <phoneticPr fontId="16"/>
  </si>
  <si>
    <t>該当するものにチェックをすること　（複数回答可、「その他」を選択した場合は下のセルに概要を入力すること）</t>
    <rPh sb="37" eb="38">
      <t>シタ</t>
    </rPh>
    <phoneticPr fontId="16"/>
  </si>
  <si>
    <t>補助対象経費</t>
    <rPh sb="0" eb="6">
      <t>ホジョタイショウケイヒ</t>
    </rPh>
    <phoneticPr fontId="18"/>
  </si>
  <si>
    <t>←押印不要</t>
    <rPh sb="1" eb="3">
      <t>オウイン</t>
    </rPh>
    <rPh sb="3" eb="5">
      <t>フヨウ</t>
    </rPh>
    <phoneticPr fontId="74"/>
  </si>
  <si>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16"/>
  </si>
  <si>
    <t>【片面印刷】で印刷すること</t>
    <rPh sb="1" eb="3">
      <t>カタメン</t>
    </rPh>
    <rPh sb="3" eb="5">
      <t>インサツ</t>
    </rPh>
    <rPh sb="7" eb="9">
      <t>インサツ</t>
    </rPh>
    <phoneticPr fontId="16"/>
  </si>
  <si>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16"/>
  </si>
  <si>
    <t>←個人の場合、提出不要</t>
    <rPh sb="1" eb="3">
      <t>コジン</t>
    </rPh>
    <rPh sb="4" eb="6">
      <t>バアイ</t>
    </rPh>
    <rPh sb="7" eb="9">
      <t>テイシュツ</t>
    </rPh>
    <rPh sb="9" eb="11">
      <t>フヨウ</t>
    </rPh>
    <phoneticPr fontId="14"/>
  </si>
  <si>
    <t>←全体床面積には確認済証と同一の面積を記載する</t>
    <rPh sb="1" eb="3">
      <t>ゼンタイ</t>
    </rPh>
    <rPh sb="3" eb="6">
      <t>ユカメンセキ</t>
    </rPh>
    <rPh sb="8" eb="11">
      <t>カクニンズ</t>
    </rPh>
    <rPh sb="11" eb="12">
      <t>ショウ</t>
    </rPh>
    <rPh sb="13" eb="15">
      <t>ドウイツ</t>
    </rPh>
    <rPh sb="16" eb="18">
      <t>メンセキ</t>
    </rPh>
    <rPh sb="19" eb="21">
      <t>キサイ</t>
    </rPh>
    <phoneticPr fontId="17"/>
  </si>
  <si>
    <t>◆全住戸の住戸情報を入力すること。</t>
    <rPh sb="1" eb="2">
      <t>ゼン</t>
    </rPh>
    <rPh sb="2" eb="4">
      <t>ジュウコ</t>
    </rPh>
    <rPh sb="5" eb="7">
      <t>ジュウコ</t>
    </rPh>
    <rPh sb="7" eb="9">
      <t>ジョウホウ</t>
    </rPh>
    <rPh sb="10" eb="12">
      <t>ニュウリョク</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</si>
  <si>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18"/>
  </si>
  <si>
    <t>土地が賃貸の場合は提出必須</t>
    <rPh sb="0" eb="2">
      <t>トチ</t>
    </rPh>
    <rPh sb="3" eb="5">
      <t>チンタイ</t>
    </rPh>
    <rPh sb="6" eb="8">
      <t>バアイ</t>
    </rPh>
    <rPh sb="9" eb="11">
      <t>テイシュツ</t>
    </rPh>
    <rPh sb="11" eb="13">
      <t>ヒッス</t>
    </rPh>
    <phoneticPr fontId="16"/>
  </si>
  <si>
    <t>ｋＷ</t>
    <phoneticPr fontId="16"/>
  </si>
  <si>
    <t>１．申請者の詳細</t>
    <rPh sb="2" eb="5">
      <t>シンセイシャ</t>
    </rPh>
    <rPh sb="6" eb="8">
      <t>ショウサイ</t>
    </rPh>
    <phoneticPr fontId="17"/>
  </si>
  <si>
    <t>合計</t>
    <rPh sb="0" eb="2">
      <t>ゴウケイ</t>
    </rPh>
    <phoneticPr fontId="85"/>
  </si>
  <si>
    <t>2.5ｋＷ</t>
  </si>
  <si>
    <t>2.8ｋＷ</t>
  </si>
  <si>
    <t>3.6ｋＷ</t>
  </si>
  <si>
    <t>4.0ｋＷ</t>
  </si>
  <si>
    <t>5.6ｋＷ</t>
  </si>
  <si>
    <t>6.3ｋＷ</t>
  </si>
  <si>
    <t>7.1ｋＷ以上</t>
    <rPh sb="5" eb="7">
      <t>イジョウ</t>
    </rPh>
    <phoneticPr fontId="17"/>
  </si>
  <si>
    <t>5.6ｋＷ以上</t>
    <rPh sb="5" eb="7">
      <t>イジョウ</t>
    </rPh>
    <phoneticPr fontId="17"/>
  </si>
  <si>
    <t>5.6ｋＷ未満</t>
    <rPh sb="5" eb="7">
      <t>ミマン</t>
    </rPh>
    <phoneticPr fontId="17"/>
  </si>
  <si>
    <t>断熱/空調/給湯/換気/照明/太陽光発電設備/蓄電システム/
HEMS/MEMS/その他</t>
    <rPh sb="20" eb="22">
      <t>セツビ</t>
    </rPh>
    <rPh sb="23" eb="25">
      <t>チクデン</t>
    </rPh>
    <phoneticPr fontId="18"/>
  </si>
  <si>
    <t>-</t>
    <phoneticPr fontId="18"/>
  </si>
  <si>
    <t>土地登記簿謄本（登記情報提供サービスの出力可）</t>
    <rPh sb="8" eb="10">
      <t>トウキ</t>
    </rPh>
    <rPh sb="10" eb="12">
      <t>ジョウホウ</t>
    </rPh>
    <rPh sb="12" eb="14">
      <t>テイキョウ</t>
    </rPh>
    <rPh sb="19" eb="21">
      <t>シュツリョク</t>
    </rPh>
    <rPh sb="21" eb="22">
      <t>カ</t>
    </rPh>
    <phoneticPr fontId="18"/>
  </si>
  <si>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16"/>
  </si>
  <si>
    <t>◆オレンジ色のセルに必要事項を入力すること。（自動反映箇所のセルは白色※一部除く）　※「COOL CHOICE賛同登録」の項目は直接入力</t>
    <rPh sb="5" eb="6">
      <t>イロ</t>
    </rPh>
    <rPh sb="10" eb="12">
      <t>ヒツヨウ</t>
    </rPh>
    <rPh sb="12" eb="14">
      <t>ジコウ</t>
    </rPh>
    <rPh sb="15" eb="17">
      <t>ニュウリョク</t>
    </rPh>
    <rPh sb="36" eb="38">
      <t>イチブ</t>
    </rPh>
    <rPh sb="38" eb="39">
      <t>ノゾ</t>
    </rPh>
    <rPh sb="61" eb="63">
      <t>コウモク</t>
    </rPh>
    <rPh sb="64" eb="66">
      <t>チョクセツ</t>
    </rPh>
    <rPh sb="66" eb="68">
      <t>ニュウリョク</t>
    </rPh>
    <phoneticPr fontId="17"/>
  </si>
  <si>
    <t>【片面印刷】で印刷すること。</t>
    <rPh sb="1" eb="3">
      <t>カタメン</t>
    </rPh>
    <rPh sb="3" eb="5">
      <t>インサツ</t>
    </rPh>
    <rPh sb="7" eb="9">
      <t>インサツ</t>
    </rPh>
    <phoneticPr fontId="17"/>
  </si>
  <si>
    <t>▼ 各年度の内訳</t>
    <rPh sb="2" eb="5">
      <t>カクネンド</t>
    </rPh>
    <rPh sb="6" eb="8">
      <t>ウチワケ</t>
    </rPh>
    <phoneticPr fontId="17"/>
  </si>
  <si>
    <t>設備費
・工事費</t>
    <rPh sb="2" eb="3">
      <t>ヒ</t>
    </rPh>
    <rPh sb="5" eb="8">
      <t>コウジヒ</t>
    </rPh>
    <phoneticPr fontId="16"/>
  </si>
  <si>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</si>
  <si>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</si>
  <si>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◆小計・合計・集計欄の数式に影響が出るため行を追加する場合には、項目の先頭や最後ではなく、中程で行の追加をすること。</t>
    <phoneticPr fontId="18"/>
  </si>
  <si>
    <t>【A３カラー】で印刷すること。　※作成時には記入例を削除すること</t>
    <rPh sb="8" eb="10">
      <t>インサツ</t>
    </rPh>
    <rPh sb="17" eb="19">
      <t>サクセイ</t>
    </rPh>
    <rPh sb="19" eb="20">
      <t>ジ</t>
    </rPh>
    <rPh sb="22" eb="24">
      <t>キニュウ</t>
    </rPh>
    <rPh sb="24" eb="25">
      <t>レイ</t>
    </rPh>
    <rPh sb="26" eb="28">
      <t>サクジョ</t>
    </rPh>
    <phoneticPr fontId="16"/>
  </si>
  <si>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40" eb="42">
      <t>ネンド</t>
    </rPh>
    <rPh sb="43" eb="44">
      <t>アイダ</t>
    </rPh>
    <rPh sb="45" eb="47">
      <t>ホジョ</t>
    </rPh>
    <rPh sb="47" eb="49">
      <t>タイショウ</t>
    </rPh>
    <rPh sb="49" eb="51">
      <t>ジギョウ</t>
    </rPh>
    <rPh sb="51" eb="53">
      <t>チャクシュ</t>
    </rPh>
    <rPh sb="57" eb="59">
      <t>キカン</t>
    </rPh>
    <rPh sb="64" eb="66">
      <t>チュウイ</t>
    </rPh>
    <phoneticPr fontId="14"/>
  </si>
  <si>
    <t>　複数年度事業における事業全体の上限は８億円とする</t>
    <phoneticPr fontId="17"/>
  </si>
  <si>
    <t>補助対象事業の費用対効果に伴う補助金の上限額</t>
    <phoneticPr fontId="17"/>
  </si>
  <si>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17"/>
  </si>
  <si>
    <t xml:space="preserve"> 「2.全体概要」の➎一次エネルギー計算を見直すこと</t>
    <phoneticPr fontId="17"/>
  </si>
  <si>
    <t>複数年度事業は、各階平面図および断面図または矩計図に住戸毎で補助対象設備等の導入年別（１年目は赤、２年目は青、３年目は緑、４年目はオレンジ）に
色分けしてマーキングすること</t>
    <rPh sb="0" eb="2">
      <t>フクスウ</t>
    </rPh>
    <rPh sb="2" eb="4">
      <t>ネンド</t>
    </rPh>
    <rPh sb="4" eb="6">
      <t>ジギョウ</t>
    </rPh>
    <rPh sb="8" eb="10">
      <t>カクカイ</t>
    </rPh>
    <rPh sb="10" eb="13">
      <t>ヘイメンズ</t>
    </rPh>
    <rPh sb="26" eb="28">
      <t>ジュウコ</t>
    </rPh>
    <rPh sb="28" eb="29">
      <t>ゴト</t>
    </rPh>
    <rPh sb="30" eb="32">
      <t>ホジョ</t>
    </rPh>
    <rPh sb="32" eb="34">
      <t>タイショウ</t>
    </rPh>
    <rPh sb="34" eb="36">
      <t>セツビ</t>
    </rPh>
    <rPh sb="36" eb="37">
      <t>ナド</t>
    </rPh>
    <rPh sb="38" eb="40">
      <t>ドウニュウ</t>
    </rPh>
    <rPh sb="40" eb="42">
      <t>ネンベツ</t>
    </rPh>
    <rPh sb="44" eb="46">
      <t>ネンメ</t>
    </rPh>
    <rPh sb="47" eb="48">
      <t>アカ</t>
    </rPh>
    <rPh sb="50" eb="52">
      <t>ネンメ</t>
    </rPh>
    <rPh sb="53" eb="54">
      <t>アオ</t>
    </rPh>
    <rPh sb="56" eb="58">
      <t>ネンメ</t>
    </rPh>
    <rPh sb="59" eb="60">
      <t>ミドリ</t>
    </rPh>
    <rPh sb="62" eb="63">
      <t>ネン</t>
    </rPh>
    <rPh sb="63" eb="64">
      <t>メ</t>
    </rPh>
    <rPh sb="72" eb="74">
      <t>イロワ</t>
    </rPh>
    <phoneticPr fontId="16"/>
  </si>
  <si>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17"/>
  </si>
  <si>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</si>
  <si>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16"/>
  </si>
  <si>
    <t>◆インデックス名に沿ってインデックスを作成し、作成した申請書類を下記に示した順番でファイリングして公募期間内にSIIへ送付すること。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17"/>
  </si>
  <si>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17"/>
  </si>
  <si>
    <t>代　表　理　事　 　　村上　孝　殿</t>
    <rPh sb="0" eb="1">
      <t>ダイ</t>
    </rPh>
    <rPh sb="2" eb="3">
      <t>ヒョウ</t>
    </rPh>
    <rPh sb="4" eb="5">
      <t>リ</t>
    </rPh>
    <rPh sb="6" eb="7">
      <t>コト</t>
    </rPh>
    <rPh sb="16" eb="17">
      <t>ドノ</t>
    </rPh>
    <phoneticPr fontId="17"/>
  </si>
  <si>
    <t>㎡</t>
    <phoneticPr fontId="18"/>
  </si>
  <si>
    <t>セントラル空調</t>
    <rPh sb="5" eb="7">
      <t>クウチョウ</t>
    </rPh>
    <phoneticPr fontId="18"/>
  </si>
  <si>
    <t>20号以下</t>
    <rPh sb="2" eb="3">
      <t>ゴウ</t>
    </rPh>
    <rPh sb="3" eb="5">
      <t>イカ</t>
    </rPh>
    <phoneticPr fontId="18"/>
  </si>
  <si>
    <t>24号</t>
    <rPh sb="2" eb="3">
      <t>ゴウ</t>
    </rPh>
    <phoneticPr fontId="18"/>
  </si>
  <si>
    <t>J</t>
    <phoneticPr fontId="18"/>
  </si>
  <si>
    <t>（J）＝（B）+（C）+（D）+（E）+（F）+（G）+（H）+（I）</t>
    <phoneticPr fontId="17"/>
  </si>
  <si>
    <t>K</t>
    <phoneticPr fontId="18"/>
  </si>
  <si>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</si>
  <si>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</si>
  <si>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</si>
  <si>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</si>
  <si>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</si>
  <si>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</si>
  <si>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</si>
  <si>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</si>
  <si>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</si>
  <si>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5"/>
  </si>
  <si>
    <t>補助金申請額</t>
    <rPh sb="0" eb="3">
      <t>ホジョキン</t>
    </rPh>
    <rPh sb="3" eb="6">
      <t>シンセイガク</t>
    </rPh>
    <phoneticPr fontId="85"/>
  </si>
  <si>
    <t>１年目</t>
    <rPh sb="1" eb="3">
      <t>ネンメ</t>
    </rPh>
    <phoneticPr fontId="85"/>
  </si>
  <si>
    <t>円</t>
    <rPh sb="0" eb="1">
      <t>エン</t>
    </rPh>
    <phoneticPr fontId="85"/>
  </si>
  <si>
    <t>２年目</t>
    <rPh sb="1" eb="3">
      <t>ネンメ</t>
    </rPh>
    <phoneticPr fontId="72"/>
  </si>
  <si>
    <t>３年目</t>
    <rPh sb="1" eb="3">
      <t>ネンメ</t>
    </rPh>
    <phoneticPr fontId="85"/>
  </si>
  <si>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</si>
  <si>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</si>
  <si>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5"/>
  </si>
  <si>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</si>
  <si>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</si>
  <si>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</si>
  <si>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</si>
  <si>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</si>
  <si>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</si>
  <si>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18"/>
  </si>
  <si>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</si>
  <si>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</si>
  <si>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</si>
  <si>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</si>
  <si>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</si>
  <si>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</si>
  <si>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</si>
  <si>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</si>
  <si>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</si>
  <si>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</si>
  <si>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</si>
  <si>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</si>
  <si>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5"/>
  </si>
  <si>
    <t>補助金申請額（上限金額）</t>
    <rPh sb="0" eb="3">
      <t>ホジョキン</t>
    </rPh>
    <rPh sb="3" eb="6">
      <t>シンセイガク</t>
    </rPh>
    <rPh sb="7" eb="11">
      <t>ジョウゲンキンガク</t>
    </rPh>
    <phoneticPr fontId="85"/>
  </si>
  <si>
    <t>※CLTの補助額上限額は１棟あたり１，５００万円</t>
    <rPh sb="10" eb="11">
      <t>ガク</t>
    </rPh>
    <phoneticPr fontId="74"/>
  </si>
  <si>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</si>
  <si>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</si>
  <si>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</si>
  <si>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</si>
  <si>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</si>
  <si>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</si>
  <si>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</si>
  <si>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</si>
  <si>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</si>
  <si>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</si>
  <si>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</si>
  <si>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</si>
  <si>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</si>
  <si>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</si>
  <si>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</si>
  <si>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</si>
  <si>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</si>
  <si>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</si>
  <si>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</si>
  <si>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</si>
  <si>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</si>
  <si>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</si>
  <si>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</si>
  <si>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</si>
  <si>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</si>
  <si>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</si>
  <si>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</si>
  <si>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</si>
  <si>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</si>
  <si>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</si>
  <si>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</si>
  <si>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</si>
  <si>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</si>
  <si>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</si>
  <si>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</si>
  <si>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</si>
  <si>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</si>
  <si>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</si>
  <si>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</si>
  <si>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</si>
  <si>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</si>
  <si>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</si>
  <si>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</si>
  <si>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</si>
  <si>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18"/>
  </si>
  <si>
    <t>(F)</t>
    <phoneticPr fontId="18"/>
  </si>
  <si>
    <t>補助率
（参考値）</t>
    <phoneticPr fontId="17"/>
  </si>
  <si>
    <t>V2H充電設備（充放電設備）</t>
    <phoneticPr fontId="16"/>
  </si>
  <si>
    <t>台数</t>
    <rPh sb="0" eb="2">
      <t>ダイスウ</t>
    </rPh>
    <phoneticPr fontId="16"/>
  </si>
  <si>
    <t>台</t>
    <rPh sb="0" eb="1">
      <t>ダイ</t>
    </rPh>
    <phoneticPr fontId="16"/>
  </si>
  <si>
    <t>設置場所</t>
    <rPh sb="0" eb="4">
      <t>セッチバショ</t>
    </rPh>
    <phoneticPr fontId="16"/>
  </si>
  <si>
    <t>EV充電設備</t>
    <phoneticPr fontId="16"/>
  </si>
  <si>
    <t>蓄電システム導入の有無</t>
    <phoneticPr fontId="16"/>
  </si>
  <si>
    <t>地中熱ヒートポンプ・システム導入の有無</t>
    <phoneticPr fontId="16"/>
  </si>
  <si>
    <t>PVTシステム導入の有無</t>
    <phoneticPr fontId="16"/>
  </si>
  <si>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5"/>
  </si>
  <si>
    <t>M</t>
    <phoneticPr fontId="18"/>
  </si>
  <si>
    <t>照明センサー
（単体センサー、
センサー付き照明）</t>
    <rPh sb="0" eb="2">
      <t>ショウメイ</t>
    </rPh>
    <phoneticPr fontId="74"/>
  </si>
  <si>
    <t>建物登記事項証明書取得予定日</t>
    <phoneticPr fontId="17"/>
  </si>
  <si>
    <t>暴力団排除に関する誓約事項</t>
    <phoneticPr fontId="17"/>
  </si>
  <si>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17"/>
  </si>
  <si>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17"/>
  </si>
  <si>
    <t>　　(２)　役員等が、自己、自社若しくは第三者の不正の利益を図る目的又は第三者に損害を加える目的を
　　　　　もって、暴力団又は暴力団員を利用するなどしているとき。</t>
    <phoneticPr fontId="17"/>
  </si>
  <si>
    <t>　　(３)　役員等が、暴力団又は暴力団員に対して、資金等を供給し、又は便宜を供与するなど直接的ある
　　　　　いは積極的に暴力団の維持、運営に協力し、若しくは関与しているとき。</t>
    <phoneticPr fontId="17"/>
  </si>
  <si>
    <t>　　(４)　役員等が、暴力団又は暴力団員であることを知りながらこれと社会的に非難されるべき関係を有
　　　　　しているとき。</t>
    <phoneticPr fontId="17"/>
  </si>
  <si>
    <t>エネルギー
利用効率化設備</t>
    <rPh sb="6" eb="8">
      <t>リヨウ</t>
    </rPh>
    <rPh sb="8" eb="11">
      <t>コウリツカ</t>
    </rPh>
    <rPh sb="11" eb="13">
      <t>セツビ</t>
    </rPh>
    <phoneticPr fontId="17"/>
  </si>
  <si>
    <t>総発電量</t>
    <rPh sb="0" eb="1">
      <t>ソウ</t>
    </rPh>
    <rPh sb="1" eb="4">
      <t>ハツデンリョウ</t>
    </rPh>
    <phoneticPr fontId="16"/>
  </si>
  <si>
    <t>自家消費量</t>
    <rPh sb="0" eb="4">
      <t>ジカショウヒ</t>
    </rPh>
    <rPh sb="4" eb="5">
      <t>リョウ</t>
    </rPh>
    <phoneticPr fontId="16"/>
  </si>
  <si>
    <t>控除量</t>
    <rPh sb="0" eb="3">
      <t>コウジョリョウ</t>
    </rPh>
    <phoneticPr fontId="16"/>
  </si>
  <si>
    <t>売電量</t>
    <rPh sb="0" eb="3">
      <t>バイデンリョウ</t>
    </rPh>
    <phoneticPr fontId="16"/>
  </si>
  <si>
    <t>逆潮流</t>
    <rPh sb="0" eb="3">
      <t>ギャクチョウリュウ</t>
    </rPh>
    <phoneticPr fontId="16"/>
  </si>
  <si>
    <t>太陽光発電</t>
  </si>
  <si>
    <t>再生可能エネルギー等(逆潮流分含む)による削減率</t>
    <rPh sb="0" eb="2">
      <t>サイセイ</t>
    </rPh>
    <rPh sb="2" eb="4">
      <t>カノウ</t>
    </rPh>
    <rPh sb="9" eb="10">
      <t>ナド</t>
    </rPh>
    <rPh sb="11" eb="15">
      <t>ギャクチョウリュウブン</t>
    </rPh>
    <rPh sb="15" eb="16">
      <t>フク</t>
    </rPh>
    <rPh sb="21" eb="23">
      <t>サクゲン</t>
    </rPh>
    <rPh sb="23" eb="24">
      <t>リツ</t>
    </rPh>
    <phoneticPr fontId="16"/>
  </si>
  <si>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16"/>
  </si>
  <si>
    <t>該当するものにチェックをすること　（複数回答可）</t>
    <phoneticPr fontId="16"/>
  </si>
  <si>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17"/>
  </si>
  <si>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17"/>
  </si>
  <si>
    <t>❾　ＺＥＨ-Ｍの実現に資する導入設備等</t>
    <rPh sb="8" eb="10">
      <t>ジツゲン</t>
    </rPh>
    <rPh sb="11" eb="12">
      <t>シ</t>
    </rPh>
    <rPh sb="14" eb="16">
      <t>ドウニュウ</t>
    </rPh>
    <rPh sb="16" eb="18">
      <t>セツビ</t>
    </rPh>
    <rPh sb="18" eb="19">
      <t>ナド</t>
    </rPh>
    <phoneticPr fontId="17"/>
  </si>
  <si>
    <t>BELS評価書取得予定日</t>
    <phoneticPr fontId="18"/>
  </si>
  <si>
    <t>検査済証取得予定日</t>
    <phoneticPr fontId="18"/>
  </si>
  <si>
    <t>３．設備情報</t>
    <rPh sb="2" eb="4">
      <t>セツビ</t>
    </rPh>
    <rPh sb="4" eb="6">
      <t>ジョウホウ</t>
    </rPh>
    <phoneticPr fontId="72"/>
  </si>
  <si>
    <t>⑥</t>
    <phoneticPr fontId="72"/>
  </si>
  <si>
    <t>セット数</t>
    <rPh sb="3" eb="4">
      <t>スウ</t>
    </rPh>
    <phoneticPr fontId="18"/>
  </si>
  <si>
    <t>セット価格</t>
    <rPh sb="3" eb="5">
      <t>カカク</t>
    </rPh>
    <phoneticPr fontId="18"/>
  </si>
  <si>
    <t>種別</t>
    <rPh sb="0" eb="2">
      <t>シュベツ</t>
    </rPh>
    <phoneticPr fontId="18"/>
  </si>
  <si>
    <t>金額</t>
    <rPh sb="0" eb="2">
      <t>キンガク</t>
    </rPh>
    <phoneticPr fontId="18"/>
  </si>
  <si>
    <t>　設計値　(ＭＪ/年)</t>
    <phoneticPr fontId="17"/>
  </si>
  <si>
    <t>　基準値　(ＭＪ/年)</t>
    <phoneticPr fontId="16"/>
  </si>
  <si>
    <t>合計（円）</t>
    <rPh sb="0" eb="2">
      <t>ゴウケイ</t>
    </rPh>
    <rPh sb="3" eb="4">
      <t>エン</t>
    </rPh>
    <phoneticPr fontId="18"/>
  </si>
  <si>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</si>
  <si>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</si>
  <si>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</si>
  <si>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</si>
  <si>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</si>
  <si>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</si>
  <si>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</si>
  <si>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</si>
  <si>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</si>
  <si>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</si>
  <si>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</si>
  <si>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</si>
  <si>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</si>
  <si>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</si>
  <si>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</si>
  <si>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</si>
  <si>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18"/>
  </si>
  <si>
    <t>CLT導入の有無</t>
    <rPh sb="3" eb="5">
      <t>ドウニュウ</t>
    </rPh>
    <rPh sb="6" eb="8">
      <t>ウム</t>
    </rPh>
    <phoneticPr fontId="16"/>
  </si>
  <si>
    <t xml:space="preserve"> ファンコンベクター</t>
    <phoneticPr fontId="16"/>
  </si>
  <si>
    <t xml:space="preserve"> 温水パネルラジエーター</t>
    <phoneticPr fontId="16"/>
  </si>
  <si>
    <t>温水床暖房（給湯機と熱源兼用）</t>
    <rPh sb="0" eb="2">
      <t>オンスイ</t>
    </rPh>
    <rPh sb="2" eb="3">
      <t>ユカ</t>
    </rPh>
    <rPh sb="3" eb="5">
      <t>ダンボウ</t>
    </rPh>
    <rPh sb="6" eb="9">
      <t>キュウトウキ</t>
    </rPh>
    <rPh sb="10" eb="14">
      <t>ネツゲンケンヨウ</t>
    </rPh>
    <phoneticPr fontId="17"/>
  </si>
  <si>
    <t>エアコン付き
温水式床暖房</t>
    <rPh sb="4" eb="5">
      <t>ツ</t>
    </rPh>
    <rPh sb="7" eb="9">
      <t>オンスイ</t>
    </rPh>
    <rPh sb="9" eb="10">
      <t>シキ</t>
    </rPh>
    <rPh sb="10" eb="11">
      <t>ユカ</t>
    </rPh>
    <rPh sb="11" eb="13">
      <t>ダンボウ</t>
    </rPh>
    <phoneticPr fontId="16"/>
  </si>
  <si>
    <t>導入
タイプ</t>
    <phoneticPr fontId="74"/>
  </si>
  <si>
    <t>導入タイプ</t>
    <rPh sb="0" eb="2">
      <t>ドウニュウ</t>
    </rPh>
    <phoneticPr fontId="18"/>
  </si>
  <si>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</si>
  <si>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</si>
  <si>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</si>
  <si>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</si>
  <si>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</si>
  <si>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</si>
  <si>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</si>
  <si>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</si>
  <si>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</si>
  <si>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</si>
  <si>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</si>
  <si>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</si>
  <si>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</si>
  <si>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16"/>
  </si>
  <si>
    <t>天井換気扇</t>
    <rPh sb="0" eb="5">
      <t>テンジョウカンキセン</t>
    </rPh>
    <phoneticPr fontId="18"/>
  </si>
  <si>
    <t>天井換気扇(熱交換有り)</t>
    <rPh sb="0" eb="5">
      <t>テンジョウカンキセン</t>
    </rPh>
    <rPh sb="6" eb="10">
      <t>ネツコウカンア</t>
    </rPh>
    <phoneticPr fontId="18"/>
  </si>
  <si>
    <t>キャビネットファン</t>
    <phoneticPr fontId="18"/>
  </si>
  <si>
    <t>ダクト式第一種換気(熱交換有り)</t>
    <rPh sb="3" eb="4">
      <t>シキ</t>
    </rPh>
    <rPh sb="4" eb="7">
      <t>ダイイッシュ</t>
    </rPh>
    <rPh sb="7" eb="9">
      <t>カンキ</t>
    </rPh>
    <phoneticPr fontId="18"/>
  </si>
  <si>
    <t>屋上設置シロッコファン</t>
    <rPh sb="0" eb="4">
      <t>オクジョウセッチ</t>
    </rPh>
    <phoneticPr fontId="18"/>
  </si>
  <si>
    <t>AC-1</t>
    <phoneticPr fontId="18"/>
  </si>
  <si>
    <t>AC-2</t>
  </si>
  <si>
    <t>AC-3</t>
  </si>
  <si>
    <t>AC-4</t>
  </si>
  <si>
    <t>AC-5</t>
  </si>
  <si>
    <t>AC-6</t>
  </si>
  <si>
    <t>AC-7</t>
  </si>
  <si>
    <t>AC-8</t>
  </si>
  <si>
    <t>⑤</t>
    <phoneticPr fontId="18"/>
  </si>
  <si>
    <t>建設予定地</t>
    <rPh sb="0" eb="5">
      <t>ケンセツヨテイチ</t>
    </rPh>
    <phoneticPr fontId="16"/>
  </si>
  <si>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</si>
  <si>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</si>
  <si>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④</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</si>
  <si>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</si>
  <si>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販売開始予定日または
入居者募集開始予定日</t>
    <rPh sb="0" eb="2">
      <t>ハンバイ</t>
    </rPh>
    <rPh sb="2" eb="4">
      <t>カイシ</t>
    </rPh>
    <rPh sb="4" eb="6">
      <t>ヨテイ</t>
    </rPh>
    <rPh sb="6" eb="7">
      <t>ビ</t>
    </rPh>
    <rPh sb="11" eb="14">
      <t>ニュウキョシャ</t>
    </rPh>
    <rPh sb="14" eb="16">
      <t>ボシュウ</t>
    </rPh>
    <rPh sb="16" eb="21">
      <t>カイシヨテイビ</t>
    </rPh>
    <phoneticPr fontId="17"/>
  </si>
  <si>
    <t>小計</t>
    <rPh sb="0" eb="2">
      <t>ショウケイ</t>
    </rPh>
    <phoneticPr fontId="17"/>
  </si>
  <si>
    <t>導入設備名</t>
    <phoneticPr fontId="74"/>
  </si>
  <si>
    <t>（M）＝（J）＋（K）</t>
    <phoneticPr fontId="17"/>
  </si>
  <si>
    <t>燃料電池（PEFC_700Ｗ以上）</t>
    <phoneticPr fontId="17"/>
  </si>
  <si>
    <t>燃料電池（SOFC_700Ｗ以上）</t>
    <phoneticPr fontId="17"/>
  </si>
  <si>
    <t>燃料電池（SOFC_400Ｗ以上）</t>
    <phoneticPr fontId="17"/>
  </si>
  <si>
    <t>交付決定後に行う
エネルギー計算に
係る費用</t>
    <phoneticPr fontId="16"/>
  </si>
  <si>
    <t>2.2ｋＷ</t>
    <phoneticPr fontId="18"/>
  </si>
  <si>
    <t>2.8ｋＷ</t>
    <phoneticPr fontId="18"/>
  </si>
  <si>
    <t>3.6ｋＷ</t>
    <phoneticPr fontId="18"/>
  </si>
  <si>
    <t>4.0ｋＷ</t>
    <phoneticPr fontId="18"/>
  </si>
  <si>
    <t>追加補助対象
となる設備等</t>
    <rPh sb="0" eb="2">
      <t>ツイカ</t>
    </rPh>
    <rPh sb="2" eb="4">
      <t>ホジョ</t>
    </rPh>
    <rPh sb="4" eb="6">
      <t>タイショウ</t>
    </rPh>
    <rPh sb="10" eb="12">
      <t>セツビ</t>
    </rPh>
    <rPh sb="12" eb="13">
      <t>トウ</t>
    </rPh>
    <phoneticPr fontId="17"/>
  </si>
  <si>
    <t>-</t>
    <phoneticPr fontId="17"/>
  </si>
  <si>
    <t>４年目</t>
    <rPh sb="1" eb="3">
      <t>ネンメ</t>
    </rPh>
    <phoneticPr fontId="85"/>
  </si>
  <si>
    <t>４．補助金の算出</t>
    <rPh sb="2" eb="5">
      <t>ホジョキン</t>
    </rPh>
    <rPh sb="6" eb="8">
      <t>サンシュツ</t>
    </rPh>
    <phoneticPr fontId="72"/>
  </si>
  <si>
    <t>合計</t>
    <rPh sb="0" eb="2">
      <t>ゴウケイ</t>
    </rPh>
    <phoneticPr fontId="18"/>
  </si>
  <si>
    <t>【本ページは印刷不要】</t>
    <rPh sb="1" eb="2">
      <t>ホン</t>
    </rPh>
    <rPh sb="6" eb="8">
      <t>インサツ</t>
    </rPh>
    <rPh sb="8" eb="10">
      <t>フヨウ</t>
    </rPh>
    <phoneticPr fontId="4"/>
  </si>
  <si>
    <t>平面図（兼設備設置図）</t>
    <rPh sb="0" eb="3">
      <t>ヘイメンズ</t>
    </rPh>
    <rPh sb="4" eb="5">
      <t>ケン</t>
    </rPh>
    <rPh sb="5" eb="7">
      <t>セツビ</t>
    </rPh>
    <rPh sb="7" eb="9">
      <t>セッチ</t>
    </rPh>
    <rPh sb="9" eb="10">
      <t>ズ</t>
    </rPh>
    <phoneticPr fontId="74"/>
  </si>
  <si>
    <t>自由</t>
    <rPh sb="0" eb="2">
      <t>ジユウ</t>
    </rPh>
    <phoneticPr fontId="74"/>
  </si>
  <si>
    <t>該当</t>
    <phoneticPr fontId="74"/>
  </si>
  <si>
    <t>システム構成部材一覧</t>
    <phoneticPr fontId="74"/>
  </si>
  <si>
    <t>システム構成図</t>
    <phoneticPr fontId="74"/>
  </si>
  <si>
    <t>Ｖ２Ｈ充電設備（充放電設備）・ＥＶ充電設備カタログ</t>
    <phoneticPr fontId="74"/>
  </si>
  <si>
    <t>Ｖ２Ｈ充電設備（充放電設備）・ＥＶ充電設備見積明細</t>
    <phoneticPr fontId="74"/>
  </si>
  <si>
    <t>リース契約書（案）</t>
    <rPh sb="3" eb="5">
      <t>ケイヤク</t>
    </rPh>
    <rPh sb="5" eb="6">
      <t>ショ</t>
    </rPh>
    <rPh sb="7" eb="8">
      <t>アン</t>
    </rPh>
    <phoneticPr fontId="74"/>
  </si>
  <si>
    <t>住棟の種別</t>
    <phoneticPr fontId="16"/>
  </si>
  <si>
    <t>（３）COOL CHOICE賛同登録</t>
    <phoneticPr fontId="18"/>
  </si>
  <si>
    <t>台数</t>
    <rPh sb="0" eb="2">
      <t>ダイスウ</t>
    </rPh>
    <phoneticPr fontId="18"/>
  </si>
  <si>
    <t>補助金額</t>
    <rPh sb="0" eb="2">
      <t>ホジョ</t>
    </rPh>
    <rPh sb="2" eb="4">
      <t>キンガク</t>
    </rPh>
    <phoneticPr fontId="74"/>
  </si>
  <si>
    <t>直交集成板（ＣＬＴ）</t>
  </si>
  <si>
    <t>地中熱ヒートポンプ・システム</t>
    <phoneticPr fontId="18"/>
  </si>
  <si>
    <t>ＰＶＴシステム</t>
    <phoneticPr fontId="18"/>
  </si>
  <si>
    <t>液体集熱式太陽熱利用システム</t>
    <phoneticPr fontId="18"/>
  </si>
  <si>
    <t>補助金額</t>
    <rPh sb="0" eb="4">
      <t>ホジョキンガク</t>
    </rPh>
    <phoneticPr fontId="18"/>
  </si>
  <si>
    <t>項目</t>
    <rPh sb="0" eb="2">
      <t>コウモク</t>
    </rPh>
    <phoneticPr fontId="18"/>
  </si>
  <si>
    <t>円</t>
    <rPh sb="0" eb="1">
      <t>エン</t>
    </rPh>
    <phoneticPr fontId="18"/>
  </si>
  <si>
    <t>戸</t>
    <rPh sb="0" eb="1">
      <t>コ</t>
    </rPh>
    <phoneticPr fontId="18"/>
  </si>
  <si>
    <t>台</t>
    <rPh sb="0" eb="1">
      <t>ダイ</t>
    </rPh>
    <phoneticPr fontId="18"/>
  </si>
  <si>
    <t>共用部</t>
    <rPh sb="0" eb="3">
      <t>キョウヨウブ</t>
    </rPh>
    <phoneticPr fontId="18"/>
  </si>
  <si>
    <t>面積・数量・戸数</t>
    <rPh sb="0" eb="2">
      <t>メンセキ</t>
    </rPh>
    <rPh sb="3" eb="5">
      <t>スウリョウ</t>
    </rPh>
    <rPh sb="6" eb="8">
      <t>コスウ</t>
    </rPh>
    <phoneticPr fontId="18"/>
  </si>
  <si>
    <t>備考</t>
    <rPh sb="0" eb="2">
      <t>ビコウ</t>
    </rPh>
    <phoneticPr fontId="18"/>
  </si>
  <si>
    <t>追加補助対象となる設備等の補助金額　合計</t>
    <rPh sb="0" eb="4">
      <t>ツイカホジョ</t>
    </rPh>
    <rPh sb="4" eb="6">
      <t>タイショウ</t>
    </rPh>
    <rPh sb="9" eb="12">
      <t>セツビトウ</t>
    </rPh>
    <rPh sb="13" eb="17">
      <t>ホジョキンガク</t>
    </rPh>
    <rPh sb="18" eb="20">
      <t>ゴウケイ</t>
    </rPh>
    <phoneticPr fontId="18"/>
  </si>
  <si>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</si>
  <si>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16"/>
  </si>
  <si>
    <t>塔屋の面積</t>
    <rPh sb="0" eb="1">
      <t>トウ</t>
    </rPh>
    <rPh sb="1" eb="2">
      <t>ヤ</t>
    </rPh>
    <rPh sb="3" eb="5">
      <t>メンセキ</t>
    </rPh>
    <phoneticPr fontId="16"/>
  </si>
  <si>
    <t>PV敷設面積</t>
    <phoneticPr fontId="18"/>
  </si>
  <si>
    <t>PV以外の設備や機械が設置されている面積</t>
    <rPh sb="2" eb="4">
      <t>イガイ</t>
    </rPh>
    <rPh sb="5" eb="7">
      <t>セツビ</t>
    </rPh>
    <rPh sb="8" eb="10">
      <t>キカイ</t>
    </rPh>
    <rPh sb="11" eb="13">
      <t>セッチ</t>
    </rPh>
    <rPh sb="18" eb="20">
      <t>メンセキ</t>
    </rPh>
    <phoneticPr fontId="16"/>
  </si>
  <si>
    <t>採光（トップライト等）敷設面積</t>
    <rPh sb="0" eb="2">
      <t>サイコウ</t>
    </rPh>
    <rPh sb="9" eb="10">
      <t>ナド</t>
    </rPh>
    <rPh sb="11" eb="13">
      <t>フセツ</t>
    </rPh>
    <rPh sb="13" eb="15">
      <t>メンセキ</t>
    </rPh>
    <phoneticPr fontId="16"/>
  </si>
  <si>
    <t>屋上緑化の面積</t>
    <rPh sb="0" eb="2">
      <t>オクジョウ</t>
    </rPh>
    <rPh sb="2" eb="4">
      <t>リョクカ</t>
    </rPh>
    <rPh sb="5" eb="7">
      <t>メンセキ</t>
    </rPh>
    <phoneticPr fontId="16"/>
  </si>
  <si>
    <t>上記以外の面積</t>
    <rPh sb="0" eb="2">
      <t>ジョウキ</t>
    </rPh>
    <rPh sb="2" eb="4">
      <t>イガイ</t>
    </rPh>
    <rPh sb="5" eb="7">
      <t>メンセキ</t>
    </rPh>
    <phoneticPr fontId="16"/>
  </si>
  <si>
    <t>提出「●」のデータをSII宛てにメールで提出すること</t>
    <rPh sb="0" eb="2">
      <t>テイシュツ</t>
    </rPh>
    <rPh sb="13" eb="14">
      <t>ア</t>
    </rPh>
    <rPh sb="20" eb="22">
      <t>テイシュツ</t>
    </rPh>
    <phoneticPr fontId="16"/>
  </si>
  <si>
    <t>１）空調設備</t>
    <rPh sb="2" eb="4">
      <t>クウチョウ</t>
    </rPh>
    <rPh sb="4" eb="6">
      <t>セツビ</t>
    </rPh>
    <phoneticPr fontId="18"/>
  </si>
  <si>
    <t>２）換気設備</t>
    <rPh sb="2" eb="6">
      <t>カンキセツビ</t>
    </rPh>
    <phoneticPr fontId="18"/>
  </si>
  <si>
    <t>３）照明設備</t>
    <rPh sb="2" eb="6">
      <t>ショウメイセツビ</t>
    </rPh>
    <phoneticPr fontId="18"/>
  </si>
  <si>
    <t>設備</t>
    <rPh sb="0" eb="2">
      <t>セツビ</t>
    </rPh>
    <phoneticPr fontId="18"/>
  </si>
  <si>
    <t>空調設備</t>
    <rPh sb="0" eb="4">
      <t>クウチョウセツビ</t>
    </rPh>
    <phoneticPr fontId="18"/>
  </si>
  <si>
    <t>換気設備</t>
    <rPh sb="0" eb="4">
      <t>カンキセツビ</t>
    </rPh>
    <phoneticPr fontId="18"/>
  </si>
  <si>
    <t>照明設備</t>
    <rPh sb="0" eb="2">
      <t>ショウメイ</t>
    </rPh>
    <rPh sb="2" eb="4">
      <t>セツビ</t>
    </rPh>
    <phoneticPr fontId="18"/>
  </si>
  <si>
    <t>４）共用部定額単価算出表 合計</t>
    <rPh sb="13" eb="15">
      <t>ゴウケイ</t>
    </rPh>
    <phoneticPr fontId="18"/>
  </si>
  <si>
    <t>屋内仕様(センサー付き照明設備又は
単体のセンサー)</t>
    <rPh sb="0" eb="4">
      <t>オクナイシヨウ</t>
    </rPh>
    <rPh sb="9" eb="10">
      <t>ツ</t>
    </rPh>
    <rPh sb="11" eb="15">
      <t>ショウメイセツビ</t>
    </rPh>
    <rPh sb="15" eb="16">
      <t>マタ</t>
    </rPh>
    <rPh sb="18" eb="20">
      <t>タンタイ</t>
    </rPh>
    <phoneticPr fontId="18"/>
  </si>
  <si>
    <t>屋外防滴仕様(階段・廊下設置)
(センサー付き照明設備又は
単体のセンサー)</t>
    <rPh sb="0" eb="6">
      <t>オクガイボウテキシヨウ</t>
    </rPh>
    <rPh sb="7" eb="9">
      <t>カイダン</t>
    </rPh>
    <rPh sb="10" eb="14">
      <t>ロウカセッチ</t>
    </rPh>
    <phoneticPr fontId="18"/>
  </si>
  <si>
    <t>合計（円）</t>
    <rPh sb="0" eb="2">
      <t>ゴウケイ</t>
    </rPh>
    <rPh sb="3" eb="4">
      <t>エン</t>
    </rPh>
    <phoneticPr fontId="18"/>
  </si>
  <si>
    <t>追加補助対象となる
設備等
（設備費・工事費）</t>
    <rPh sb="19" eb="22">
      <t>コウジヒ</t>
    </rPh>
    <phoneticPr fontId="17"/>
  </si>
  <si>
    <t>I</t>
    <phoneticPr fontId="74"/>
  </si>
  <si>
    <t>J</t>
    <phoneticPr fontId="74"/>
  </si>
  <si>
    <t>AC-9</t>
    <phoneticPr fontId="74"/>
  </si>
  <si>
    <t>AC-10</t>
    <phoneticPr fontId="74"/>
  </si>
  <si>
    <t>AC-9</t>
    <phoneticPr fontId="18"/>
  </si>
  <si>
    <t>AC-10</t>
    <phoneticPr fontId="18"/>
  </si>
  <si>
    <t>補助対象経費（単価表にない補助対象設備）</t>
    <rPh sb="0" eb="6">
      <t>ホジョタイショウケイヒ</t>
    </rPh>
    <rPh sb="7" eb="10">
      <t>タンカヒョウ</t>
    </rPh>
    <rPh sb="13" eb="17">
      <t>ホジョタイショウ</t>
    </rPh>
    <rPh sb="17" eb="19">
      <t>セツビ</t>
    </rPh>
    <phoneticPr fontId="18"/>
  </si>
  <si>
    <t>補助対象経費（単価表にない補助対象設備）</t>
    <rPh sb="0" eb="6">
      <t>ホジョタイショウケイヒ</t>
    </rPh>
    <phoneticPr fontId="18"/>
  </si>
  <si>
    <t>初年度事業完了前に必ず取得すること</t>
    <rPh sb="0" eb="3">
      <t>ショネンド</t>
    </rPh>
    <phoneticPr fontId="18"/>
  </si>
  <si>
    <t>・発行から３ヶ月以内のもの
・個人等の場合は公的機関発行の本人確認ができる書類
 （運転免許証の写し等）を提出すること
・共同申請の場合は全申請者分提出すること</t>
    <rPh sb="1" eb="3">
      <t>ハッコウ</t>
    </rPh>
    <rPh sb="7" eb="8">
      <t>ゲツ</t>
    </rPh>
    <rPh sb="8" eb="10">
      <t>イナイ</t>
    </rPh>
    <rPh sb="17" eb="18">
      <t>トウ</t>
    </rPh>
    <rPh sb="19" eb="21">
      <t>バアイ</t>
    </rPh>
    <rPh sb="22" eb="26">
      <t>コウテキキカン</t>
    </rPh>
    <rPh sb="26" eb="28">
      <t>ハッコウ</t>
    </rPh>
    <rPh sb="29" eb="31">
      <t>ホンニン</t>
    </rPh>
    <rPh sb="31" eb="33">
      <t>カクニン</t>
    </rPh>
    <rPh sb="37" eb="39">
      <t>ショルイ</t>
    </rPh>
    <rPh sb="42" eb="44">
      <t>ウンテン</t>
    </rPh>
    <rPh sb="44" eb="47">
      <t>メンキョショウ</t>
    </rPh>
    <rPh sb="48" eb="49">
      <t>ウツ</t>
    </rPh>
    <rPh sb="50" eb="51">
      <t>ナド</t>
    </rPh>
    <rPh sb="53" eb="55">
      <t>テイシュツ</t>
    </rPh>
    <rPh sb="61" eb="63">
      <t>キョウドウ</t>
    </rPh>
    <rPh sb="63" eb="65">
      <t>シンセイ</t>
    </rPh>
    <rPh sb="66" eb="68">
      <t>バアイ</t>
    </rPh>
    <rPh sb="69" eb="70">
      <t>ゼン</t>
    </rPh>
    <rPh sb="70" eb="73">
      <t>シンセイシャ</t>
    </rPh>
    <rPh sb="73" eb="74">
      <t>ブン</t>
    </rPh>
    <rPh sb="74" eb="76">
      <t>テイシュツ</t>
    </rPh>
    <phoneticPr fontId="16"/>
  </si>
  <si>
    <t>⑧追加補助設備に
　係る書類</t>
    <rPh sb="1" eb="7">
      <t>ツイカホジョセツビ</t>
    </rPh>
    <rPh sb="10" eb="11">
      <t>カカワ</t>
    </rPh>
    <rPh sb="12" eb="14">
      <t>ショルイ</t>
    </rPh>
    <phoneticPr fontId="74"/>
  </si>
  <si>
    <t>➈商業登記簿等</t>
    <rPh sb="1" eb="3">
      <t>ショウギョウ</t>
    </rPh>
    <rPh sb="3" eb="6">
      <t>トウキボ</t>
    </rPh>
    <rPh sb="6" eb="7">
      <t>トウ</t>
    </rPh>
    <phoneticPr fontId="16"/>
  </si>
  <si>
    <t>※補助金の額（補助金算出額の合計に１,０００円未満の端数が生じた場合は、これを切り捨て）</t>
  </si>
  <si>
    <t>液体集熱式太陽熱
利用システム導入の有無</t>
    <phoneticPr fontId="16"/>
  </si>
  <si>
    <t>⑥建物図面</t>
    <phoneticPr fontId="18"/>
  </si>
  <si>
    <t>⑦設計図</t>
    <phoneticPr fontId="18"/>
  </si>
  <si>
    <t>補助対象建築物の住宅用途部分にかかる部分（全住戸及び住宅用途にかかる共用部）全てのエネルギー（電気・ガス）
使用状況を計測・記録し、補助事業者からSIIへ一括報告できる。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4" eb="58">
      <t>シヨウジョウキョウ</t>
    </rPh>
    <rPh sb="59" eb="61">
      <t>ケイソク</t>
    </rPh>
    <rPh sb="62" eb="64">
      <t>キロク</t>
    </rPh>
    <rPh sb="66" eb="71">
      <t>ホジョジギョウシャ</t>
    </rPh>
    <rPh sb="77" eb="79">
      <t>イッカツ</t>
    </rPh>
    <rPh sb="79" eb="81">
      <t>ホウコク</t>
    </rPh>
    <phoneticPr fontId="16"/>
  </si>
  <si>
    <t>HEMSを使用して各住戸のエネルギー使用状況をエネルギー区分（冷暖房、換気、給湯、照明、その他）ごとに計測し、
補助事業者からSIIへ報告できる。</t>
    <rPh sb="5" eb="7">
      <t>シヨウ</t>
    </rPh>
    <rPh sb="9" eb="12">
      <t>カクジュウコ</t>
    </rPh>
    <rPh sb="18" eb="22">
      <t>シヨウジョウキョウ</t>
    </rPh>
    <rPh sb="28" eb="30">
      <t>クブン</t>
    </rPh>
    <rPh sb="51" eb="53">
      <t>ケイソク</t>
    </rPh>
    <rPh sb="67" eb="69">
      <t>ホウコク</t>
    </rPh>
    <phoneticPr fontId="16"/>
  </si>
  <si>
    <t>広報実施
開始予定年月</t>
    <rPh sb="0" eb="2">
      <t>コウホウ</t>
    </rPh>
    <rPh sb="2" eb="4">
      <t>ジッシ</t>
    </rPh>
    <rPh sb="5" eb="7">
      <t>カイシ</t>
    </rPh>
    <rPh sb="7" eb="9">
      <t>ヨテイ</t>
    </rPh>
    <rPh sb="9" eb="11">
      <t>ネンゲツ</t>
    </rPh>
    <phoneticPr fontId="16"/>
  </si>
  <si>
    <t>２００,０００円＋（６,０００円×住戸数）</t>
    <phoneticPr fontId="18"/>
  </si>
  <si>
    <t>（A）＝（ａ）+（b）</t>
    <phoneticPr fontId="17"/>
  </si>
  <si>
    <r>
      <t>電気ヒートポンプ式給湯機</t>
    </r>
    <r>
      <rPr>
        <sz val="12"/>
        <rFont val="ＭＳ Ｐ明朝"/>
        <family val="1"/>
        <charset val="128"/>
      </rPr>
      <t>（エコキュート等）</t>
    </r>
    <phoneticPr fontId="16"/>
  </si>
  <si>
    <r>
      <t>ガス潜熱回収型給湯機
（</t>
    </r>
    <r>
      <rPr>
        <sz val="11"/>
        <rFont val="ＭＳ Ｐ明朝"/>
        <family val="1"/>
        <charset val="128"/>
      </rPr>
      <t>エコジョーズ等</t>
    </r>
    <r>
      <rPr>
        <sz val="14"/>
        <rFont val="ＭＳ Ｐ明朝"/>
        <family val="1"/>
        <charset val="128"/>
      </rPr>
      <t>）</t>
    </r>
    <rPh sb="18" eb="19">
      <t>トウ</t>
    </rPh>
    <phoneticPr fontId="17"/>
  </si>
  <si>
    <t>専有部</t>
    <rPh sb="0" eb="3">
      <t>センユウブ</t>
    </rPh>
    <phoneticPr fontId="18"/>
  </si>
  <si>
    <t>◆【A4カラー】で片面印刷すること</t>
    <rPh sb="9" eb="13">
      <t>カタメンインサツ</t>
    </rPh>
    <phoneticPr fontId="7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</si>
  <si>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</si>
  <si>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</si>
  <si>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</si>
  <si>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18"/>
  </si>
  <si>
    <t>ダクトタイプ室内機</t>
    <rPh sb="6" eb="9">
      <t>シツナイキ</t>
    </rPh>
    <phoneticPr fontId="74"/>
  </si>
  <si>
    <t>◆室外機１台に紐づく室内機の台数・能力の組み合わせを導入タイプとして設定する。</t>
    <rPh sb="20" eb="21">
      <t>ク</t>
    </rPh>
    <rPh sb="22" eb="23">
      <t>ア</t>
    </rPh>
    <rPh sb="26" eb="28">
      <t>ドウニュウ</t>
    </rPh>
    <rPh sb="34" eb="36">
      <t>セッテイ</t>
    </rPh>
    <phoneticPr fontId="18"/>
  </si>
  <si>
    <t>区分</t>
    <rPh sb="0" eb="2">
      <t>クブン</t>
    </rPh>
    <phoneticPr fontId="72"/>
  </si>
  <si>
    <t>使用する形式</t>
    <rPh sb="4" eb="6">
      <t>ケイシキ</t>
    </rPh>
    <phoneticPr fontId="72"/>
  </si>
  <si>
    <t>㎥</t>
    <phoneticPr fontId="18"/>
  </si>
  <si>
    <t>　換気設備</t>
    <rPh sb="1" eb="3">
      <t>カンキ</t>
    </rPh>
    <rPh sb="3" eb="5">
      <t>セツビ</t>
    </rPh>
    <phoneticPr fontId="17"/>
  </si>
  <si>
    <t>　照明設備</t>
    <phoneticPr fontId="17"/>
  </si>
  <si>
    <t>上記以外の面積（自動計算）</t>
    <rPh sb="8" eb="10">
      <t>ジドウ</t>
    </rPh>
    <rPh sb="10" eb="12">
      <t>ケイサン</t>
    </rPh>
    <phoneticPr fontId="18"/>
  </si>
  <si>
    <t>-　</t>
    <phoneticPr fontId="17"/>
  </si>
  <si>
    <t>PV以外の設備や機械が設置されている部分の水平投影面積</t>
    <rPh sb="18" eb="20">
      <t>ブブン</t>
    </rPh>
    <phoneticPr fontId="18"/>
  </si>
  <si>
    <t>塔屋(階段室、エレベーターの機械室、空調・給水設備室、倉庫等)の水平投影面積</t>
    <rPh sb="3" eb="6">
      <t>カイダンシツ</t>
    </rPh>
    <rPh sb="27" eb="29">
      <t>ソウコ</t>
    </rPh>
    <rPh sb="29" eb="30">
      <t>ナド</t>
    </rPh>
    <rPh sb="36" eb="38">
      <t>メンセキ</t>
    </rPh>
    <phoneticPr fontId="18"/>
  </si>
  <si>
    <t>トップライト等採光敷設部分の水平投影面積</t>
    <rPh sb="11" eb="13">
      <t>ブブン</t>
    </rPh>
    <phoneticPr fontId="18"/>
  </si>
  <si>
    <t>屋上緑化部分の水平投影面積</t>
    <rPh sb="4" eb="6">
      <t>ブブン</t>
    </rPh>
    <phoneticPr fontId="18"/>
  </si>
  <si>
    <t>太陽光パネル等(設置されている場合)の水平投影面積</t>
    <rPh sb="0" eb="3">
      <t>タイヨウコウ</t>
    </rPh>
    <rPh sb="6" eb="7">
      <t>ナド</t>
    </rPh>
    <rPh sb="8" eb="10">
      <t>セッチ</t>
    </rPh>
    <rPh sb="15" eb="17">
      <t>バアイ</t>
    </rPh>
    <phoneticPr fontId="18"/>
  </si>
  <si>
    <t>ルーフバルコニーの面積</t>
    <rPh sb="9" eb="11">
      <t>メンセキ</t>
    </rPh>
    <phoneticPr fontId="16"/>
  </si>
  <si>
    <t>ルーフバルコニーで専用使用される部分の面積</t>
    <rPh sb="9" eb="11">
      <t>センヨウ</t>
    </rPh>
    <rPh sb="11" eb="13">
      <t>シヨウ</t>
    </rPh>
    <rPh sb="16" eb="18">
      <t>ブブン</t>
    </rPh>
    <phoneticPr fontId="18"/>
  </si>
  <si>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18"/>
  </si>
  <si>
    <t>入力方法（小数第２位まで入力、ない場合は入力不要）</t>
    <rPh sb="5" eb="8">
      <t>ショウスウダイ</t>
    </rPh>
    <rPh sb="9" eb="10">
      <t>イ</t>
    </rPh>
    <rPh sb="12" eb="14">
      <t>ニュウリョク</t>
    </rPh>
    <rPh sb="17" eb="19">
      <t>バアイ</t>
    </rPh>
    <rPh sb="20" eb="24">
      <t>ニュウリョクフヨウ</t>
    </rPh>
    <phoneticPr fontId="16"/>
  </si>
  <si>
    <t>屋上緊急離着陸場・緊急救助用スペースの面積</t>
    <rPh sb="19" eb="21">
      <t>メンセキ</t>
    </rPh>
    <phoneticPr fontId="18"/>
  </si>
  <si>
    <t>◆【A4カラー】で片面印刷すること</t>
    <phoneticPr fontId="18"/>
  </si>
  <si>
    <t>◆【A4カラー】で片面印刷すること（導入する場合）</t>
    <rPh sb="18" eb="20">
      <t>ドウニュウ</t>
    </rPh>
    <rPh sb="22" eb="24">
      <t>バアイ</t>
    </rPh>
    <phoneticPr fontId="18"/>
  </si>
  <si>
    <t>【片面印刷】で印刷すること（導入する場合）</t>
    <rPh sb="1" eb="3">
      <t>カタメン</t>
    </rPh>
    <rPh sb="3" eb="5">
      <t>インサツ</t>
    </rPh>
    <rPh sb="7" eb="9">
      <t>インサツ</t>
    </rPh>
    <rPh sb="14" eb="16">
      <t>ドウニュウ</t>
    </rPh>
    <rPh sb="18" eb="20">
      <t>バアイ</t>
    </rPh>
    <phoneticPr fontId="72"/>
  </si>
  <si>
    <t>【A４カラー】【片面印刷】で印刷すること</t>
    <phoneticPr fontId="72"/>
  </si>
  <si>
    <t>共同住宅</t>
    <rPh sb="0" eb="2">
      <t>キョウドウ</t>
    </rPh>
    <rPh sb="2" eb="4">
      <t>ジュウタク</t>
    </rPh>
    <phoneticPr fontId="16"/>
  </si>
  <si>
    <t>（補助金算出額の合計に1,000円未満の端数が生じた場合は、これを切り捨て）</t>
    <phoneticPr fontId="17"/>
  </si>
  <si>
    <t>層</t>
    <rPh sb="0" eb="1">
      <t>ソウ</t>
    </rPh>
    <phoneticPr fontId="16"/>
  </si>
  <si>
    <r>
      <t>←「COOL CHOICE」の趣旨に賛同、登録したうえでプルダウンから「</t>
    </r>
    <r>
      <rPr>
        <b/>
        <sz val="16"/>
        <color rgb="FFFFFF00"/>
        <rFont val="Segoe UI Symbol"/>
        <family val="3"/>
      </rPr>
      <t>☑</t>
    </r>
    <r>
      <rPr>
        <b/>
        <sz val="16"/>
        <color rgb="FFFFFF00"/>
        <rFont val="HGｺﾞｼｯｸM"/>
        <family val="3"/>
        <charset val="128"/>
      </rPr>
      <t>」を選択すること</t>
    </r>
    <rPh sb="15" eb="17">
      <t>シュシ</t>
    </rPh>
    <rPh sb="18" eb="20">
      <t>サンドウ</t>
    </rPh>
    <rPh sb="21" eb="23">
      <t>トウロク</t>
    </rPh>
    <rPh sb="39" eb="41">
      <t>センタク</t>
    </rPh>
    <phoneticPr fontId="16"/>
  </si>
  <si>
    <t>追加補助対象となる設備</t>
    <rPh sb="0" eb="2">
      <t>ツイカ</t>
    </rPh>
    <rPh sb="2" eb="4">
      <t>ホジョ</t>
    </rPh>
    <rPh sb="4" eb="6">
      <t>タイショウ</t>
    </rPh>
    <rPh sb="9" eb="11">
      <t>セツビ</t>
    </rPh>
    <phoneticPr fontId="74"/>
  </si>
  <si>
    <t>該当する種別を選択</t>
    <rPh sb="0" eb="2">
      <t>ガイトウ</t>
    </rPh>
    <rPh sb="4" eb="6">
      <t>シュベツ</t>
    </rPh>
    <rPh sb="7" eb="9">
      <t>センタク</t>
    </rPh>
    <phoneticPr fontId="18"/>
  </si>
  <si>
    <t>該当する区分を選択</t>
    <rPh sb="0" eb="2">
      <t>ガイトウ</t>
    </rPh>
    <rPh sb="4" eb="6">
      <t>クブン</t>
    </rPh>
    <rPh sb="7" eb="9">
      <t>センタク</t>
    </rPh>
    <phoneticPr fontId="18"/>
  </si>
  <si>
    <t>令和
5年度</t>
    <phoneticPr fontId="18"/>
  </si>
  <si>
    <t>事業完了予定日</t>
    <rPh sb="0" eb="2">
      <t>ジギョウ</t>
    </rPh>
    <rPh sb="2" eb="4">
      <t>カンリョウ</t>
    </rPh>
    <rPh sb="4" eb="6">
      <t>ヨテイ</t>
    </rPh>
    <rPh sb="6" eb="7">
      <t>ビ</t>
    </rPh>
    <phoneticPr fontId="17"/>
  </si>
  <si>
    <t>完了実績報告書 提出予定日</t>
    <rPh sb="0" eb="2">
      <t>カンリョウ</t>
    </rPh>
    <rPh sb="2" eb="4">
      <t>ジッセキ</t>
    </rPh>
    <rPh sb="4" eb="6">
      <t>ホウコク</t>
    </rPh>
    <rPh sb="6" eb="7">
      <t>ショ</t>
    </rPh>
    <rPh sb="8" eb="10">
      <t>テイシュツ</t>
    </rPh>
    <rPh sb="10" eb="12">
      <t>ヨテイ</t>
    </rPh>
    <rPh sb="12" eb="13">
      <t>ビ</t>
    </rPh>
    <phoneticPr fontId="17"/>
  </si>
  <si>
    <t>最終年度の事業完了予定日</t>
    <rPh sb="0" eb="2">
      <t>サイシュウ</t>
    </rPh>
    <rPh sb="2" eb="4">
      <t>ネンド</t>
    </rPh>
    <rPh sb="5" eb="7">
      <t>ジギョウ</t>
    </rPh>
    <rPh sb="7" eb="9">
      <t>カンリョウ</t>
    </rPh>
    <rPh sb="9" eb="11">
      <t>ヨテイ</t>
    </rPh>
    <rPh sb="11" eb="12">
      <t>ビ</t>
    </rPh>
    <phoneticPr fontId="17"/>
  </si>
  <si>
    <t>最終年度の事業完了前に必ず取得すること</t>
    <phoneticPr fontId="18"/>
  </si>
  <si>
    <t>最終年度の完了実績報告書の提出前に必ず取得すること</t>
    <phoneticPr fontId="18"/>
  </si>
  <si>
    <t>未定の場合は『未定』と入力</t>
    <rPh sb="0" eb="2">
      <t>ミテイ</t>
    </rPh>
    <rPh sb="3" eb="5">
      <t>バアイ</t>
    </rPh>
    <rPh sb="7" eb="9">
      <t>ミテイ</t>
    </rPh>
    <rPh sb="11" eb="13">
      <t>ニュウリョク</t>
    </rPh>
    <phoneticPr fontId="18"/>
  </si>
  <si>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17"/>
  </si>
  <si>
    <t>キャリアメール（携帯メール）についてはPDFデータの確認ができる場合のみ可</t>
    <phoneticPr fontId="16"/>
  </si>
  <si>
    <t>資金調達
計画</t>
    <rPh sb="0" eb="4">
      <t>シキンチョウタツ</t>
    </rPh>
    <rPh sb="5" eb="7">
      <t>ケイカク</t>
    </rPh>
    <phoneticPr fontId="18"/>
  </si>
  <si>
    <t>交付決定日</t>
    <rPh sb="0" eb="5">
      <t>コウフケッテイビ</t>
    </rPh>
    <phoneticPr fontId="17"/>
  </si>
  <si>
    <t>蓄電システム</t>
    <rPh sb="0" eb="2">
      <t>チクデン</t>
    </rPh>
    <phoneticPr fontId="18"/>
  </si>
  <si>
    <t>ＭＥＭＳ</t>
    <phoneticPr fontId="18"/>
  </si>
  <si>
    <t>定額単価積み上げ方式に該当しない設備費・工事費</t>
    <phoneticPr fontId="18"/>
  </si>
  <si>
    <t>2.2ｋＷ</t>
    <phoneticPr fontId="18"/>
  </si>
  <si>
    <t>円</t>
    <phoneticPr fontId="18"/>
  </si>
  <si>
    <t>区分（い）</t>
    <rPh sb="0" eb="2">
      <t>クブン</t>
    </rPh>
    <phoneticPr fontId="18"/>
  </si>
  <si>
    <t>区分（い）未満</t>
    <rPh sb="5" eb="7">
      <t>ミマン</t>
    </rPh>
    <phoneticPr fontId="18"/>
  </si>
  <si>
    <t>２．設置場所及び設置台数</t>
    <rPh sb="2" eb="4">
      <t>セッチ</t>
    </rPh>
    <rPh sb="4" eb="6">
      <t>バショ</t>
    </rPh>
    <rPh sb="6" eb="7">
      <t>オヨ</t>
    </rPh>
    <rPh sb="8" eb="10">
      <t>セッチ</t>
    </rPh>
    <rPh sb="10" eb="12">
      <t>ダイスウ</t>
    </rPh>
    <phoneticPr fontId="72"/>
  </si>
  <si>
    <t>設置場所</t>
    <rPh sb="0" eb="4">
      <t>セッチバショ</t>
    </rPh>
    <phoneticPr fontId="18"/>
  </si>
  <si>
    <t>専有部</t>
    <rPh sb="0" eb="3">
      <t>センユウブ</t>
    </rPh>
    <phoneticPr fontId="74"/>
  </si>
  <si>
    <t>共用部</t>
    <phoneticPr fontId="74"/>
  </si>
  <si>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8"/>
  </si>
  <si>
    <t>パッケージ型番</t>
    <rPh sb="5" eb="7">
      <t>カタバン</t>
    </rPh>
    <phoneticPr fontId="18"/>
  </si>
  <si>
    <t>初期実行容量</t>
    <rPh sb="0" eb="4">
      <t>ショキジッコウ</t>
    </rPh>
    <rPh sb="4" eb="6">
      <t>ヨウリョウ</t>
    </rPh>
    <phoneticPr fontId="18"/>
  </si>
  <si>
    <t>蓄電容量</t>
    <rPh sb="0" eb="2">
      <t>チクデン</t>
    </rPh>
    <rPh sb="2" eb="4">
      <t>ヨウリョウ</t>
    </rPh>
    <phoneticPr fontId="18"/>
  </si>
  <si>
    <t>申請可能な導入価格の上限額</t>
    <rPh sb="0" eb="2">
      <t>シンセイ</t>
    </rPh>
    <rPh sb="2" eb="4">
      <t>カノウ</t>
    </rPh>
    <rPh sb="5" eb="7">
      <t>ドウニュウ</t>
    </rPh>
    <rPh sb="7" eb="9">
      <t>カカク</t>
    </rPh>
    <rPh sb="10" eb="13">
      <t>ジョウゲンガク</t>
    </rPh>
    <phoneticPr fontId="18"/>
  </si>
  <si>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</si>
  <si>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18"/>
  </si>
  <si>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</si>
  <si>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18"/>
  </si>
  <si>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</si>
  <si>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</si>
  <si>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</si>
  <si>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</si>
  <si>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18"/>
  </si>
  <si>
    <t>⑤</t>
    <phoneticPr fontId="74"/>
  </si>
  <si>
    <t>該当しない場合は０を入力</t>
    <rPh sb="0" eb="2">
      <t>ガイトウ</t>
    </rPh>
    <rPh sb="5" eb="7">
      <t>バアイ</t>
    </rPh>
    <rPh sb="10" eb="12">
      <t>ニュウリョク</t>
    </rPh>
    <phoneticPr fontId="18"/>
  </si>
  <si>
    <t>（２）　補助対象経費</t>
    <rPh sb="4" eb="6">
      <t>ホジョ</t>
    </rPh>
    <rPh sb="6" eb="8">
      <t>タイショウ</t>
    </rPh>
    <rPh sb="8" eb="10">
      <t>ケイヒ</t>
    </rPh>
    <phoneticPr fontId="18"/>
  </si>
  <si>
    <t>④＋⑤</t>
    <phoneticPr fontId="18"/>
  </si>
  <si>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</si>
  <si>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</si>
  <si>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18"/>
  </si>
  <si>
    <t>１戸あたりの補助対象経費</t>
    <rPh sb="1" eb="2">
      <t>コ</t>
    </rPh>
    <phoneticPr fontId="72"/>
  </si>
  <si>
    <t>⑧</t>
    <phoneticPr fontId="72"/>
  </si>
  <si>
    <t>該当する場合は120,000円を
プルダウンより選択表示</t>
    <rPh sb="26" eb="28">
      <t>ヒョウジ</t>
    </rPh>
    <phoneticPr fontId="18"/>
  </si>
  <si>
    <t>⑨</t>
    <phoneticPr fontId="72"/>
  </si>
  <si>
    <t>（１）　見積明細により算出</t>
    <phoneticPr fontId="18"/>
  </si>
  <si>
    <t>工事費を含めた導入価格</t>
    <rPh sb="0" eb="3">
      <t>コウジヒ</t>
    </rPh>
    <rPh sb="4" eb="5">
      <t>フク</t>
    </rPh>
    <rPh sb="7" eb="9">
      <t>ドウニュウ</t>
    </rPh>
    <rPh sb="9" eb="11">
      <t>カカク</t>
    </rPh>
    <phoneticPr fontId="18"/>
  </si>
  <si>
    <t>①×②</t>
    <phoneticPr fontId="18"/>
  </si>
  <si>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</si>
  <si>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</si>
  <si>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Ｖ２Ｈ充電設備（充放電設備）</t>
    <phoneticPr fontId="18"/>
  </si>
  <si>
    <t>ＥＶ充電設備</t>
    <phoneticPr fontId="18"/>
  </si>
  <si>
    <t>見積金額</t>
    <phoneticPr fontId="72"/>
  </si>
  <si>
    <t>（２）　補助額上限</t>
    <rPh sb="4" eb="6">
      <t>ホジョ</t>
    </rPh>
    <rPh sb="6" eb="7">
      <t>ガク</t>
    </rPh>
    <rPh sb="7" eb="9">
      <t>ジョウゲン</t>
    </rPh>
    <phoneticPr fontId="18"/>
  </si>
  <si>
    <t>②</t>
    <phoneticPr fontId="72"/>
  </si>
  <si>
    <t>９０万円／セット</t>
    <rPh sb="2" eb="4">
      <t>マンエン</t>
    </rPh>
    <phoneticPr fontId="18"/>
  </si>
  <si>
    <t>補助対象経費</t>
    <rPh sb="0" eb="4">
      <t>ホジョタイショウ</t>
    </rPh>
    <rPh sb="4" eb="6">
      <t>ケイヒ</t>
    </rPh>
    <phoneticPr fontId="72"/>
  </si>
  <si>
    <t>③</t>
    <phoneticPr fontId="72"/>
  </si>
  <si>
    <t>①、②のいずれか低い金額</t>
    <phoneticPr fontId="18"/>
  </si>
  <si>
    <t>（１）　見積明細により算出</t>
    <rPh sb="4" eb="6">
      <t>ミツモリ</t>
    </rPh>
    <rPh sb="6" eb="8">
      <t>メイサイ</t>
    </rPh>
    <rPh sb="11" eb="13">
      <t>サンシュツ</t>
    </rPh>
    <phoneticPr fontId="18"/>
  </si>
  <si>
    <t>上記金額の1/3</t>
    <rPh sb="0" eb="2">
      <t>ジョウキ</t>
    </rPh>
    <rPh sb="2" eb="4">
      <t>キンガク</t>
    </rPh>
    <phoneticPr fontId="72"/>
  </si>
  <si>
    <t>③</t>
    <phoneticPr fontId="18"/>
  </si>
  <si>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18"/>
  </si>
  <si>
    <t>（３）　補助額上限</t>
    <rPh sb="4" eb="6">
      <t>ホジョ</t>
    </rPh>
    <rPh sb="6" eb="7">
      <t>ガク</t>
    </rPh>
    <rPh sb="7" eb="9">
      <t>ジョウゲン</t>
    </rPh>
    <phoneticPr fontId="18"/>
  </si>
  <si>
    <t>１台あたりの補助額上限</t>
    <rPh sb="6" eb="8">
      <t>ホジョ</t>
    </rPh>
    <rPh sb="8" eb="9">
      <t>ガク</t>
    </rPh>
    <rPh sb="9" eb="11">
      <t>ジョウゲン</t>
    </rPh>
    <phoneticPr fontId="72"/>
  </si>
  <si>
    <t>８０万円／台</t>
    <rPh sb="2" eb="4">
      <t>マンエン</t>
    </rPh>
    <rPh sb="5" eb="6">
      <t>ダイ</t>
    </rPh>
    <phoneticPr fontId="18"/>
  </si>
  <si>
    <t>５．補助金申請額</t>
    <rPh sb="2" eb="4">
      <t>ホジョ</t>
    </rPh>
    <rPh sb="5" eb="7">
      <t>シンセイ</t>
    </rPh>
    <rPh sb="7" eb="8">
      <t>ガク</t>
    </rPh>
    <phoneticPr fontId="72"/>
  </si>
  <si>
    <t>１台あたりの補助金申請額</t>
    <rPh sb="6" eb="9">
      <t>ホジョキン</t>
    </rPh>
    <rPh sb="9" eb="11">
      <t>シンセイ</t>
    </rPh>
    <rPh sb="11" eb="12">
      <t>ガク</t>
    </rPh>
    <phoneticPr fontId="72"/>
  </si>
  <si>
    <t>補助金申請額　総合計</t>
    <rPh sb="0" eb="3">
      <t>ホジョキン</t>
    </rPh>
    <rPh sb="3" eb="5">
      <t>シンセイ</t>
    </rPh>
    <rPh sb="5" eb="6">
      <t>ガク</t>
    </rPh>
    <rPh sb="7" eb="8">
      <t>ソウ</t>
    </rPh>
    <rPh sb="8" eb="10">
      <t>ゴウケイ</t>
    </rPh>
    <phoneticPr fontId="72"/>
  </si>
  <si>
    <t>⑦</t>
    <phoneticPr fontId="72"/>
  </si>
  <si>
    <t>■</t>
  </si>
  <si>
    <t>１台あたりの見積金額（設備費）</t>
    <phoneticPr fontId="72"/>
  </si>
  <si>
    <t>６．補助金申請額</t>
    <rPh sb="2" eb="4">
      <t>ホジョ</t>
    </rPh>
    <rPh sb="5" eb="7">
      <t>シンセイ</t>
    </rPh>
    <rPh sb="7" eb="8">
      <t>ガク</t>
    </rPh>
    <phoneticPr fontId="72"/>
  </si>
  <si>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</si>
  <si>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</si>
  <si>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</si>
  <si>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18"/>
  </si>
  <si>
    <t>調整額</t>
    <rPh sb="0" eb="3">
      <t>チョウセイガク</t>
    </rPh>
    <phoneticPr fontId="17"/>
  </si>
  <si>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５年４月１日環地温発第２３０３３１１６号）及び交付規程の定めるところに従うことを承知の上、申請します。</t>
    <phoneticPr fontId="17"/>
  </si>
  <si>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</si>
  <si>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</si>
  <si>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</si>
  <si>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</si>
  <si>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18"/>
  </si>
  <si>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18"/>
  </si>
  <si>
    <t>⑥、⑦のいずれか低い金額＋⑧</t>
    <phoneticPr fontId="18"/>
  </si>
  <si>
    <t>④</t>
    <phoneticPr fontId="18"/>
  </si>
  <si>
    <t>⑤</t>
    <phoneticPr fontId="72"/>
  </si>
  <si>
    <t>③、④のいずれか低い金額</t>
    <phoneticPr fontId="18"/>
  </si>
  <si>
    <t>１台あたりの見積金額（設備費）</t>
    <rPh sb="11" eb="15">
      <t>セツビヒオ</t>
    </rPh>
    <phoneticPr fontId="72"/>
  </si>
  <si>
    <t>充電設備のセンター承認本体価格を記入してください。</t>
  </si>
  <si>
    <t>　　</t>
    <phoneticPr fontId="74"/>
  </si>
  <si>
    <t>各メーカーが定める販売価格とは異なります。</t>
    <phoneticPr fontId="74"/>
  </si>
  <si>
    <t>センター承認本体価格 ※１</t>
    <phoneticPr fontId="72"/>
  </si>
  <si>
    <t>※１</t>
    <phoneticPr fontId="74"/>
  </si>
  <si>
    <t>一般社団法人次世代自動車振興センターが執行する「令和４年度 クリーンエネルギー自動車導入促進補助金」で今後登録を予定している機器又は「令和５年度クリーンエネルギー自動車導入促進補助金」に登録（予定含む）されている機器　（「基礎」金額を参照）のうち、ＥＣＨＯＮＥＴ　Ｌｉｔｅ規格の認証登録番号を取得しているもの。</t>
    <rPh sb="81" eb="91">
      <t>ジドウシャドウニュウソクシンホジョキン</t>
    </rPh>
    <phoneticPr fontId="18"/>
  </si>
  <si>
    <t>一般社団法人次世代自動車振興センターが執行する「令和３年度補正クリーンエネルギー自動車・インフラ導入促進補助金」で今後登録を予定している機器又は「令和４年度補正クリーンエネルギー自動車の普及促進に向けた充電・充てんインフラ等導入促進補助」に登録されている機器又は「令和５年度クリーンエネルギー自動車の普及促進に向けた充電・充てんインフラ等導入促進補助」に登録（予定含む）されている機器であること。　</t>
    <rPh sb="78" eb="80">
      <t>ホセイ</t>
    </rPh>
    <rPh sb="93" eb="95">
      <t>フキュウ</t>
    </rPh>
    <rPh sb="95" eb="97">
      <t>ソクシン</t>
    </rPh>
    <rPh sb="98" eb="99">
      <t>ム</t>
    </rPh>
    <rPh sb="101" eb="103">
      <t>ジュウデン</t>
    </rPh>
    <rPh sb="104" eb="105">
      <t>ジュウ</t>
    </rPh>
    <rPh sb="111" eb="112">
      <t>トウ</t>
    </rPh>
    <rPh sb="112" eb="114">
      <t>ドウニュウ</t>
    </rPh>
    <rPh sb="114" eb="118">
      <t>ソクシンホジョ</t>
    </rPh>
    <rPh sb="129" eb="130">
      <t>マタ</t>
    </rPh>
    <rPh sb="132" eb="134">
      <t>レイワ</t>
    </rPh>
    <rPh sb="135" eb="137">
      <t>ネンド</t>
    </rPh>
    <rPh sb="146" eb="149">
      <t>ジドウシャ</t>
    </rPh>
    <phoneticPr fontId="18"/>
  </si>
  <si>
    <t>※２</t>
    <phoneticPr fontId="74"/>
  </si>
  <si>
    <t>「補助金交付上限額（基礎） ※２」</t>
    <phoneticPr fontId="72"/>
  </si>
  <si>
    <t>④’</t>
    <phoneticPr fontId="74"/>
  </si>
  <si>
    <t>④の1/3または④’</t>
    <phoneticPr fontId="72"/>
  </si>
  <si>
    <t>千円未満切捨 自動表示</t>
    <phoneticPr fontId="74"/>
  </si>
  <si>
    <t>※補助金の額≦90.03×年間一次エネルギー消費削減量となるように</t>
    <phoneticPr fontId="17"/>
  </si>
  <si>
    <t>蓄電容量×設置台数×１６万円</t>
    <rPh sb="0" eb="2">
      <t>チクデン</t>
    </rPh>
    <rPh sb="2" eb="4">
      <t>ヨウリョウ</t>
    </rPh>
    <rPh sb="5" eb="7">
      <t>セッチ</t>
    </rPh>
    <rPh sb="7" eb="9">
      <t>ダイスウ</t>
    </rPh>
    <rPh sb="12" eb="13">
      <t>マン</t>
    </rPh>
    <rPh sb="13" eb="14">
      <t>エン</t>
    </rPh>
    <phoneticPr fontId="18"/>
  </si>
  <si>
    <t>１台あたりの設備費</t>
    <rPh sb="1" eb="2">
      <t>ダイ</t>
    </rPh>
    <rPh sb="6" eb="9">
      <t>セツビヒ</t>
    </rPh>
    <phoneticPr fontId="18"/>
  </si>
  <si>
    <t>１台あたりの工事費</t>
    <rPh sb="1" eb="2">
      <t>ダイ</t>
    </rPh>
    <rPh sb="6" eb="9">
      <t>コウジヒ</t>
    </rPh>
    <phoneticPr fontId="18"/>
  </si>
  <si>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</si>
  <si>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</si>
  <si>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</si>
  <si>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</si>
  <si>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t>専有部</t>
    <rPh sb="0" eb="3">
      <t>センユウブ</t>
    </rPh>
    <phoneticPr fontId="18"/>
  </si>
  <si>
    <t>台</t>
    <rPh sb="0" eb="1">
      <t>ダイ</t>
    </rPh>
    <phoneticPr fontId="18"/>
  </si>
  <si>
    <t>共用部</t>
    <rPh sb="0" eb="3">
      <t>キョウヨウブ</t>
    </rPh>
    <phoneticPr fontId="18"/>
  </si>
  <si>
    <t>補助金申請額（専有部）　総合計</t>
    <rPh sb="0" eb="3">
      <t>ホジョキン</t>
    </rPh>
    <rPh sb="3" eb="5">
      <t>シンセイ</t>
    </rPh>
    <rPh sb="5" eb="6">
      <t>ガク</t>
    </rPh>
    <rPh sb="7" eb="10">
      <t>センユウブ</t>
    </rPh>
    <rPh sb="12" eb="13">
      <t>ソウ</t>
    </rPh>
    <rPh sb="13" eb="15">
      <t>ゴウケイ</t>
    </rPh>
    <phoneticPr fontId="72"/>
  </si>
  <si>
    <t>補助金申請額（共用部）　総合計</t>
    <rPh sb="0" eb="3">
      <t>ホジョキン</t>
    </rPh>
    <rPh sb="3" eb="5">
      <t>シンセイ</t>
    </rPh>
    <rPh sb="5" eb="6">
      <t>ガク</t>
    </rPh>
    <rPh sb="7" eb="10">
      <t>キョウヨウブ</t>
    </rPh>
    <rPh sb="12" eb="13">
      <t>ソウ</t>
    </rPh>
    <rPh sb="13" eb="15">
      <t>ゴウケイ</t>
    </rPh>
    <phoneticPr fontId="7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</si>
  <si>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</si>
  <si>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⑧</t>
    <phoneticPr fontId="18"/>
  </si>
  <si>
    <t>⑦×①</t>
    <phoneticPr fontId="18"/>
  </si>
  <si>
    <r>
      <t xml:space="preserve">  補助金の額</t>
    </r>
    <r>
      <rPr>
        <sz val="12"/>
        <color theme="1"/>
        <rFont val="ＭＳ 明朝"/>
        <family val="1"/>
        <charset val="128"/>
      </rPr>
      <t>(補助金算出額の合計に1,000円未満の端数が生じた場合は、これを切り捨て)</t>
    </r>
    <phoneticPr fontId="17"/>
  </si>
  <si>
    <t>小計（調整額を含む）</t>
    <rPh sb="0" eb="2">
      <t>ショウケイ</t>
    </rPh>
    <rPh sb="3" eb="6">
      <t>チョウセイガク</t>
    </rPh>
    <rPh sb="7" eb="8">
      <t>フク</t>
    </rPh>
    <phoneticPr fontId="17"/>
  </si>
  <si>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年度の事業完了予定日から2ヶ月以上空けること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16"/>
  </si>
  <si>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18"/>
  </si>
  <si>
    <t>【片面印刷】で印刷すること</t>
    <rPh sb="1" eb="3">
      <t>カタメン</t>
    </rPh>
    <rPh sb="3" eb="5">
      <t>インサツ</t>
    </rPh>
    <rPh sb="7" eb="9">
      <t>インサツ</t>
    </rPh>
    <phoneticPr fontId="72"/>
  </si>
  <si>
    <t>１.</t>
    <phoneticPr fontId="72"/>
  </si>
  <si>
    <t>個人情報の取得について</t>
    <phoneticPr fontId="72"/>
  </si>
  <si>
    <t>SIIの個人情報保護方針は以下をご確認ください。</t>
    <phoneticPr fontId="72"/>
  </si>
  <si>
    <t>https://sii.or.jp/privacy/</t>
    <phoneticPr fontId="72"/>
  </si>
  <si>
    <t>取得する情報</t>
    <rPh sb="0" eb="2">
      <t>シュトク</t>
    </rPh>
    <rPh sb="4" eb="6">
      <t>ジョウホウ</t>
    </rPh>
    <phoneticPr fontId="72"/>
  </si>
  <si>
    <t>SIIは、本事業の実施期間に以下の情報を取得します。</t>
    <phoneticPr fontId="74"/>
  </si>
  <si>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</si>
  <si>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</si>
  <si>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</si>
  <si>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</si>
  <si>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</si>
  <si>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</si>
  <si>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</si>
  <si>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</si>
  <si>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</si>
  <si>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本事業では、SIIから直接、又はSIIのホームページ等で外部の研究機関等に対して、内外の経済的社会的環境に応じた安定的かつ適</t>
    <rPh sb="61" eb="62">
      <t>テキ</t>
    </rPh>
    <phoneticPr fontId="72"/>
  </si>
  <si>
    <t>成に向けて脱炭素社会の構築を推進することを目的として、「２．」に記載する情報を、個人が特定できないよう匿名加工を行った</t>
    <phoneticPr fontId="72"/>
  </si>
  <si>
    <t>提供時には、利用目的を確認し、個人を特定するような行為を行わないことに対して同意を取得します。</t>
    <phoneticPr fontId="74"/>
  </si>
  <si>
    <t>SIIの匿名加工情報に関するポリシーに関しては、以下をご確認下さい。</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</si>
  <si>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</si>
  <si>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</si>
  <si>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</si>
  <si>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</si>
  <si>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</si>
  <si>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</si>
  <si>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</si>
  <si>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</si>
  <si>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</si>
  <si>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</si>
  <si>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</si>
  <si>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</si>
  <si>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←共同申請の場合、左端の「＋」を出現させたうえで出力を行うこと</t>
    <rPh sb="1" eb="3">
      <t>キョウドウ</t>
    </rPh>
    <rPh sb="3" eb="5">
      <t>シンセイ</t>
    </rPh>
    <rPh sb="6" eb="8">
      <t>バアイ</t>
    </rPh>
    <phoneticPr fontId="74"/>
  </si>
  <si>
    <t>一般社団法人環境共創イニシアチブ（以下「SII」といいます。）は執行する令和５年度二酸化炭素排出抑制対策事業費等補助金</t>
    <rPh sb="41" eb="46">
      <t>ニサンカタンソ</t>
    </rPh>
    <rPh sb="46" eb="48">
      <t>ハイシュツ</t>
    </rPh>
    <rPh sb="48" eb="52">
      <t>ヨクセイタイサク</t>
    </rPh>
    <rPh sb="52" eb="56">
      <t>ジギョウヒトウ</t>
    </rPh>
    <rPh sb="56" eb="58">
      <t>ホジョ</t>
    </rPh>
    <phoneticPr fontId="72"/>
  </si>
  <si>
    <t>の実施のため、以下「２．」に記載する情報を本事業の実施期間にわたり取得します。</t>
    <rPh sb="33" eb="35">
      <t>シュトク</t>
    </rPh>
    <phoneticPr fontId="74"/>
  </si>
  <si>
    <t>利用目的</t>
    <rPh sb="0" eb="4">
      <t>リヨウモクテキ</t>
    </rPh>
    <phoneticPr fontId="72"/>
  </si>
  <si>
    <t>SIIは、「２．」で取得した情報を以下の目的で利用する。</t>
    <rPh sb="10" eb="12">
      <t>シュトク</t>
    </rPh>
    <rPh sb="14" eb="16">
      <t>ジョウホウ</t>
    </rPh>
    <rPh sb="17" eb="19">
      <t>イカ</t>
    </rPh>
    <rPh sb="20" eb="22">
      <t>モクテキ</t>
    </rPh>
    <rPh sb="23" eb="25">
      <t>リヨウ</t>
    </rPh>
    <phoneticPr fontId="74"/>
  </si>
  <si>
    <t>(ア)	本事業の審査、管理、事業進捗状況の把握等</t>
    <phoneticPr fontId="74"/>
  </si>
  <si>
    <t>(イ)	ＳＩＩの各種情報案内、アンケート・調査等の実施</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</si>
  <si>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</si>
  <si>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</si>
  <si>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</si>
  <si>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18"/>
  </si>
  <si>
    <t>６.</t>
    <phoneticPr fontId="18"/>
  </si>
  <si>
    <t>７.</t>
    <phoneticPr fontId="18"/>
  </si>
  <si>
    <t>８.</t>
    <phoneticPr fontId="18"/>
  </si>
  <si>
    <t>９.</t>
    <phoneticPr fontId="18"/>
  </si>
  <si>
    <t>（１）　見積明細により算出</t>
    <rPh sb="4" eb="6">
      <t>ミツモリ</t>
    </rPh>
    <rPh sb="6" eb="8">
      <t>メイサイ</t>
    </rPh>
    <rPh sb="11" eb="12">
      <t>サン</t>
    </rPh>
    <rPh sb="12" eb="13">
      <t>シュツ</t>
    </rPh>
    <phoneticPr fontId="18"/>
  </si>
  <si>
    <t>県</t>
  </si>
  <si>
    <t>市</t>
  </si>
  <si>
    <t>建物名</t>
    <rPh sb="0" eb="3">
      <t>タテモノメイ</t>
    </rPh>
    <phoneticPr fontId="18"/>
  </si>
  <si>
    <t>区</t>
  </si>
  <si>
    <t>都</t>
  </si>
  <si>
    <t>名称</t>
    <rPh sb="0" eb="2">
      <t>メイショウ</t>
    </rPh>
    <phoneticPr fontId="18"/>
  </si>
  <si>
    <t>代表者名等</t>
    <rPh sb="0" eb="5">
      <t>ダイヒョウシャメイトウ</t>
    </rPh>
    <phoneticPr fontId="18"/>
  </si>
  <si>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18"/>
  </si>
  <si>
    <t>BELSラベルによる
住棟のエネルギー消費
削減率表示</t>
    <rPh sb="11" eb="13">
      <t>ジュウトウ</t>
    </rPh>
    <rPh sb="19" eb="21">
      <t>ショウヒ</t>
    </rPh>
    <rPh sb="22" eb="25">
      <t>サクゲンリツ</t>
    </rPh>
    <rPh sb="25" eb="27">
      <t>ヒョウジ</t>
    </rPh>
    <phoneticPr fontId="16"/>
  </si>
  <si>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</si>
  <si>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16"/>
  </si>
  <si>
    <t>PCSの定格出力</t>
    <rPh sb="4" eb="6">
      <t>テイカク</t>
    </rPh>
    <rPh sb="6" eb="8">
      <t>シュツリョク</t>
    </rPh>
    <phoneticPr fontId="18"/>
  </si>
  <si>
    <t>PCSのタイプ</t>
    <phoneticPr fontId="18"/>
  </si>
  <si>
    <t>←その他評価すべき媒体を選択した場合、具体的に記入すること</t>
    <rPh sb="3" eb="4">
      <t>タ</t>
    </rPh>
    <rPh sb="4" eb="6">
      <t>ヒョウカ</t>
    </rPh>
    <rPh sb="9" eb="11">
      <t>バイタイ</t>
    </rPh>
    <rPh sb="12" eb="14">
      <t>センタク</t>
    </rPh>
    <rPh sb="16" eb="18">
      <t>バアイ</t>
    </rPh>
    <rPh sb="19" eb="22">
      <t>グタイテキ</t>
    </rPh>
    <rPh sb="23" eb="25">
      <t>キニュウ</t>
    </rPh>
    <phoneticPr fontId="17"/>
  </si>
  <si>
    <t>②の1/3千円未満切捨 自動表示</t>
    <phoneticPr fontId="74"/>
  </si>
  <si>
    <t>②の1/3　千円未満切捨 自動表示</t>
    <phoneticPr fontId="74"/>
  </si>
  <si>
    <t>③、⑤、⑥のいずれか低い金額</t>
    <phoneticPr fontId="18"/>
  </si>
  <si>
    <t>基本情報</t>
    <rPh sb="0" eb="2">
      <t>キホン</t>
    </rPh>
    <rPh sb="2" eb="4">
      <t>ジョウホウ</t>
    </rPh>
    <phoneticPr fontId="16"/>
  </si>
  <si>
    <t>申請者名（法人名または氏名）を入力すること</t>
    <rPh sb="0" eb="3">
      <t>シンセイシャ</t>
    </rPh>
    <rPh sb="3" eb="4">
      <t>メイ</t>
    </rPh>
    <rPh sb="5" eb="7">
      <t>ホウジン</t>
    </rPh>
    <rPh sb="7" eb="8">
      <t>メイ</t>
    </rPh>
    <rPh sb="11" eb="13">
      <t>シメイ</t>
    </rPh>
    <rPh sb="15" eb="17">
      <t>ニュウリョク</t>
    </rPh>
    <phoneticPr fontId="16"/>
  </si>
  <si>
    <t>ひらがなで入力すること</t>
    <rPh sb="5" eb="7">
      <t>ニュウリョク</t>
    </rPh>
    <phoneticPr fontId="16"/>
  </si>
  <si>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16"/>
  </si>
  <si>
    <t>7桁半角数字を「-（ハイフン）」なしで入力すること</t>
    <phoneticPr fontId="18"/>
  </si>
  <si>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16"/>
  </si>
  <si>
    <t>塔屋・ルーフバルコニー等を含めたパラペット内側の水平投影面積を入力すること</t>
    <rPh sb="21" eb="23">
      <t>ウチガワ</t>
    </rPh>
    <rPh sb="31" eb="33">
      <t>ニュウリョク</t>
    </rPh>
    <phoneticPr fontId="30"/>
  </si>
  <si>
    <t>水害等の災害対策に対する補助額の加算を受ける場合は
提出すること</t>
    <phoneticPr fontId="18"/>
  </si>
  <si>
    <t>追加補助対象となる設備等を導入する場合は提出すること</t>
    <rPh sb="13" eb="15">
      <t>ドウニュウ</t>
    </rPh>
    <rPh sb="17" eb="19">
      <t>バアイ</t>
    </rPh>
    <rPh sb="20" eb="22">
      <t>テイシュツ</t>
    </rPh>
    <phoneticPr fontId="18"/>
  </si>
  <si>
    <t>直交集成板（ＣＬＴ）を導入する場合は提出すること</t>
    <phoneticPr fontId="18"/>
  </si>
  <si>
    <t>地中熱ヒートポンプ・システムを導入する場合は提出すること</t>
    <phoneticPr fontId="18"/>
  </si>
  <si>
    <t>液体集熱式太陽熱利用システムを導入する場合は
提出すること</t>
    <phoneticPr fontId="18"/>
  </si>
  <si>
    <t>Ｖ２Ｈ充電設備（充放電設備）を導入する場合は
提出すること</t>
    <phoneticPr fontId="18"/>
  </si>
  <si>
    <t>ＥＶ充電設備を共用部に導入する場合は提出すること</t>
    <phoneticPr fontId="18"/>
  </si>
  <si>
    <t>直近１期分の財務諸表・決算短信表（単独決算）等の写し</t>
    <rPh sb="0" eb="2">
      <t>チョッキン</t>
    </rPh>
    <rPh sb="3" eb="4">
      <t>キ</t>
    </rPh>
    <rPh sb="4" eb="5">
      <t>ブン</t>
    </rPh>
    <rPh sb="17" eb="19">
      <t>タンドク</t>
    </rPh>
    <rPh sb="19" eb="21">
      <t>ケッサン</t>
    </rPh>
    <phoneticPr fontId="16"/>
  </si>
  <si>
    <t>←下記別紙１の合計金額が反映されます。</t>
    <rPh sb="1" eb="3">
      <t>カキ</t>
    </rPh>
    <rPh sb="3" eb="5">
      <t>ベッシ</t>
    </rPh>
    <rPh sb="7" eb="11">
      <t>ゴウケイキンガク</t>
    </rPh>
    <rPh sb="12" eb="14">
      <t>ハンエイ</t>
    </rPh>
    <phoneticPr fontId="17"/>
  </si>
  <si>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</si>
  <si>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</si>
  <si>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最終年度の事業完了日は当該年度の1月19日まで</t>
    <rPh sb="5" eb="7">
      <t>ジギョウ</t>
    </rPh>
    <rPh sb="7" eb="10">
      <t>カンリョウビ</t>
    </rPh>
    <rPh sb="11" eb="15">
      <t>トウガイネンド</t>
    </rPh>
    <phoneticPr fontId="18"/>
  </si>
  <si>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</si>
  <si>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</si>
  <si>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</si>
  <si>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</si>
  <si>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18"/>
  </si>
  <si>
    <t>個人情報の取得と利用について</t>
    <rPh sb="0" eb="4">
      <t>コジンジョウホウ</t>
    </rPh>
    <rPh sb="5" eb="7">
      <t>シュトク</t>
    </rPh>
    <rPh sb="8" eb="10">
      <t>リヨウ</t>
    </rPh>
    <phoneticPr fontId="72"/>
  </si>
  <si>
    <t>　私は、補助金の交付の申請を一般社団法人環境共創イニシアチブ（以下「SII」という。）に提出するに当たって、また、
  補助事業の実施期間内及び完了後においては、下記の事項について同意します。</t>
    <phoneticPr fontId="72"/>
  </si>
  <si>
    <t>(イ)	建設所在地、地域区分、建築区分、工法種別、延床面積等の建築地情報</t>
    <rPh sb="33" eb="34">
      <t>チ</t>
    </rPh>
    <phoneticPr fontId="74"/>
  </si>
  <si>
    <t>(ウ)	ZEH-M種別、外皮平均熱貫流率、導入設備種別等の性能情報</t>
    <rPh sb="29" eb="31">
      <t>セイノウ</t>
    </rPh>
    <phoneticPr fontId="74"/>
  </si>
  <si>
    <t>(エ)	一次エネルギー消費量（基準値、設計値、実績値）、発電量、売電量、買電量等のエネルギー使用情報</t>
    <rPh sb="39" eb="40">
      <t>トウ</t>
    </rPh>
    <phoneticPr fontId="74"/>
  </si>
  <si>
    <t>取得した個人情報は、以下の場合及び「５．」へ記載する提供先を除き、第三者への提供を行いません。提供が必要となる場合</t>
    <rPh sb="15" eb="16">
      <t>オヨ</t>
    </rPh>
    <phoneticPr fontId="72"/>
  </si>
  <si>
    <t>は、事前に提供先と提供目的、提供する項目等を明示し、ご本人に同意いただいたものに限ります。</t>
    <rPh sb="20" eb="21">
      <t>トウ</t>
    </rPh>
    <phoneticPr fontId="72"/>
  </si>
  <si>
    <t>(イ)	人の生命・身体又は財産の保護のために必要がある場合であって、同意を得ることが困難である場合</t>
    <phoneticPr fontId="74"/>
  </si>
  <si>
    <t>切なエネルギー需給構造の構築を図ること、及び住宅・建築物における脱炭素化を支援し、もって２０５０年までのカーボンニュートラル達</t>
    <rPh sb="25" eb="28">
      <t>ケンチクブツ</t>
    </rPh>
    <rPh sb="62" eb="63">
      <t>タチ</t>
    </rPh>
    <phoneticPr fontId="72"/>
  </si>
  <si>
    <t>上で、提供する場合があります。</t>
    <rPh sb="0" eb="1">
      <t>ウエ</t>
    </rPh>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</si>
  <si>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</si>
  <si>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SIIに保有している個人データ、個人情報の利用目的の通知、個人情報の開示、内容の訂正、追加又は削除、利用の停止、消去及び</t>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</si>
  <si>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</si>
  <si>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</si>
  <si>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</si>
  <si>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⑩個人情報の取得と利用について</t>
    <rPh sb="1" eb="5">
      <t>コジンジョウホウ</t>
    </rPh>
    <rPh sb="6" eb="8">
      <t>シュトク</t>
    </rPh>
    <rPh sb="9" eb="11">
      <t>リヨウ</t>
    </rPh>
    <phoneticPr fontId="18"/>
  </si>
  <si>
    <t>指定</t>
    <rPh sb="0" eb="2">
      <t>シテイ</t>
    </rPh>
    <phoneticPr fontId="18"/>
  </si>
  <si>
    <t>⑪その他</t>
    <phoneticPr fontId="18"/>
  </si>
  <si>
    <t>⑫データ提出</t>
    <rPh sb="4" eb="6">
      <t>テイシュツ</t>
    </rPh>
    <phoneticPr fontId="16"/>
  </si>
  <si>
    <t>ＰＶＴ（太陽光発電パネルと太陽熱集熱器が一体となったもの）システムを導入する場合は提出すること</t>
    <phoneticPr fontId="18"/>
  </si>
  <si>
    <t>未取得の場合はその旨と取得時期を説明した紙面を添付すること</t>
    <rPh sb="0" eb="1">
      <t>ミ</t>
    </rPh>
    <rPh sb="1" eb="3">
      <t>シュトク</t>
    </rPh>
    <rPh sb="4" eb="6">
      <t>バアイ</t>
    </rPh>
    <rPh sb="9" eb="10">
      <t>ムネ</t>
    </rPh>
    <rPh sb="11" eb="13">
      <t>シュトク</t>
    </rPh>
    <rPh sb="13" eb="15">
      <t>ジキ</t>
    </rPh>
    <rPh sb="16" eb="18">
      <t>セツメイ</t>
    </rPh>
    <rPh sb="20" eb="22">
      <t>シメン</t>
    </rPh>
    <rPh sb="23" eb="25">
      <t>テンプ</t>
    </rPh>
    <phoneticPr fontId="16"/>
  </si>
  <si>
    <t>・Ｖ２Ｈ充電設備（充放電設備）又はＥＶ充電設備
  を導入する場合は提出すること
・充電設備本体の価格が確認できること
・見積書は宛先、発行元、発行日が確認できること</t>
    <rPh sb="15" eb="16">
      <t>マタ</t>
    </rPh>
    <phoneticPr fontId="74"/>
  </si>
  <si>
    <t>・蓄電システム、太陽熱利用温水システム、Ｖ２Ｈ充電設備
 （充放電設備）・EV充電設備をリース契約する場合は
  提出すること
・リースの期間は原則法定耐用年数以上とすること</t>
    <rPh sb="47" eb="49">
      <t>ケイヤク</t>
    </rPh>
    <rPh sb="51" eb="53">
      <t>バアイ</t>
    </rPh>
    <rPh sb="57" eb="59">
      <t>テイシュツ</t>
    </rPh>
    <phoneticPr fontId="74"/>
  </si>
  <si>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18"/>
  </si>
  <si>
    <t>・直交集成板（ＣＬＴ）、地中熱ヒートポンプ・システム、
  ＰＶＴシステム、又は液体集熱式太陽熱利用システムを
  導入する場合は提出すること
・補助対象となる建材又は設備について設置場所を記入
  すること</t>
    <rPh sb="65" eb="67">
      <t>テイシュツ</t>
    </rPh>
    <phoneticPr fontId="74"/>
  </si>
  <si>
    <t>・直交集成板（ＣＬＴ）、地中熱ヒートポンプ・システム、
  ＰＶＴシステム、又は液体集熱式太陽熱利用システムを 
  導入する場合は提出すること
・導入する建材又は設備の部材名、メーカー、数量、単位を
  記入すること</t>
    <phoneticPr fontId="74"/>
  </si>
  <si>
    <t>・直交集成板（ＣＬＴ）、地中熱ヒートポンプ・システム、
  ＰＶＴシステム、又は液体集熱式太陽熱利用システムを
  導入する場合は提出すること
・イラストや構成図等を用いて、システム全体を表現すること</t>
    <phoneticPr fontId="74"/>
  </si>
  <si>
    <t>・Ｖ２Ｈ充電設備（充放電設備）又はＥＶ充電設備
  を導入する場合、提出すること
・補助対象となる設備のカタログ又はWebカタログの表紙と
  該当設備が記載されているページ
・カタログには、該当設備が記載されたページに付箋を貼り、
  型番に蛍光ペン等でマークを入れること</t>
    <rPh sb="15" eb="16">
      <t>マタ</t>
    </rPh>
    <phoneticPr fontId="74"/>
  </si>
  <si>
    <t>ＭＥＭＳを導入する場合は見積明細書と併せて提出すること</t>
    <rPh sb="5" eb="7">
      <t>ドウニュウ</t>
    </rPh>
    <rPh sb="9" eb="11">
      <t>バアイ</t>
    </rPh>
    <rPh sb="12" eb="14">
      <t>ミツモリ</t>
    </rPh>
    <rPh sb="14" eb="16">
      <t>メイサイ</t>
    </rPh>
    <rPh sb="16" eb="17">
      <t>ショ</t>
    </rPh>
    <rPh sb="18" eb="19">
      <t>アワ</t>
    </rPh>
    <rPh sb="21" eb="23">
      <t>テイシュツ</t>
    </rPh>
    <phoneticPr fontId="18"/>
  </si>
  <si>
    <t>専有部又は共用部に導入する場合は提出すること
共用部に導入する場合は見積明細書も提出すること</t>
    <rPh sb="0" eb="3">
      <t>センユウブ</t>
    </rPh>
    <rPh sb="3" eb="4">
      <t>マタ</t>
    </rPh>
    <rPh sb="5" eb="8">
      <t>キョウヨウブ</t>
    </rPh>
    <rPh sb="23" eb="26">
      <t>キョウヨウブ</t>
    </rPh>
    <rPh sb="27" eb="29">
      <t>ドウニュウ</t>
    </rPh>
    <rPh sb="31" eb="33">
      <t>バアイ</t>
    </rPh>
    <rPh sb="34" eb="36">
      <t>ミツモリ</t>
    </rPh>
    <rPh sb="36" eb="39">
      <t>メイサイショ</t>
    </rPh>
    <rPh sb="40" eb="42">
      <t>テイシュツ</t>
    </rPh>
    <phoneticPr fontId="18"/>
  </si>
  <si>
    <t>直近１期分を提出すること　
※共同申請の場合は全申請者分
（個人事業主の場合は確定申告書類の写し）</t>
    <rPh sb="0" eb="2">
      <t>チョッキン</t>
    </rPh>
    <rPh sb="3" eb="4">
      <t>キ</t>
    </rPh>
    <rPh sb="4" eb="5">
      <t>ブン</t>
    </rPh>
    <rPh sb="6" eb="8">
      <t>テイシュツ</t>
    </rPh>
    <rPh sb="15" eb="17">
      <t>キョウドウ</t>
    </rPh>
    <rPh sb="17" eb="19">
      <t>シンセイ</t>
    </rPh>
    <rPh sb="20" eb="22">
      <t>バアイ</t>
    </rPh>
    <rPh sb="23" eb="24">
      <t>ゼン</t>
    </rPh>
    <rPh sb="24" eb="27">
      <t>シンセイシャ</t>
    </rPh>
    <rPh sb="27" eb="28">
      <t>ブン</t>
    </rPh>
    <rPh sb="30" eb="32">
      <t>コジン</t>
    </rPh>
    <rPh sb="32" eb="35">
      <t>ジギョウヌシ</t>
    </rPh>
    <rPh sb="36" eb="38">
      <t>バアイ</t>
    </rPh>
    <rPh sb="39" eb="41">
      <t>カクテイ</t>
    </rPh>
    <rPh sb="41" eb="43">
      <t>シンコク</t>
    </rPh>
    <rPh sb="43" eb="45">
      <t>ショルイ</t>
    </rPh>
    <rPh sb="46" eb="47">
      <t>ウツ</t>
    </rPh>
    <phoneticPr fontId="74"/>
  </si>
  <si>
    <r>
      <rPr>
        <sz val="14"/>
        <color rgb="FFFF0000"/>
        <rFont val="Yu Gothic UI"/>
        <family val="3"/>
        <charset val="128"/>
      </rPr>
      <t>・押印不要</t>
    </r>
    <r>
      <rPr>
        <sz val="14"/>
        <color rgb="FF000000"/>
        <rFont val="Yu Gothic UI"/>
        <family val="3"/>
        <charset val="128"/>
      </rPr>
      <t xml:space="preserve">
・共同申請の場合は、全申請者分記載すること</t>
    </r>
    <rPh sb="1" eb="3">
      <t>オウイン</t>
    </rPh>
    <rPh sb="3" eb="5">
      <t>フヨウ</t>
    </rPh>
    <rPh sb="21" eb="23">
      <t>キサイ</t>
    </rPh>
    <phoneticPr fontId="74"/>
  </si>
  <si>
    <r>
      <t xml:space="preserve">・共同申請の場合は、全申請者分記載すること
</t>
    </r>
    <r>
      <rPr>
        <sz val="14"/>
        <color rgb="FFFF0000"/>
        <rFont val="Yu Gothic UI"/>
        <family val="3"/>
        <charset val="128"/>
      </rPr>
      <t>・申請者の押印不要</t>
    </r>
    <rPh sb="1" eb="3">
      <t>キョウドウ</t>
    </rPh>
    <rPh sb="3" eb="5">
      <t>シンセイ</t>
    </rPh>
    <rPh sb="6" eb="8">
      <t>バアイ</t>
    </rPh>
    <rPh sb="10" eb="11">
      <t>ゼン</t>
    </rPh>
    <rPh sb="11" eb="14">
      <t>シンセイシャ</t>
    </rPh>
    <rPh sb="14" eb="15">
      <t>ブン</t>
    </rPh>
    <rPh sb="15" eb="17">
      <t>キサイ</t>
    </rPh>
    <rPh sb="23" eb="25">
      <t>シンセイ</t>
    </rPh>
    <rPh sb="25" eb="26">
      <t>シャ</t>
    </rPh>
    <phoneticPr fontId="16"/>
  </si>
  <si>
    <t>様式第１</t>
    <rPh sb="0" eb="2">
      <t>ヨウシキ</t>
    </rPh>
    <rPh sb="2" eb="3">
      <t>ダイ</t>
    </rPh>
    <phoneticPr fontId="16"/>
  </si>
  <si>
    <t>役職</t>
    <rPh sb="0" eb="2">
      <t>ヤクショク</t>
    </rPh>
    <phoneticPr fontId="18"/>
  </si>
  <si>
    <t>氏名</t>
    <rPh sb="0" eb="2">
      <t>シメイ</t>
    </rPh>
    <phoneticPr fontId="18"/>
  </si>
  <si>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</si>
  <si>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</si>
  <si>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</si>
  <si>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交付申請</t>
    <rPh sb="0" eb="2">
      <t>コウフ</t>
    </rPh>
    <rPh sb="2" eb="4">
      <t>シンセイ</t>
    </rPh>
    <phoneticPr fontId="72"/>
  </si>
  <si>
    <t>本事業の交付規程及び公募要領の内容を全て承知の上で、申請者の役割及び要件等について確認し、了承している。</t>
    <rPh sb="26" eb="28">
      <t>シンセイ</t>
    </rPh>
    <rPh sb="28" eb="29">
      <t>シャ</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</si>
  <si>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</si>
  <si>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</si>
  <si>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</si>
  <si>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</si>
  <si>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</si>
  <si>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</si>
  <si>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</si>
  <si>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万が一、違反する行為が発生した場合の罰則等を理解し、了承している。</t>
    <phoneticPr fontId="72"/>
  </si>
  <si>
    <t>個人情報の利用</t>
    <rPh sb="5" eb="7">
      <t>リヨウ</t>
    </rPh>
    <phoneticPr fontId="72"/>
  </si>
  <si>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</si>
  <si>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72"/>
  </si>
  <si>
    <t>ための調査・分析、SIIが作成するパンフレット・事例集、国が行うその他調査業務等に利用されることがあり、</t>
    <phoneticPr fontId="72"/>
  </si>
  <si>
    <t>その場合、国が指定する外部機関に個人情報等が提供されることに同意している。</t>
    <rPh sb="20" eb="21">
      <t>ナド</t>
    </rPh>
    <phoneticPr fontId="72"/>
  </si>
  <si>
    <t>また、本情報が同一の設備等に対し、国から他の補助金を受けていないかを調査するために利用されることに同意している。</t>
    <rPh sb="3" eb="4">
      <t>ホン</t>
    </rPh>
    <rPh sb="4" eb="6">
      <t>ジョウホウ</t>
    </rPh>
    <rPh sb="49" eb="51">
      <t>ドウイ</t>
    </rPh>
    <phoneticPr fontId="72"/>
  </si>
  <si>
    <t>申請内容の変更及び取下げ</t>
    <rPh sb="0" eb="2">
      <t>シンセイ</t>
    </rPh>
    <rPh sb="2" eb="4">
      <t>ナイヨウ</t>
    </rPh>
    <rPh sb="5" eb="7">
      <t>ヘンコウ</t>
    </rPh>
    <rPh sb="7" eb="8">
      <t>オヨ</t>
    </rPh>
    <rPh sb="9" eb="11">
      <t>トリサ</t>
    </rPh>
    <phoneticPr fontId="72"/>
  </si>
  <si>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</si>
  <si>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</si>
  <si>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</si>
  <si>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</si>
  <si>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</si>
  <si>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72"/>
  </si>
  <si>
    <t>判断した場合は、当該申請者の申請及び登録を無効とすることができることを理解し、了承している。</t>
    <rPh sb="35" eb="37">
      <t>リカイ</t>
    </rPh>
    <rPh sb="39" eb="41">
      <t>リョウショウ</t>
    </rPh>
    <phoneticPr fontId="72"/>
  </si>
  <si>
    <t>10.</t>
    <phoneticPr fontId="72"/>
  </si>
  <si>
    <t>免責</t>
    <rPh sb="0" eb="2">
      <t>メンセキ</t>
    </rPh>
    <phoneticPr fontId="72"/>
  </si>
  <si>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72"/>
  </si>
  <si>
    <t>間に生じるトラブルや損害について、一切の関与・責任を負わないことを理解し、了承している。</t>
    <rPh sb="26" eb="27">
      <t>オ</t>
    </rPh>
    <rPh sb="33" eb="35">
      <t>リカイ</t>
    </rPh>
    <rPh sb="37" eb="39">
      <t>リョウショウ</t>
    </rPh>
    <phoneticPr fontId="72"/>
  </si>
  <si>
    <t>11.</t>
    <phoneticPr fontId="72"/>
  </si>
  <si>
    <t>事業の内容変更、終了</t>
    <rPh sb="0" eb="2">
      <t>ジギョウ</t>
    </rPh>
    <rPh sb="3" eb="5">
      <t>ナイヨウ</t>
    </rPh>
    <rPh sb="5" eb="7">
      <t>ヘンコウ</t>
    </rPh>
    <rPh sb="8" eb="10">
      <t>シュウリョウ</t>
    </rPh>
    <phoneticPr fontId="72"/>
  </si>
  <si>
    <t>SIIは、国との協議に基づき、本事業を終了、又はその制度内容の変更を行うことができることを承知している。</t>
    <rPh sb="31" eb="33">
      <t>ヘンコウ</t>
    </rPh>
    <rPh sb="34" eb="35">
      <t>オコナ</t>
    </rPh>
    <rPh sb="45" eb="47">
      <t>ショウチ</t>
    </rPh>
    <phoneticPr fontId="72"/>
  </si>
  <si>
    <t>12.</t>
    <phoneticPr fontId="74"/>
  </si>
  <si>
    <t>複数年度事業について</t>
    <rPh sb="0" eb="4">
      <t>フクスウネンド</t>
    </rPh>
    <rPh sb="4" eb="6">
      <t>ジギョウ</t>
    </rPh>
    <phoneticPr fontId="72"/>
  </si>
  <si>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72"/>
  </si>
  <si>
    <t>超える申請があった場合等には、補助金額が減額される（状況によっては交付決定されない）場合がある。その場合でも、</t>
    <rPh sb="0" eb="1">
      <t>コ</t>
    </rPh>
    <rPh sb="3" eb="5">
      <t>シンセイ</t>
    </rPh>
    <rPh sb="9" eb="11">
      <t>バアイ</t>
    </rPh>
    <phoneticPr fontId="72"/>
  </si>
  <si>
    <t>原則、竣工まで事業を継続すること、及び、途中で事業を中止した場合には、原則として既に交付した補助金の返還が必要と</t>
    <phoneticPr fontId="74"/>
  </si>
  <si>
    <t>なる場合があることを了承している。</t>
  </si>
  <si>
    <t>上記を誓約し、申請内容に間違いがないことを確認した上で署名します。</t>
    <rPh sb="3" eb="5">
      <t>セイヤク</t>
    </rPh>
    <phoneticPr fontId="72"/>
  </si>
  <si>
    <t>申請者1</t>
    <rPh sb="0" eb="3">
      <t>シンセイシャ</t>
    </rPh>
    <phoneticPr fontId="72"/>
  </si>
  <si>
    <t>名称</t>
    <rPh sb="0" eb="2">
      <t>メイショウ</t>
    </rPh>
    <phoneticPr fontId="85"/>
  </si>
  <si>
    <t>代表者等名</t>
    <phoneticPr fontId="85"/>
  </si>
  <si>
    <t>役職</t>
    <rPh sb="0" eb="2">
      <t>ヤクショク</t>
    </rPh>
    <phoneticPr fontId="74"/>
  </si>
  <si>
    <t>氏名</t>
    <rPh sb="0" eb="2">
      <t>シメイ</t>
    </rPh>
    <phoneticPr fontId="74"/>
  </si>
  <si>
    <t>申請者2</t>
    <rPh sb="0" eb="3">
      <t>シンセイシャ</t>
    </rPh>
    <phoneticPr fontId="72"/>
  </si>
  <si>
    <t>←共同申請の場合、左端の「＋」を出現させたうえで出力を行うこと</t>
    <phoneticPr fontId="74"/>
  </si>
  <si>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</si>
  <si>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</si>
  <si>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</si>
  <si>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本シートに無い情報は、各種申請様式に直接入力すること。</t>
    <phoneticPr fontId="18"/>
  </si>
  <si>
    <t>◆金額に係る項目を入力する際は「単価」、「補助事業に要する経費」の数量、「補助対象経費」の数量を入力する。他の欄には数式が入っているので注意すること。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72"/>
  </si>
  <si>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17"/>
  </si>
  <si>
    <t>補助対象経費</t>
    <phoneticPr fontId="18"/>
  </si>
  <si>
    <t>備考</t>
    <rPh sb="0" eb="2">
      <t>ビコウ</t>
    </rPh>
    <phoneticPr fontId="18"/>
  </si>
  <si>
    <t>金額</t>
    <rPh sb="0" eb="2">
      <t>キンガク</t>
    </rPh>
    <phoneticPr fontId="18"/>
  </si>
  <si>
    <t>合計</t>
    <rPh sb="0" eb="2">
      <t>ゴウケイ</t>
    </rPh>
    <phoneticPr fontId="18"/>
  </si>
  <si>
    <t>補助事業名</t>
    <rPh sb="0" eb="5">
      <t>ホジョジギョウメイ</t>
    </rPh>
    <phoneticPr fontId="18"/>
  </si>
  <si>
    <t>支店名</t>
    <rPh sb="0" eb="3">
      <t>シテンメイ</t>
    </rPh>
    <phoneticPr fontId="16"/>
  </si>
  <si>
    <t>担当者名</t>
    <rPh sb="0" eb="4">
      <t>タントウシャメイ</t>
    </rPh>
    <phoneticPr fontId="16"/>
  </si>
  <si>
    <t>電話番号</t>
    <rPh sb="0" eb="4">
      <t>デンワバンゴウ</t>
    </rPh>
    <phoneticPr fontId="16"/>
  </si>
  <si>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</si>
  <si>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</si>
  <si>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令和５年度
二酸化炭素排出抑制対策事業費等補助金
（集合住宅の省ＣＯ２化促進事業）</t>
    <phoneticPr fontId="17"/>
  </si>
  <si>
    <t>８０万円／台</t>
    <rPh sb="2" eb="3">
      <t>マン</t>
    </rPh>
    <rPh sb="3" eb="4">
      <t>エン</t>
    </rPh>
    <rPh sb="5" eb="6">
      <t>ダイ</t>
    </rPh>
    <phoneticPr fontId="18"/>
  </si>
  <si>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16"/>
  </si>
  <si>
    <r>
      <t xml:space="preserve">定率または定額
</t>
    </r>
    <r>
      <rPr>
        <sz val="11"/>
        <rFont val="ＭＳ 明朝"/>
        <family val="1"/>
        <charset val="128"/>
      </rPr>
      <t>（それぞれの補助金算出額に
1,000円未満の端数が
生じた場合はこれを
切り捨て）</t>
    </r>
    <phoneticPr fontId="17"/>
  </si>
  <si>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18"/>
  </si>
  <si>
    <t>３．補助対象経費の算出</t>
    <rPh sb="2" eb="4">
      <t>ホジョ</t>
    </rPh>
    <rPh sb="4" eb="6">
      <t>タイショウ</t>
    </rPh>
    <rPh sb="6" eb="8">
      <t>ケイヒ</t>
    </rPh>
    <rPh sb="9" eb="11">
      <t>サンシュツ</t>
    </rPh>
    <phoneticPr fontId="72"/>
  </si>
  <si>
    <t>（２）　１kWhあたりの補助対象経費の上限</t>
    <rPh sb="12" eb="14">
      <t>ホジョ</t>
    </rPh>
    <rPh sb="14" eb="16">
      <t>タイショウ</t>
    </rPh>
    <rPh sb="16" eb="18">
      <t>ケイヒ</t>
    </rPh>
    <rPh sb="19" eb="21">
      <t>ジョウゲン</t>
    </rPh>
    <phoneticPr fontId="18"/>
  </si>
  <si>
    <t>（３）　蓄電システム（共用部）補助対象経費</t>
    <rPh sb="4" eb="6">
      <t>チクデン</t>
    </rPh>
    <rPh sb="11" eb="14">
      <t>キョウヨウブ</t>
    </rPh>
    <rPh sb="15" eb="17">
      <t>ホジョ</t>
    </rPh>
    <rPh sb="17" eb="19">
      <t>タイショウ</t>
    </rPh>
    <rPh sb="19" eb="21">
      <t>ケイヒ</t>
    </rPh>
    <phoneticPr fontId="18"/>
  </si>
  <si>
    <t>◆見積明細</t>
    <rPh sb="1" eb="3">
      <t>ミツ</t>
    </rPh>
    <rPh sb="3" eb="5">
      <t>メイサイ</t>
    </rPh>
    <phoneticPr fontId="18"/>
  </si>
  <si>
    <t>←消費税を除いた金額を入力</t>
    <phoneticPr fontId="18"/>
  </si>
  <si>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</si>
  <si>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18"/>
  </si>
  <si>
    <t>（１）　導入価格（見積明細により算出）</t>
    <rPh sb="4" eb="6">
      <t>ドウニュウ</t>
    </rPh>
    <rPh sb="6" eb="8">
      <t>カカク</t>
    </rPh>
    <rPh sb="9" eb="11">
      <t>ミツモリ</t>
    </rPh>
    <rPh sb="11" eb="13">
      <t>メイサイ</t>
    </rPh>
    <rPh sb="16" eb="18">
      <t>サンシュツ</t>
    </rPh>
    <phoneticPr fontId="18"/>
  </si>
  <si>
    <t>◆小計・合計・集計欄の数式に影響が出るため行を追加する場合には、項目の先頭や最後ではなく、中程で行の追加をすること。</t>
    <phoneticPr fontId="18"/>
  </si>
  <si>
    <t>←数式が入っているので触らないこと</t>
    <rPh sb="1" eb="3">
      <t>スウシキ</t>
    </rPh>
    <rPh sb="4" eb="5">
      <t>ハイ</t>
    </rPh>
    <rPh sb="11" eb="12">
      <t>サワ</t>
    </rPh>
    <phoneticPr fontId="79"/>
  </si>
  <si>
    <t>別紙１　補助事業に要する経費、補助対象経費及び補助金の額並びに区分ごとの配分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23" eb="26">
      <t>ホジョキン</t>
    </rPh>
    <rPh sb="27" eb="28">
      <t>ガク</t>
    </rPh>
    <rPh sb="28" eb="29">
      <t>ナラ</t>
    </rPh>
    <rPh sb="31" eb="33">
      <t>クブン</t>
    </rPh>
    <rPh sb="36" eb="38">
      <t>ハイブン</t>
    </rPh>
    <phoneticPr fontId="16"/>
  </si>
  <si>
    <t>◆青字の下線があるシート名をクリックすると、該当ページに遷移</t>
    <rPh sb="1" eb="3">
      <t>アオジ</t>
    </rPh>
    <rPh sb="4" eb="6">
      <t>カセン</t>
    </rPh>
    <rPh sb="12" eb="13">
      <t>メイ</t>
    </rPh>
    <rPh sb="22" eb="24">
      <t>ガイトウ</t>
    </rPh>
    <rPh sb="28" eb="30">
      <t>センイ</t>
    </rPh>
    <phoneticPr fontId="72"/>
  </si>
  <si>
    <t>個人情報の取得と利用について</t>
    <rPh sb="0" eb="4">
      <t>コジンジョウホウ</t>
    </rPh>
    <rPh sb="5" eb="7">
      <t>シュトク</t>
    </rPh>
    <rPh sb="8" eb="10">
      <t>リヨウ</t>
    </rPh>
    <phoneticPr fontId="18"/>
  </si>
  <si>
    <t>⑨</t>
    <phoneticPr fontId="18"/>
  </si>
  <si>
    <t>⑩</t>
    <phoneticPr fontId="72"/>
  </si>
  <si>
    <t>⑧＋⑨</t>
    <phoneticPr fontId="18"/>
  </si>
  <si>
    <t>⑦×①（専有部の台数）</t>
    <rPh sb="4" eb="7">
      <t>センユウブ</t>
    </rPh>
    <rPh sb="8" eb="10">
      <t>ダイスウ</t>
    </rPh>
    <phoneticPr fontId="18"/>
  </si>
  <si>
    <t>令和5年度　高層ＺＥＨ－Ｍ支援事業　　交付申請書情報入力シート</t>
    <rPh sb="0" eb="2">
      <t>レイワ</t>
    </rPh>
    <rPh sb="3" eb="5">
      <t>ネンド</t>
    </rPh>
    <rPh sb="6" eb="7">
      <t>コウ</t>
    </rPh>
    <rPh sb="13" eb="15">
      <t>シエン</t>
    </rPh>
    <rPh sb="15" eb="17">
      <t>ジギョウ</t>
    </rPh>
    <rPh sb="19" eb="21">
      <t>コウフ</t>
    </rPh>
    <rPh sb="21" eb="24">
      <t>シンセイショ</t>
    </rPh>
    <rPh sb="24" eb="26">
      <t>ジョウホウ</t>
    </rPh>
    <rPh sb="26" eb="28">
      <t>ニュウリョク</t>
    </rPh>
    <phoneticPr fontId="17"/>
  </si>
  <si>
    <t>高層ＺＥＨ－Ｍ支援事業</t>
    <rPh sb="0" eb="1">
      <t>コウ</t>
    </rPh>
    <rPh sb="7" eb="9">
      <t>シエン</t>
    </rPh>
    <rPh sb="9" eb="11">
      <t>ジギョウ</t>
    </rPh>
    <phoneticPr fontId="16"/>
  </si>
  <si>
    <t>単年度事業：2024年1月19日まで
複数年度事業：2024年1月26日まで</t>
    <rPh sb="0" eb="3">
      <t>タンネンド</t>
    </rPh>
    <rPh sb="3" eb="5">
      <t>ジギョウ</t>
    </rPh>
    <rPh sb="19" eb="25">
      <t>フクスウネンドジギョウ</t>
    </rPh>
    <rPh sb="30" eb="31">
      <t>ネン</t>
    </rPh>
    <rPh sb="32" eb="33">
      <t>ガツ</t>
    </rPh>
    <rPh sb="35" eb="36">
      <t>ニチ</t>
    </rPh>
    <phoneticPr fontId="18"/>
  </si>
  <si>
    <t>単年度事業：事業完了日から30日以内または2024年1月26日のいずれか早い日まで
複数年度事業：事業完了日から30日以内または2024年2月2日のいずれか早い日まで</t>
    <rPh sb="0" eb="5">
      <t>タンネンドジギョウ</t>
    </rPh>
    <rPh sb="6" eb="8">
      <t>ジギョウ</t>
    </rPh>
    <rPh sb="8" eb="11">
      <t>カンリョウビ</t>
    </rPh>
    <rPh sb="15" eb="16">
      <t>ニチ</t>
    </rPh>
    <rPh sb="16" eb="18">
      <t>イナイ</t>
    </rPh>
    <rPh sb="42" eb="48">
      <t>フクスウネンドジギョウ</t>
    </rPh>
    <phoneticPr fontId="18"/>
  </si>
  <si>
    <t>令和５年度　高層ＺＥＨ－Ｍ支援事業</t>
    <rPh sb="6" eb="7">
      <t>コウ</t>
    </rPh>
    <phoneticPr fontId="17"/>
  </si>
  <si>
    <t>高層ＺＥＨ－Ｍ支援事業</t>
    <rPh sb="0" eb="1">
      <t>コウ</t>
    </rPh>
    <phoneticPr fontId="17"/>
  </si>
  <si>
    <t>（４）他の補助金に関する事項</t>
    <phoneticPr fontId="18"/>
  </si>
  <si>
    <t>（５）COOL CHOICE賛同登録</t>
    <phoneticPr fontId="18"/>
  </si>
  <si>
    <t>建築物木材利用促進協定について（公募要領Ｐ１２⑧を参照）</t>
    <rPh sb="0" eb="3">
      <t>ケンチクブツ</t>
    </rPh>
    <rPh sb="3" eb="5">
      <t>モクザイ</t>
    </rPh>
    <rPh sb="5" eb="7">
      <t>リヨウ</t>
    </rPh>
    <rPh sb="7" eb="9">
      <t>ソクシン</t>
    </rPh>
    <rPh sb="9" eb="11">
      <t>キョウテイ</t>
    </rPh>
    <rPh sb="16" eb="20">
      <t>コウボヨウリョウ</t>
    </rPh>
    <rPh sb="25" eb="27">
      <t>サンショウ</t>
    </rPh>
    <phoneticPr fontId="17"/>
  </si>
  <si>
    <t>建築物木材利用促進協定を締結し、協定対象区域内に協定の構想に沿った内容・条件の木材を補助対象建築物に
使用している。</t>
    <phoneticPr fontId="18"/>
  </si>
  <si>
    <t>高層ＺＥＨ－Ｍ支援事業</t>
    <rPh sb="0" eb="1">
      <t>コウ</t>
    </rPh>
    <phoneticPr fontId="18"/>
  </si>
  <si>
    <t>高層ＺＥＨ－Ｍ支援事業</t>
    <rPh sb="0" eb="1">
      <t>コウ</t>
    </rPh>
    <phoneticPr fontId="17"/>
  </si>
  <si>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17"/>
  </si>
  <si>
    <t>戸あたり５０万円の補助額の上限</t>
    <rPh sb="0" eb="1">
      <t>コ</t>
    </rPh>
    <rPh sb="6" eb="8">
      <t>マンエン</t>
    </rPh>
    <rPh sb="9" eb="12">
      <t>ホジョガク</t>
    </rPh>
    <rPh sb="13" eb="15">
      <t>ジョウゲン</t>
    </rPh>
    <phoneticPr fontId="18"/>
  </si>
  <si>
    <t>←公募要領Ｐ１３「補助金額の上限」②のとおり、</t>
    <phoneticPr fontId="17"/>
  </si>
  <si>
    <t>←公募要領Ｐ１３「補助金額の上限」①のとおり、３億円／年とする</t>
    <phoneticPr fontId="17"/>
  </si>
  <si>
    <t>←「戸あたり５０万円の補助額の上限」を超えた場合に調整額を入力してください。</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17"/>
  </si>
  <si>
    <t>戸あたり５０万円の補助額の上限との差額</t>
    <rPh sb="0" eb="1">
      <t>ト</t>
    </rPh>
    <rPh sb="6" eb="7">
      <t>マン</t>
    </rPh>
    <rPh sb="7" eb="8">
      <t>エン</t>
    </rPh>
    <rPh sb="9" eb="11">
      <t>ホジョ</t>
    </rPh>
    <rPh sb="11" eb="12">
      <t>ガク</t>
    </rPh>
    <rPh sb="13" eb="15">
      <t>ジョウゲン</t>
    </rPh>
    <rPh sb="17" eb="19">
      <t>サガク</t>
    </rPh>
    <phoneticPr fontId="17"/>
  </si>
  <si>
    <t>高層ＺＥＨ－Ｍ支援事業</t>
    <rPh sb="0" eb="1">
      <t>コウ</t>
    </rPh>
    <phoneticPr fontId="18"/>
  </si>
  <si>
    <t>　数量に”０”を入力すること</t>
    <phoneticPr fontId="18"/>
  </si>
  <si>
    <r>
      <t>ＢＥＬＳ取得に係る費用（住戸</t>
    </r>
    <r>
      <rPr>
        <sz val="13"/>
        <rFont val="ＭＳ Ｐ明朝"/>
        <family val="1"/>
        <charset val="128"/>
      </rPr>
      <t>BELS取得費用を含む</t>
    </r>
    <r>
      <rPr>
        <sz val="14"/>
        <rFont val="ＭＳ Ｐ明朝"/>
        <family val="1"/>
        <charset val="128"/>
      </rPr>
      <t>）</t>
    </r>
    <rPh sb="4" eb="6">
      <t>シュトク</t>
    </rPh>
    <rPh sb="12" eb="14">
      <t>ジュウコ</t>
    </rPh>
    <rPh sb="18" eb="20">
      <t>シュトク</t>
    </rPh>
    <rPh sb="20" eb="22">
      <t>ヒヨウ</t>
    </rPh>
    <rPh sb="23" eb="24">
      <t>フク</t>
    </rPh>
    <phoneticPr fontId="16"/>
  </si>
  <si>
    <r>
      <t>ＢＥＬＳ取得に係る費用（住戸</t>
    </r>
    <r>
      <rPr>
        <sz val="13"/>
        <rFont val="ＭＳ Ｐ明朝"/>
        <family val="1"/>
        <charset val="128"/>
      </rPr>
      <t>BELS取得費用を含む</t>
    </r>
    <r>
      <rPr>
        <sz val="14"/>
        <rFont val="ＭＳ Ｐ明朝"/>
        <family val="1"/>
        <charset val="128"/>
      </rPr>
      <t>）</t>
    </r>
    <rPh sb="12" eb="14">
      <t>ジュウコ</t>
    </rPh>
    <rPh sb="18" eb="20">
      <t>シュトク</t>
    </rPh>
    <rPh sb="20" eb="22">
      <t>ヒヨウ</t>
    </rPh>
    <rPh sb="23" eb="24">
      <t>フク</t>
    </rPh>
    <phoneticPr fontId="16"/>
  </si>
  <si>
    <t>◆公募要領Ｐ３７共用部の定額単価表を基に入力すること</t>
    <rPh sb="1" eb="5">
      <t>コウボヨウリョウ</t>
    </rPh>
    <rPh sb="8" eb="11">
      <t>キョウヨウブ</t>
    </rPh>
    <rPh sb="12" eb="17">
      <t>テイガクタンカヒョウ</t>
    </rPh>
    <rPh sb="18" eb="19">
      <t>モト</t>
    </rPh>
    <rPh sb="20" eb="22">
      <t>ニュウリョク</t>
    </rPh>
    <phoneticPr fontId="18"/>
  </si>
  <si>
    <t>事業年度　２年目</t>
    <rPh sb="0" eb="2">
      <t>ジギョウ</t>
    </rPh>
    <rPh sb="2" eb="4">
      <t>ネンド</t>
    </rPh>
    <rPh sb="6" eb="8">
      <t>ネンメ</t>
    </rPh>
    <phoneticPr fontId="18"/>
  </si>
  <si>
    <t>事業年度　１年目</t>
    <rPh sb="0" eb="2">
      <t>ジギョウ</t>
    </rPh>
    <rPh sb="2" eb="4">
      <t>ネンド</t>
    </rPh>
    <rPh sb="6" eb="8">
      <t>ネンメ</t>
    </rPh>
    <phoneticPr fontId="18"/>
  </si>
  <si>
    <t>事業年度　３年目</t>
    <rPh sb="0" eb="2">
      <t>ジギョウ</t>
    </rPh>
    <rPh sb="2" eb="4">
      <t>ネンド</t>
    </rPh>
    <rPh sb="6" eb="8">
      <t>ネンメ</t>
    </rPh>
    <phoneticPr fontId="18"/>
  </si>
  <si>
    <t>事業年度　４年目</t>
    <rPh sb="0" eb="2">
      <t>ジギョウ</t>
    </rPh>
    <rPh sb="2" eb="4">
      <t>ネンド</t>
    </rPh>
    <rPh sb="6" eb="8">
      <t>ネンメ</t>
    </rPh>
    <phoneticPr fontId="18"/>
  </si>
  <si>
    <t>高層ZEH-M支援事業</t>
    <rPh sb="0" eb="1">
      <t>コウ</t>
    </rPh>
    <phoneticPr fontId="18"/>
  </si>
  <si>
    <t>高層ZEH-M支援事業</t>
    <rPh sb="0" eb="1">
      <t>コウ</t>
    </rPh>
    <phoneticPr fontId="18"/>
  </si>
  <si>
    <t xml:space="preserve">   但し、補助金額が０円より大きくなるようにしてください。</t>
    <rPh sb="15" eb="16">
      <t>オオ</t>
    </rPh>
    <phoneticPr fontId="18"/>
  </si>
  <si>
    <t>←「ＢＥＬＳ取得に係る費用」を補助対象としない場合、</t>
    <rPh sb="6" eb="8">
      <t>シュトク</t>
    </rPh>
    <rPh sb="9" eb="10">
      <t>カカワ</t>
    </rPh>
    <rPh sb="11" eb="13">
      <t>ヒヨウ</t>
    </rPh>
    <rPh sb="15" eb="17">
      <t>ホジョ</t>
    </rPh>
    <rPh sb="17" eb="19">
      <t>タイショウ</t>
    </rPh>
    <rPh sb="23" eb="25">
      <t>バアイ</t>
    </rPh>
    <phoneticPr fontId="17"/>
  </si>
  <si>
    <t>⑦×①（共用部の台数）</t>
    <rPh sb="4" eb="7">
      <t>キョウヨウブ</t>
    </rPh>
    <rPh sb="8" eb="10">
      <t>ダイスウ</t>
    </rPh>
    <phoneticPr fontId="18"/>
  </si>
  <si>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17"/>
  </si>
  <si>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</si>
  <si>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</si>
  <si>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３．補助事業概要図</t>
    <rPh sb="2" eb="9">
      <t>ホジョジギョウガイヨウズ</t>
    </rPh>
    <phoneticPr fontId="18"/>
  </si>
  <si>
    <t>４．住戸情報入力</t>
    <rPh sb="2" eb="4">
      <t>ジュウコ</t>
    </rPh>
    <rPh sb="4" eb="6">
      <t>ジョウホウ</t>
    </rPh>
    <rPh sb="6" eb="8">
      <t>ニュウリョク</t>
    </rPh>
    <phoneticPr fontId="72"/>
  </si>
  <si>
    <t>５．補助対象経費総括表（まとめ）</t>
    <rPh sb="2" eb="4">
      <t>ホジョ</t>
    </rPh>
    <rPh sb="4" eb="6">
      <t>タイショウ</t>
    </rPh>
    <rPh sb="6" eb="8">
      <t>ケイヒ</t>
    </rPh>
    <rPh sb="8" eb="11">
      <t>ソウカツヒョウ</t>
    </rPh>
    <phoneticPr fontId="17"/>
  </si>
  <si>
    <t>６-１．補助対象経費総括表</t>
    <rPh sb="4" eb="6">
      <t>ホジョ</t>
    </rPh>
    <rPh sb="6" eb="8">
      <t>タイショウ</t>
    </rPh>
    <rPh sb="8" eb="10">
      <t>ケイヒ</t>
    </rPh>
    <rPh sb="10" eb="13">
      <t>ソウカツヒョウ</t>
    </rPh>
    <phoneticPr fontId="17"/>
  </si>
  <si>
    <t>６-２．補助対象経費総括表</t>
    <rPh sb="4" eb="6">
      <t>ホジョ</t>
    </rPh>
    <rPh sb="6" eb="8">
      <t>タイショウ</t>
    </rPh>
    <rPh sb="8" eb="10">
      <t>ケイヒ</t>
    </rPh>
    <rPh sb="10" eb="13">
      <t>ソウカツヒョウ</t>
    </rPh>
    <phoneticPr fontId="17"/>
  </si>
  <si>
    <t>６-３．補助対象経費総括表</t>
    <rPh sb="4" eb="6">
      <t>ホジョ</t>
    </rPh>
    <rPh sb="6" eb="8">
      <t>タイショウ</t>
    </rPh>
    <rPh sb="8" eb="10">
      <t>ケイヒ</t>
    </rPh>
    <rPh sb="10" eb="13">
      <t>ソウカツヒョウ</t>
    </rPh>
    <phoneticPr fontId="17"/>
  </si>
  <si>
    <t>６-４．補助対象経費総括表</t>
    <rPh sb="4" eb="6">
      <t>ホジョ</t>
    </rPh>
    <rPh sb="6" eb="8">
      <t>タイショウ</t>
    </rPh>
    <rPh sb="8" eb="10">
      <t>ケイヒ</t>
    </rPh>
    <rPh sb="10" eb="13">
      <t>ソウカツヒョウ</t>
    </rPh>
    <phoneticPr fontId="17"/>
  </si>
  <si>
    <t>７-１.共用部定額単価算出シート</t>
    <rPh sb="4" eb="7">
      <t>キョウヨウブ</t>
    </rPh>
    <rPh sb="7" eb="9">
      <t>テイガク</t>
    </rPh>
    <rPh sb="9" eb="11">
      <t>タンカ</t>
    </rPh>
    <rPh sb="11" eb="13">
      <t>サンシュツ</t>
    </rPh>
    <phoneticPr fontId="74"/>
  </si>
  <si>
    <t>７-２.共用部定額単価算出シート</t>
    <rPh sb="4" eb="7">
      <t>キョウヨウブ</t>
    </rPh>
    <rPh sb="7" eb="9">
      <t>テイガク</t>
    </rPh>
    <rPh sb="9" eb="11">
      <t>タンカ</t>
    </rPh>
    <rPh sb="11" eb="13">
      <t>サンシュツ</t>
    </rPh>
    <phoneticPr fontId="74"/>
  </si>
  <si>
    <t>７-３.共用部定額単価算出シート</t>
    <rPh sb="4" eb="7">
      <t>キョウヨウブ</t>
    </rPh>
    <rPh sb="7" eb="9">
      <t>テイガク</t>
    </rPh>
    <rPh sb="9" eb="11">
      <t>タンカ</t>
    </rPh>
    <rPh sb="11" eb="13">
      <t>サンシュツ</t>
    </rPh>
    <phoneticPr fontId="74"/>
  </si>
  <si>
    <t>７-４.共用部定額単価算出シート</t>
    <rPh sb="4" eb="7">
      <t>キョウヨウブ</t>
    </rPh>
    <rPh sb="7" eb="9">
      <t>テイガク</t>
    </rPh>
    <rPh sb="9" eb="11">
      <t>タンカ</t>
    </rPh>
    <rPh sb="11" eb="13">
      <t>サンシュツ</t>
    </rPh>
    <phoneticPr fontId="74"/>
  </si>
  <si>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</si>
  <si>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９-１．費用明細書　（共用部）</t>
    <rPh sb="4" eb="6">
      <t>ヒヨウ</t>
    </rPh>
    <rPh sb="6" eb="9">
      <t>メイサイショ</t>
    </rPh>
    <rPh sb="11" eb="13">
      <t>キョウヨウ</t>
    </rPh>
    <rPh sb="13" eb="14">
      <t>ブ</t>
    </rPh>
    <phoneticPr fontId="74"/>
  </si>
  <si>
    <t>９-２．費用明細書　（共用部）</t>
    <rPh sb="4" eb="6">
      <t>ヒヨウ</t>
    </rPh>
    <rPh sb="6" eb="9">
      <t>メイサイショ</t>
    </rPh>
    <rPh sb="11" eb="13">
      <t>キョウヨウ</t>
    </rPh>
    <rPh sb="13" eb="14">
      <t>ブ</t>
    </rPh>
    <phoneticPr fontId="74"/>
  </si>
  <si>
    <t>９-３．費用明細書　（共用部）</t>
    <rPh sb="4" eb="6">
      <t>ヒヨウ</t>
    </rPh>
    <rPh sb="6" eb="9">
      <t>メイサイショ</t>
    </rPh>
    <rPh sb="11" eb="13">
      <t>キョウヨウ</t>
    </rPh>
    <rPh sb="13" eb="14">
      <t>ブ</t>
    </rPh>
    <phoneticPr fontId="74"/>
  </si>
  <si>
    <t>９-４．費用明細書　（共用部）</t>
    <rPh sb="4" eb="6">
      <t>ヒヨウ</t>
    </rPh>
    <rPh sb="6" eb="9">
      <t>メイサイショ</t>
    </rPh>
    <rPh sb="11" eb="13">
      <t>キョウヨウ</t>
    </rPh>
    <rPh sb="13" eb="14">
      <t>ブ</t>
    </rPh>
    <phoneticPr fontId="74"/>
  </si>
  <si>
    <t>１０-１．蓄電システム　補助対象経費算出シート（専有部）</t>
    <rPh sb="24" eb="27">
      <t>センユウブ</t>
    </rPh>
    <phoneticPr fontId="74"/>
  </si>
  <si>
    <t>１０－２．蓄電システム　補助対象経費算出シート（共用部）</t>
    <rPh sb="24" eb="27">
      <t>キョウヨウブ</t>
    </rPh>
    <phoneticPr fontId="74"/>
  </si>
  <si>
    <t>１１．MEMS　補助対象経費算出シート</t>
    <rPh sb="10" eb="12">
      <t>タイショウ</t>
    </rPh>
    <rPh sb="12" eb="14">
      <t>ケイヒ</t>
    </rPh>
    <phoneticPr fontId="74"/>
  </si>
  <si>
    <t>１２.パネルラジエーター設備費用算出シート</t>
    <rPh sb="12" eb="14">
      <t>セツビ</t>
    </rPh>
    <rPh sb="14" eb="16">
      <t>ヒヨウ</t>
    </rPh>
    <rPh sb="16" eb="18">
      <t>サンシュツ</t>
    </rPh>
    <phoneticPr fontId="74"/>
  </si>
  <si>
    <t>１３．水害等の災害時の電源確保に配慮した蓄電システム導入計画の詳細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</si>
  <si>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１４．追加補助対象となる設備等の補助金額集計表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</si>
  <si>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「４．住戸情報入力」から自動転記（検算すること）</t>
    <rPh sb="3" eb="9">
      <t>ジュウコジョウホウニュウリョク</t>
    </rPh>
    <rPh sb="14" eb="16">
      <t>テンキ</t>
    </rPh>
    <phoneticPr fontId="18"/>
  </si>
  <si>
    <t>「１７．ＰＶＴシステム明細」から自動転記（検算すること）</t>
    <phoneticPr fontId="18"/>
  </si>
  <si>
    <t>「１８．液体集熱式太陽熱利用システム明細」
から自動転記（検算すること）</t>
    <phoneticPr fontId="18"/>
  </si>
  <si>
    <t>「４．住戸情報入力」から自動転記（検算すること）</t>
    <rPh sb="3" eb="9">
      <t>ジュウコジョウホウニュウリョク</t>
    </rPh>
    <phoneticPr fontId="18"/>
  </si>
  <si>
    <t>「１５．直交集成板（ＣＬＴ）明細」
から自動転記（検算すること）</t>
    <phoneticPr fontId="18"/>
  </si>
  <si>
    <t>「２.全体概要」で設置場所を選択したうえで「１９．Ｖ２Ｈ充電設備（充放電設備）」と「２０．ＥＶ充電設備」で算出した合計金額を手入力すること</t>
    <rPh sb="9" eb="11">
      <t>セッチ</t>
    </rPh>
    <rPh sb="11" eb="13">
      <t>バショ</t>
    </rPh>
    <rPh sb="14" eb="16">
      <t>センタク</t>
    </rPh>
    <rPh sb="47" eb="51">
      <t>ジュウデンセツビ</t>
    </rPh>
    <rPh sb="53" eb="55">
      <t>サンシュツ</t>
    </rPh>
    <rPh sb="57" eb="59">
      <t>ゴウケイ</t>
    </rPh>
    <rPh sb="59" eb="61">
      <t>キンガク</t>
    </rPh>
    <rPh sb="62" eb="65">
      <t>テニュウリョク</t>
    </rPh>
    <phoneticPr fontId="18"/>
  </si>
  <si>
    <t>１５．直交集成板（ＣＬＴ）明細</t>
    <phoneticPr fontId="74"/>
  </si>
  <si>
    <t>１６．地中熱ヒートポンプ・システム明細</t>
    <rPh sb="17" eb="19">
      <t>メイサイ</t>
    </rPh>
    <phoneticPr fontId="74"/>
  </si>
  <si>
    <t>１７．ＰＶＴシステム（太陽光発電パネルと太陽熱集熱器が一体となったもの）明細</t>
    <rPh sb="36" eb="38">
      <t>メイサイ</t>
    </rPh>
    <phoneticPr fontId="74"/>
  </si>
  <si>
    <t>１８．液体集熱式太陽熱利用システム明細</t>
    <rPh sb="17" eb="19">
      <t>メイサイ</t>
    </rPh>
    <phoneticPr fontId="74"/>
  </si>
  <si>
    <t>１９．Ｖ２Ｈ充電設備（充放電設備）補助金算出シート</t>
    <phoneticPr fontId="74"/>
  </si>
  <si>
    <t>２０．ＥＶ充電設備（充放電設備）補助金算出シート</t>
    <phoneticPr fontId="74"/>
  </si>
  <si>
    <t>２１．工程表</t>
    <rPh sb="3" eb="6">
      <t>コウテイヒョウ</t>
    </rPh>
    <phoneticPr fontId="17"/>
  </si>
  <si>
    <t>「４.住戸情報入力」から自動転記（検算すること）</t>
    <rPh sb="5" eb="7">
      <t>ジョウホウ</t>
    </rPh>
    <rPh sb="7" eb="9">
      <t>ニュウリョク</t>
    </rPh>
    <rPh sb="12" eb="14">
      <t>ジドウ</t>
    </rPh>
    <rPh sb="14" eb="16">
      <t>テンキ</t>
    </rPh>
    <rPh sb="17" eb="19">
      <t>ケンザン</t>
    </rPh>
    <phoneticPr fontId="16"/>
  </si>
  <si>
    <t>４．住戸情報入力</t>
    <rPh sb="2" eb="4">
      <t>ジュウコ</t>
    </rPh>
    <rPh sb="4" eb="6">
      <t>ジョウホウ</t>
    </rPh>
    <rPh sb="6" eb="8">
      <t>ニュウリョク</t>
    </rPh>
    <phoneticPr fontId="18"/>
  </si>
  <si>
    <t>５．補助対象経費総括表（まとめ）</t>
    <rPh sb="2" eb="4">
      <t>ホジョ</t>
    </rPh>
    <rPh sb="4" eb="6">
      <t>タイショウ</t>
    </rPh>
    <rPh sb="6" eb="8">
      <t>ケイヒ</t>
    </rPh>
    <rPh sb="8" eb="11">
      <t>ソウカツヒョウ</t>
    </rPh>
    <phoneticPr fontId="16"/>
  </si>
  <si>
    <t>６-１～４．補助対象経費総括表（１年目）（２年目）（３年目）（４年目）</t>
    <phoneticPr fontId="18"/>
  </si>
  <si>
    <t>７-１～４．共用部定額単価算出シート</t>
    <phoneticPr fontId="18"/>
  </si>
  <si>
    <t>８．共用部空調設備費用算出シート</t>
    <phoneticPr fontId="18"/>
  </si>
  <si>
    <t>９-１～４．費用明細書（共用部）</t>
    <rPh sb="6" eb="8">
      <t>ヒヨウ</t>
    </rPh>
    <rPh sb="8" eb="10">
      <t>メイサイ</t>
    </rPh>
    <rPh sb="10" eb="11">
      <t>ショ</t>
    </rPh>
    <phoneticPr fontId="18"/>
  </si>
  <si>
    <t>１１．ＭＥＭＳ補助対象経費算出シート</t>
    <rPh sb="7" eb="13">
      <t>ホジョタイショウケイヒ</t>
    </rPh>
    <rPh sb="13" eb="15">
      <t>サンシュツ</t>
    </rPh>
    <phoneticPr fontId="18"/>
  </si>
  <si>
    <t>１２．パネルラジエーター設備費用算出シート</t>
    <phoneticPr fontId="18"/>
  </si>
  <si>
    <t>１３．水害等の災害時の電源確保に配慮した蓄電システム導入計画</t>
    <rPh sb="3" eb="6">
      <t>スイガイトウ</t>
    </rPh>
    <rPh sb="7" eb="10">
      <t>サイガイジ</t>
    </rPh>
    <rPh sb="11" eb="15">
      <t>デンゲンカクホ</t>
    </rPh>
    <rPh sb="16" eb="18">
      <t>ハイリョ</t>
    </rPh>
    <rPh sb="20" eb="22">
      <t>チクデン</t>
    </rPh>
    <rPh sb="26" eb="30">
      <t>ドウニュウケイカク</t>
    </rPh>
    <phoneticPr fontId="18"/>
  </si>
  <si>
    <t>　　１４．追加補助対象となる設備等の補助金額集計表</t>
    <phoneticPr fontId="18"/>
  </si>
  <si>
    <t>　　１５．直交集成板（ＣＬＴ）明細</t>
    <phoneticPr fontId="18"/>
  </si>
  <si>
    <t>　　１６．地中熱ヒートポンプ・システム明細</t>
    <phoneticPr fontId="18"/>
  </si>
  <si>
    <t>　　１７．ＰＶＴシステム明細</t>
    <phoneticPr fontId="18"/>
  </si>
  <si>
    <t>　　１８．液体集熱式太陽熱利用システム明細</t>
    <phoneticPr fontId="18"/>
  </si>
  <si>
    <t>　　１９．Ｖ２Ｈ充電設備（充放電設備）補助金算出シート</t>
    <rPh sb="19" eb="24">
      <t>ホジョキンサンシュツ</t>
    </rPh>
    <phoneticPr fontId="18"/>
  </si>
  <si>
    <t>　　２０．ＥＶ充電設備補助金算出シート</t>
    <rPh sb="11" eb="16">
      <t>ホジョキンサンシュツ</t>
    </rPh>
    <phoneticPr fontId="18"/>
  </si>
  <si>
    <t>２１．工程表</t>
    <rPh sb="5" eb="6">
      <t>ヒョウ</t>
    </rPh>
    <phoneticPr fontId="18"/>
  </si>
  <si>
    <t>・定額単価積み上げ方式を用いない設備を導入する場合は
  「９．費用明細書（共用部）」と併せて必ず提出すること</t>
    <rPh sb="1" eb="3">
      <t>テイガク</t>
    </rPh>
    <rPh sb="3" eb="5">
      <t>タンカ</t>
    </rPh>
    <rPh sb="5" eb="6">
      <t>ツ</t>
    </rPh>
    <rPh sb="7" eb="8">
      <t>ア</t>
    </rPh>
    <rPh sb="9" eb="11">
      <t>ホウシキ</t>
    </rPh>
    <rPh sb="12" eb="13">
      <t>モチ</t>
    </rPh>
    <rPh sb="16" eb="18">
      <t>セツビ</t>
    </rPh>
    <rPh sb="19" eb="21">
      <t>ドウニュウ</t>
    </rPh>
    <rPh sb="23" eb="25">
      <t>バアイ</t>
    </rPh>
    <rPh sb="32" eb="34">
      <t>ヒヨウ</t>
    </rPh>
    <rPh sb="34" eb="37">
      <t>メイサイショ</t>
    </rPh>
    <rPh sb="38" eb="41">
      <t>キョウヨウブ</t>
    </rPh>
    <rPh sb="44" eb="45">
      <t>アワ</t>
    </rPh>
    <rPh sb="47" eb="48">
      <t>カナラ</t>
    </rPh>
    <rPh sb="49" eb="51">
      <t>テイシュツ</t>
    </rPh>
    <phoneticPr fontId="16"/>
  </si>
  <si>
    <t>交付申請書を提出する日（2023年5月25日~6月23日の間）</t>
    <phoneticPr fontId="18"/>
  </si>
  <si>
    <t>⑨の金額を「４．住戸情報入力」シートの蓄電システムの補助対象経費の欄に記入すること</t>
    <phoneticPr fontId="18"/>
  </si>
  <si>
    <t>⑤の金額を「７．共用部定額単価算出シート」の導入する年度の「４）共用部定額単価算出表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</si>
  <si>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</si>
  <si>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（集合住宅の省CO2化促進事業）のうち高層ZEH-M（ゼッチ・マンション）支援事業、以下「本事業」といいます。</t>
    <rPh sb="1" eb="3">
      <t>シュウゴウ</t>
    </rPh>
    <rPh sb="2" eb="3">
      <t>ゴウ</t>
    </rPh>
    <rPh sb="3" eb="5">
      <t>ジュウタク</t>
    </rPh>
    <rPh sb="6" eb="7">
      <t>ショウ</t>
    </rPh>
    <rPh sb="10" eb="11">
      <t>カ</t>
    </rPh>
    <rPh sb="11" eb="15">
      <t>ソクシンジギョウ</t>
    </rPh>
    <rPh sb="19" eb="21">
      <t>コウソウ</t>
    </rPh>
    <rPh sb="37" eb="41">
      <t>シエンジギョウ</t>
    </rPh>
    <rPh sb="42" eb="44">
      <t>イカ</t>
    </rPh>
    <rPh sb="45" eb="48">
      <t>ホンジギョウ</t>
    </rPh>
    <phoneticPr fontId="72"/>
  </si>
  <si>
    <t>専有部に導入する場合、「４.住戸情報入力」AX列の導入する住戸に、⑦の金額×住戸毎の設置台数の合計金額を入力すること。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18"/>
  </si>
  <si>
    <t>共用部に導入する場合、⑨の金額を「１４.追加補助対象となる設備等の補助金額集計表」I列に入力すること。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18"/>
  </si>
  <si>
    <t>共用部に導入する場合、⑧の金額を「１４.追加補助対象となる設備等の補助金額集計表」I列に入力すること。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18"/>
  </si>
  <si>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16"/>
  </si>
  <si>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16"/>
  </si>
  <si>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16"/>
  </si>
  <si>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</si>
  <si>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</si>
  <si>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温水床暖房（専用熱源機）</t>
    <rPh sb="0" eb="2">
      <t>オンスイ</t>
    </rPh>
    <rPh sb="2" eb="3">
      <t>ユカ</t>
    </rPh>
    <rPh sb="3" eb="5">
      <t>ダンボウ</t>
    </rPh>
    <rPh sb="6" eb="8">
      <t>センヨウ</t>
    </rPh>
    <rPh sb="8" eb="10">
      <t>ネツゲン</t>
    </rPh>
    <rPh sb="10" eb="11">
      <t>キ</t>
    </rPh>
    <phoneticPr fontId="17"/>
  </si>
  <si>
    <t>エネルギー計測表示装置</t>
    <rPh sb="7" eb="9">
      <t>ヒョウジ</t>
    </rPh>
    <phoneticPr fontId="17"/>
  </si>
  <si>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17"/>
  </si>
  <si>
    <t>エネルギー
計測表示装置</t>
    <rPh sb="6" eb="8">
      <t>ケイソク</t>
    </rPh>
    <rPh sb="8" eb="10">
      <t>ヒョウジ</t>
    </rPh>
    <rPh sb="10" eb="12">
      <t>ソウチ</t>
    </rPh>
    <phoneticPr fontId="74"/>
  </si>
  <si>
    <t>5．他の補助金に関する事項</t>
    <rPh sb="2" eb="3">
      <t>ホカ</t>
    </rPh>
    <rPh sb="4" eb="7">
      <t>ホジョキン</t>
    </rPh>
    <rPh sb="8" eb="9">
      <t>カン</t>
    </rPh>
    <rPh sb="11" eb="13">
      <t>ジコウ</t>
    </rPh>
    <phoneticPr fontId="17"/>
  </si>
  <si>
    <t>6．資金調達計画</t>
    <rPh sb="2" eb="4">
      <t>シキン</t>
    </rPh>
    <rPh sb="4" eb="6">
      <t>チョウタツ</t>
    </rPh>
    <rPh sb="6" eb="8">
      <t>ケイカク</t>
    </rPh>
    <phoneticPr fontId="17"/>
  </si>
  <si>
    <t>7．事業に係る設計者等情報</t>
    <phoneticPr fontId="17"/>
  </si>
  <si>
    <t>8．屋上利用状況（資料提出不要）</t>
    <rPh sb="2" eb="4">
      <t>オクジョウ</t>
    </rPh>
    <rPh sb="4" eb="8">
      <t>リヨウジョウキョウ</t>
    </rPh>
    <rPh sb="9" eb="15">
      <t>シリョウテイシュツフヨウ</t>
    </rPh>
    <phoneticPr fontId="17"/>
  </si>
  <si>
    <t>他の補助金への申請有無をプルダウンより選択すること</t>
    <rPh sb="0" eb="1">
      <t>ホカ</t>
    </rPh>
    <rPh sb="2" eb="5">
      <t>ホジョキン</t>
    </rPh>
    <rPh sb="7" eb="9">
      <t>シンセイ</t>
    </rPh>
    <rPh sb="9" eb="11">
      <t>ウム</t>
    </rPh>
    <rPh sb="19" eb="21">
      <t>センタク</t>
    </rPh>
    <phoneticPr fontId="16"/>
  </si>
  <si>
    <t>１０-１～２．蓄電システム補助対象経費算出シート（専有部、共用部）</t>
    <rPh sb="7" eb="9">
      <t>チクデン</t>
    </rPh>
    <rPh sb="13" eb="17">
      <t>ホジョタイショウ</t>
    </rPh>
    <rPh sb="17" eb="19">
      <t>ケイヒ</t>
    </rPh>
    <rPh sb="19" eb="21">
      <t>サンシュツ</t>
    </rPh>
    <rPh sb="25" eb="28">
      <t>センユウブ</t>
    </rPh>
    <rPh sb="29" eb="32">
      <t>キョウヨウブ</t>
    </rPh>
    <phoneticPr fontId="16"/>
  </si>
  <si>
    <t>E-MAIL</t>
    <phoneticPr fontId="17"/>
  </si>
  <si>
    <t>←公募要領Ｐ３８を確認すること</t>
    <phoneticPr fontId="74"/>
  </si>
  <si>
    <t>←５.補助対象経費総括表（まとめ）から反映されています。</t>
    <rPh sb="3" eb="9">
      <t>ホジョタイショウケイヒ</t>
    </rPh>
    <rPh sb="9" eb="12">
      <t>ソウカツヒョウ</t>
    </rPh>
    <rPh sb="19" eb="21">
      <t>ハンエイ</t>
    </rPh>
    <phoneticPr fontId="17"/>
  </si>
  <si>
    <r>
      <rPr>
        <b/>
        <sz val="14"/>
        <color rgb="FFFFFF00"/>
        <rFont val="HGｺﾞｼｯｸM"/>
        <family val="3"/>
        <charset val="128"/>
      </rPr>
      <t>◆補助対象設備を赤でマーキング。複数年度事業は、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t>
    </r>
    <rPh sb="43" eb="45">
      <t>ネンメ</t>
    </rPh>
    <phoneticPr fontId="16"/>
  </si>
  <si>
    <t>「補助金交付上限額 ※２」</t>
    <phoneticPr fontId="72"/>
  </si>
  <si>
    <t>１３桁（国税庁｜法人番号公表サイト参照）</t>
    <rPh sb="2" eb="3">
      <t>ケタ</t>
    </rPh>
    <rPh sb="4" eb="7">
      <t>コクゼイチョウ</t>
    </rPh>
    <rPh sb="8" eb="10">
      <t>ホウジン</t>
    </rPh>
    <rPh sb="10" eb="12">
      <t>バンゴウ</t>
    </rPh>
    <rPh sb="12" eb="14">
      <t>コウヒョウ</t>
    </rPh>
    <rPh sb="17" eb="19">
      <t>サンショウ</t>
    </rPh>
    <phoneticPr fontId="16"/>
  </si>
  <si>
    <t>EV充電設備のセンター承認本体価格が公表されていない場合は、補助金交付上限額（基礎）を入力すること。</t>
    <phoneticPr fontId="18"/>
  </si>
  <si>
    <t>Ｖ２Ｈ充電設備（充放電設備）のセンター承認本体価格が公表されていない場合は、補助金交付上限額を入力すること。</t>
    <rPh sb="8" eb="13">
      <t>ジュウホウデンセツビ</t>
    </rPh>
    <phoneticPr fontId="18"/>
  </si>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</sst>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quot;年&quot;m&quot;月&quot;;@"/>
    <numFmt numFmtId="202" formatCode="yyyy/mm/dd"/>
    <numFmt numFmtId="203" formatCode="hh&quot;時&quot;mm&quot;分&quot;"/>
    <numFmt numFmtId="204" formatCode="0.0%"/>
    <numFmt numFmtId="205" formatCode="#,##0.0_ "/>
    <numFmt numFmtId="206" formatCode="#,##0.0000;[Red]\-#,##0.0000"/>
    <numFmt numFmtId="207" formatCode="0.00&quot;㎡未満&quot;"/>
    <numFmt numFmtId="208" formatCode="0.00&quot;㎡以上&quot;"/>
    <numFmt numFmtId="209" formatCode="0&quot;㎜未満&quot;"/>
    <numFmt numFmtId="210" formatCode="0&quot;㎜以上&quot;"/>
    <numFmt numFmtId="211" formatCode="&quot;高さ&quot;0&quot;㎜以下&quot;"/>
    <numFmt numFmtId="212" formatCode="&quot;奥行&quot;0&quot;㎜以上&quot;"/>
    <numFmt numFmtId="213" formatCode="0&quot;台&quot;"/>
    <numFmt numFmtId="214" formatCode="#,##0_ "/>
    <numFmt numFmtId="215" formatCode="#,##0&quot;円/kW&quot;"/>
    <numFmt numFmtId="216" formatCode="\+#,##0&quot;円/台&quot;"/>
    <numFmt numFmtId="217" formatCode="#,##0&quot;円/台&quot;"/>
    <numFmt numFmtId="218" formatCode="#,##0_ ;\-#,##0_ "/>
    <numFmt numFmtId="219" formatCode="#,##0_ ;[Red]\-#,##0_ ;0_ "/>
    <numFmt numFmtId="220" formatCode="0_ ;[Red]\-0_ "/>
    <numFmt numFmtId="221" formatCode="#,##0_ ;[Red]\-#,##0_ "/>
    <numFmt numFmtId="222" formatCode="#,##0.0_ ;[Red]\-#,##0.0_ "/>
    <numFmt numFmtId="223" formatCode="#,##0_ ;&quot;▲ &quot;#,##0_ ;0_ "/>
    <numFmt numFmtId="224" formatCode="#,##0_ ;[Red]\-#,##0_ ;&quot;-&quot;_ ;@_ "/>
    <numFmt numFmtId="225" formatCode="#,##0.00_ ;[Red]\-#,##0.00_ "/>
  </numFmts>
  <fonts count="236">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sz val="14"/>
      <color theme="0"/>
      <name val="ＭＳ 明朝"/>
      <family val="1"/>
      <charset val="128"/>
    </font>
    <font>
      <b/>
      <u/>
      <sz val="14"/>
      <color theme="0"/>
      <name val="ＭＳ 明朝"/>
      <family val="1"/>
      <charset val="128"/>
    </font>
    <font>
      <b/>
      <sz val="14"/>
      <color rgb="FFA0A0A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b/>
      <sz val="14"/>
      <color rgb="FFFFFF00"/>
      <name val="ＭＳ Ｐゴシック"/>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trike/>
      <sz val="14"/>
      <name val="Yu Gothic UI"/>
      <family val="3"/>
      <charset val="128"/>
    </font>
    <font>
      <sz val="10"/>
      <name val="Yu Gothic UI"/>
      <family val="3"/>
      <charset val="128"/>
    </font>
    <font>
      <sz val="8.5"/>
      <name val="ＭＳ Ｐ明朝"/>
      <family val="1"/>
      <charset val="128"/>
    </font>
    <font>
      <sz val="12"/>
      <name val="Yu Gothic UI"/>
      <family val="3"/>
      <charset val="128"/>
    </font>
    <font>
      <sz val="14"/>
      <color rgb="FFFFFF00"/>
      <name val="ＭＳ 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b/>
      <sz val="16"/>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s>
  <fills count="28">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CCECFF"/>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66">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medium">
        <color auto="1"/>
      </left>
      <right/>
      <top/>
      <bottom style="double">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s>
  <cellStyleXfs count="1259">
    <xf numFmtId="0" fontId="0" fillId="0" borderId="0">
      <alignment vertical="center"/>
    </xf>
    <xf numFmtId="38" fontId="15" fillId="0" borderId="0" applyFont="0" applyFill="0" applyBorder="0" applyAlignment="0" applyProtection="0">
      <alignment vertical="center"/>
    </xf>
    <xf numFmtId="0" fontId="50" fillId="0" borderId="0"/>
    <xf numFmtId="0" fontId="51" fillId="0" borderId="0">
      <alignment vertical="center"/>
    </xf>
    <xf numFmtId="38" fontId="52" fillId="0" borderId="0" applyFont="0" applyFill="0" applyBorder="0" applyAlignment="0" applyProtection="0">
      <alignment vertical="center"/>
    </xf>
    <xf numFmtId="0" fontId="52"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1"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1" fillId="0" borderId="0">
      <alignment vertical="center"/>
    </xf>
    <xf numFmtId="0" fontId="14" fillId="0" borderId="0">
      <alignment vertical="center"/>
    </xf>
    <xf numFmtId="0" fontId="82" fillId="0" borderId="0">
      <alignment vertical="center"/>
    </xf>
    <xf numFmtId="0" fontId="13"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3" fillId="0" borderId="0">
      <alignment vertical="center"/>
    </xf>
    <xf numFmtId="0" fontId="12" fillId="0" borderId="0">
      <alignment vertical="center"/>
    </xf>
    <xf numFmtId="0" fontId="12" fillId="0" borderId="0">
      <alignment vertical="center"/>
    </xf>
    <xf numFmtId="0" fontId="84" fillId="0" borderId="0">
      <alignment vertical="center"/>
    </xf>
    <xf numFmtId="0" fontId="11" fillId="0" borderId="0">
      <alignment vertical="center"/>
    </xf>
    <xf numFmtId="38" fontId="10"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175" fillId="0" borderId="0" applyNumberFormat="0" applyFill="0" applyBorder="0" applyAlignment="0" applyProtection="0">
      <alignment vertical="top"/>
      <protection locked="0"/>
    </xf>
    <xf numFmtId="38" fontId="50" fillId="0" borderId="0" applyFont="0" applyFill="0" applyBorder="0" applyAlignment="0" applyProtection="0">
      <alignment vertical="center"/>
    </xf>
    <xf numFmtId="0" fontId="8" fillId="0" borderId="0">
      <alignment vertical="center"/>
    </xf>
    <xf numFmtId="6" fontId="50" fillId="0" borderId="0" applyFont="0" applyFill="0" applyBorder="0" applyAlignment="0" applyProtection="0">
      <alignment vertical="center"/>
    </xf>
    <xf numFmtId="38" fontId="50" fillId="0" borderId="0" applyFont="0" applyFill="0" applyBorder="0" applyAlignment="0" applyProtection="0"/>
    <xf numFmtId="0" fontId="51" fillId="0" borderId="0">
      <alignment vertical="center"/>
    </xf>
    <xf numFmtId="0" fontId="8" fillId="0" borderId="0">
      <alignment vertical="center"/>
    </xf>
    <xf numFmtId="6" fontId="82" fillId="0" borderId="0" applyFont="0" applyFill="0" applyBorder="0" applyAlignment="0" applyProtection="0">
      <alignment vertical="center"/>
    </xf>
    <xf numFmtId="9" fontId="50"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1" fillId="0" borderId="0">
      <alignment vertical="center"/>
    </xf>
    <xf numFmtId="0" fontId="51" fillId="0" borderId="0">
      <alignment vertical="center"/>
    </xf>
    <xf numFmtId="0" fontId="51" fillId="0" borderId="0">
      <alignment vertical="center"/>
    </xf>
    <xf numFmtId="0" fontId="82" fillId="0" borderId="0">
      <alignment vertical="center"/>
    </xf>
    <xf numFmtId="0" fontId="51" fillId="0" borderId="0">
      <alignment vertical="center"/>
    </xf>
    <xf numFmtId="0" fontId="82" fillId="0" borderId="0">
      <alignment vertical="center"/>
    </xf>
    <xf numFmtId="9" fontId="8" fillId="0" borderId="0" applyFont="0" applyFill="0" applyBorder="0" applyAlignment="0" applyProtection="0">
      <alignment vertical="center"/>
    </xf>
    <xf numFmtId="0" fontId="50" fillId="0" borderId="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9" fontId="50" fillId="0" borderId="0" applyFont="0" applyFill="0" applyBorder="0" applyAlignment="0" applyProtection="0">
      <alignment vertical="center"/>
    </xf>
    <xf numFmtId="0" fontId="50" fillId="0" borderId="0"/>
    <xf numFmtId="0" fontId="50" fillId="0" borderId="0"/>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xf numFmtId="9" fontId="82" fillId="0" borderId="0" applyFont="0" applyFill="0" applyBorder="0" applyAlignment="0" applyProtection="0">
      <alignment vertical="center"/>
    </xf>
    <xf numFmtId="9" fontId="50" fillId="0" borderId="0" applyFont="0" applyFill="0" applyBorder="0" applyAlignment="0" applyProtection="0">
      <alignment vertical="center"/>
    </xf>
    <xf numFmtId="3" fontId="51" fillId="0" borderId="0" applyFont="0" applyFill="0" applyBorder="0" applyAlignment="0" applyProtection="0">
      <alignment vertical="center"/>
    </xf>
    <xf numFmtId="38" fontId="82" fillId="0" borderId="0" applyFont="0" applyFill="0" applyBorder="0" applyAlignment="0" applyProtection="0">
      <alignment vertical="center"/>
    </xf>
    <xf numFmtId="3" fontId="51" fillId="0" borderId="0" applyFont="0" applyFill="0" applyBorder="0" applyAlignment="0" applyProtection="0">
      <alignment vertical="center"/>
    </xf>
    <xf numFmtId="0" fontId="50" fillId="0" borderId="0"/>
    <xf numFmtId="0" fontId="82" fillId="0" borderId="0"/>
    <xf numFmtId="0" fontId="8" fillId="0" borderId="0">
      <alignment vertical="center"/>
    </xf>
    <xf numFmtId="0" fontId="8" fillId="0" borderId="0">
      <alignment vertical="center"/>
    </xf>
    <xf numFmtId="0" fontId="176"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7" fillId="0" borderId="0"/>
    <xf numFmtId="9" fontId="50" fillId="0" borderId="0" applyFont="0" applyFill="0" applyBorder="0" applyAlignment="0" applyProtection="0">
      <alignment vertical="center"/>
    </xf>
    <xf numFmtId="9" fontId="82" fillId="0" borderId="0" applyFont="0" applyFill="0" applyBorder="0" applyAlignment="0" applyProtection="0">
      <alignment vertical="center"/>
    </xf>
    <xf numFmtId="9" fontId="8" fillId="0" borderId="0" applyFont="0" applyFill="0" applyBorder="0" applyAlignment="0" applyProtection="0">
      <alignment vertical="center"/>
    </xf>
    <xf numFmtId="38" fontId="50" fillId="0" borderId="0" applyFont="0" applyFill="0" applyBorder="0" applyAlignment="0" applyProtection="0">
      <alignment vertical="center"/>
    </xf>
    <xf numFmtId="38" fontId="8" fillId="0" borderId="0" applyFont="0" applyFill="0" applyBorder="0" applyAlignment="0" applyProtection="0">
      <alignment vertical="center"/>
    </xf>
    <xf numFmtId="38" fontId="8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0" fillId="0" borderId="0"/>
    <xf numFmtId="0" fontId="82" fillId="0" borderId="0">
      <alignment vertical="center"/>
    </xf>
    <xf numFmtId="0" fontId="8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4" fillId="0" borderId="0">
      <alignment vertical="center"/>
    </xf>
    <xf numFmtId="0" fontId="50" fillId="0" borderId="0"/>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0" fillId="0" borderId="0"/>
    <xf numFmtId="38"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21" fillId="0" borderId="0" applyNumberFormat="0" applyFill="0" applyBorder="0" applyAlignment="0" applyProtection="0">
      <alignment vertical="center"/>
    </xf>
    <xf numFmtId="0" fontId="1" fillId="0" borderId="0">
      <alignment vertical="center"/>
    </xf>
  </cellStyleXfs>
  <cellXfs count="2412">
    <xf numFmtId="0" fontId="0" fillId="0" borderId="0" xfId="0">
      <alignment vertical="center"/>
    </xf>
    <xf numFmtId="0" fontId="21" fillId="0" borderId="0" xfId="0" applyFont="1">
      <alignment vertical="center"/>
    </xf>
    <xf numFmtId="0" fontId="22" fillId="0" borderId="6" xfId="0" applyFont="1" applyBorder="1" applyAlignment="1" applyProtection="1">
      <alignment horizontal="center" vertical="center" shrinkToFit="1"/>
      <protection locked="0"/>
    </xf>
    <xf numFmtId="0" fontId="38" fillId="0" borderId="0" xfId="0" applyFont="1">
      <alignment vertical="center"/>
    </xf>
    <xf numFmtId="0" fontId="22" fillId="0" borderId="11" xfId="0" applyFont="1" applyBorder="1" applyAlignment="1" applyProtection="1">
      <alignment horizontal="left" vertical="center" indent="1"/>
      <protection locked="0"/>
    </xf>
    <xf numFmtId="0" fontId="54" fillId="0" borderId="0" xfId="0" applyFont="1" applyProtection="1">
      <alignment vertical="center"/>
    </xf>
    <xf numFmtId="0" fontId="38" fillId="0" borderId="0" xfId="0" applyFont="1" applyProtection="1">
      <alignment vertical="center"/>
    </xf>
    <xf numFmtId="0" fontId="57" fillId="0" borderId="0" xfId="0" applyFont="1" applyProtection="1">
      <alignment vertical="center"/>
    </xf>
    <xf numFmtId="0" fontId="55" fillId="0" borderId="0" xfId="0" applyFont="1" applyProtection="1">
      <alignment vertical="center"/>
    </xf>
    <xf numFmtId="0" fontId="53" fillId="0" borderId="0" xfId="0" applyFont="1" applyProtection="1">
      <alignment vertical="center"/>
    </xf>
    <xf numFmtId="0" fontId="67" fillId="0" borderId="0" xfId="0" applyFont="1" applyBorder="1" applyAlignment="1">
      <alignment vertical="center" shrinkToFit="1"/>
    </xf>
    <xf numFmtId="0" fontId="53" fillId="0" borderId="0" xfId="0" applyFont="1">
      <alignment vertical="center"/>
    </xf>
    <xf numFmtId="0" fontId="54" fillId="0" borderId="0" xfId="0" applyFont="1">
      <alignment vertical="center"/>
    </xf>
    <xf numFmtId="0" fontId="48" fillId="0" borderId="0" xfId="0" applyFont="1" applyBorder="1">
      <alignment vertical="center"/>
    </xf>
    <xf numFmtId="0" fontId="54"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38" fillId="0" borderId="0" xfId="1" applyFont="1">
      <alignment vertical="center"/>
    </xf>
    <xf numFmtId="38" fontId="56" fillId="0" borderId="0" xfId="1" applyFont="1">
      <alignment vertical="center"/>
    </xf>
    <xf numFmtId="38" fontId="54" fillId="0" borderId="0" xfId="1" applyFont="1">
      <alignment vertical="center"/>
    </xf>
    <xf numFmtId="38" fontId="38" fillId="0" borderId="0" xfId="1" applyFont="1" applyAlignment="1">
      <alignment horizontal="right" vertical="center"/>
    </xf>
    <xf numFmtId="38" fontId="55" fillId="0" borderId="0" xfId="1" applyFont="1">
      <alignment vertical="center"/>
    </xf>
    <xf numFmtId="38" fontId="38" fillId="0" borderId="6" xfId="1" applyFont="1" applyBorder="1" applyAlignment="1">
      <alignment horizontal="center" vertical="center"/>
    </xf>
    <xf numFmtId="38" fontId="49" fillId="0" borderId="6" xfId="1" applyFont="1" applyBorder="1" applyAlignment="1">
      <alignment horizontal="center" vertical="center"/>
    </xf>
    <xf numFmtId="38" fontId="66" fillId="0" borderId="6" xfId="1" applyFont="1" applyBorder="1" applyAlignment="1">
      <alignment horizontal="center" vertical="center"/>
    </xf>
    <xf numFmtId="38" fontId="38" fillId="0" borderId="43" xfId="1" applyFont="1" applyBorder="1" applyAlignment="1">
      <alignment horizontal="center" vertical="center"/>
    </xf>
    <xf numFmtId="193" fontId="38" fillId="0" borderId="0" xfId="1" applyNumberFormat="1" applyFont="1">
      <alignment vertical="center"/>
    </xf>
    <xf numFmtId="0" fontId="38" fillId="0" borderId="0" xfId="0" applyFont="1" applyProtection="1">
      <alignment vertical="center"/>
      <protection locked="0"/>
    </xf>
    <xf numFmtId="0" fontId="38" fillId="0" borderId="0" xfId="0" applyFont="1" applyBorder="1">
      <alignment vertical="center"/>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2" fillId="0" borderId="6" xfId="0" applyFont="1" applyBorder="1" applyAlignment="1">
      <alignment horizontal="center" vertical="center"/>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38" fillId="0" borderId="0" xfId="1" applyFont="1" applyBorder="1">
      <alignment vertical="center"/>
    </xf>
    <xf numFmtId="0" fontId="47" fillId="0" borderId="0" xfId="0" applyFont="1" applyProtection="1">
      <alignment vertical="center"/>
    </xf>
    <xf numFmtId="0" fontId="47" fillId="0" borderId="0" xfId="0" applyFont="1" applyAlignment="1" applyProtection="1">
      <alignment horizontal="center" vertical="center"/>
    </xf>
    <xf numFmtId="0" fontId="40" fillId="0" borderId="0" xfId="0" applyFont="1" applyProtection="1">
      <alignment vertical="center"/>
    </xf>
    <xf numFmtId="0" fontId="69" fillId="0" borderId="0" xfId="5" applyFont="1" applyAlignment="1">
      <alignment horizontal="center" vertical="center" wrapText="1"/>
    </xf>
    <xf numFmtId="0" fontId="65" fillId="0" borderId="0" xfId="22" applyFont="1">
      <alignment vertical="center"/>
    </xf>
    <xf numFmtId="0" fontId="65" fillId="0" borderId="0" xfId="22" applyFont="1" applyAlignment="1">
      <alignment vertical="center" shrinkToFit="1"/>
    </xf>
    <xf numFmtId="0" fontId="87" fillId="0" borderId="107" xfId="2" applyFont="1" applyBorder="1" applyAlignment="1">
      <alignment vertical="center" shrinkToFit="1"/>
    </xf>
    <xf numFmtId="0" fontId="87" fillId="0" borderId="102"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0" fillId="0" borderId="0" xfId="0" applyBorder="1">
      <alignment vertical="center"/>
    </xf>
    <xf numFmtId="0" fontId="87" fillId="0" borderId="0" xfId="2" applyFont="1" applyBorder="1" applyAlignment="1">
      <alignment vertical="center"/>
    </xf>
    <xf numFmtId="0" fontId="65" fillId="0" borderId="0" xfId="22" applyFont="1" applyBorder="1">
      <alignment vertical="center"/>
    </xf>
    <xf numFmtId="0" fontId="87" fillId="0" borderId="118" xfId="2" applyFont="1" applyBorder="1" applyAlignment="1">
      <alignment horizontal="left" vertical="center" wrapText="1" shrinkToFit="1"/>
    </xf>
    <xf numFmtId="0" fontId="0" fillId="0" borderId="0" xfId="0">
      <alignment vertical="center"/>
    </xf>
    <xf numFmtId="0" fontId="38" fillId="0" borderId="0" xfId="0" applyFont="1" applyBorder="1">
      <alignment vertical="center"/>
    </xf>
    <xf numFmtId="0" fontId="69" fillId="0" borderId="0" xfId="5" applyFont="1" applyBorder="1" applyAlignment="1">
      <alignment horizontal="center" vertical="center" wrapText="1"/>
    </xf>
    <xf numFmtId="0" fontId="69" fillId="0" borderId="6" xfId="5"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1" xfId="5" applyFont="1" applyBorder="1" applyAlignment="1" applyProtection="1">
      <alignment horizontal="center" vertical="center" wrapText="1"/>
      <protection locked="0"/>
    </xf>
    <xf numFmtId="49" fontId="69" fillId="0" borderId="121" xfId="5" applyNumberFormat="1"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8" xfId="5" applyFont="1" applyBorder="1" applyAlignment="1" applyProtection="1">
      <alignment horizontal="center" vertical="center" wrapText="1"/>
      <protection locked="0"/>
    </xf>
    <xf numFmtId="0" fontId="69" fillId="0" borderId="130"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0" fontId="69" fillId="0" borderId="124" xfId="5"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69" fillId="0" borderId="124" xfId="1" applyFont="1" applyBorder="1" applyAlignment="1" applyProtection="1">
      <alignment horizontal="center" vertical="center" wrapText="1"/>
      <protection locked="0"/>
    </xf>
    <xf numFmtId="0" fontId="69" fillId="0" borderId="0" xfId="5" applyFont="1" applyFill="1" applyAlignment="1">
      <alignment horizontal="center" vertical="center" wrapText="1"/>
    </xf>
    <xf numFmtId="49" fontId="69" fillId="0" borderId="0" xfId="5" applyNumberFormat="1" applyFont="1" applyFill="1" applyAlignment="1">
      <alignment horizontal="center" vertical="center" wrapText="1"/>
    </xf>
    <xf numFmtId="0" fontId="69" fillId="0" borderId="0" xfId="5" applyFont="1" applyFill="1" applyBorder="1" applyAlignment="1">
      <alignment horizontal="center" vertical="center" wrapText="1"/>
    </xf>
    <xf numFmtId="0" fontId="75" fillId="0" borderId="0" xfId="5" applyFont="1" applyFill="1" applyAlignment="1">
      <alignment horizontal="center" vertical="center" wrapText="1"/>
    </xf>
    <xf numFmtId="38" fontId="75" fillId="0" borderId="0" xfId="4" applyFont="1" applyFill="1" applyAlignment="1">
      <alignment horizontal="center" vertical="center" wrapText="1"/>
    </xf>
    <xf numFmtId="0" fontId="75" fillId="0" borderId="0" xfId="5" applyFont="1" applyFill="1" applyAlignment="1">
      <alignment horizontal="center" vertical="center" shrinkToFit="1"/>
    </xf>
    <xf numFmtId="38" fontId="75" fillId="0" borderId="0" xfId="1" applyFont="1" applyFill="1" applyAlignment="1">
      <alignment horizontal="center" vertical="center" wrapText="1"/>
    </xf>
    <xf numFmtId="189" fontId="75" fillId="0" borderId="0" xfId="5" applyNumberFormat="1" applyFont="1" applyFill="1" applyAlignment="1">
      <alignment horizontal="center" vertical="center" textRotation="255" shrinkToFi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8"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20" xfId="5" applyFont="1" applyBorder="1" applyAlignment="1" applyProtection="1">
      <alignment horizontal="center" vertical="center" wrapText="1"/>
      <protection locked="0"/>
    </xf>
    <xf numFmtId="0" fontId="65" fillId="0" borderId="121"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Border="1" applyAlignment="1">
      <alignment vertical="center"/>
    </xf>
    <xf numFmtId="0" fontId="103" fillId="0" borderId="0" xfId="22" applyFont="1" applyBorder="1">
      <alignment vertical="center"/>
    </xf>
    <xf numFmtId="0" fontId="91" fillId="0" borderId="0" xfId="2" applyFont="1" applyBorder="1" applyAlignment="1">
      <alignment vertical="center"/>
    </xf>
    <xf numFmtId="0" fontId="49" fillId="0" borderId="0" xfId="22" applyFont="1" applyBorder="1">
      <alignment vertical="center"/>
    </xf>
    <xf numFmtId="0" fontId="102" fillId="0" borderId="0" xfId="2" applyFont="1" applyBorder="1" applyAlignment="1">
      <alignment vertical="center"/>
    </xf>
    <xf numFmtId="38" fontId="48" fillId="0" borderId="0" xfId="1" applyFont="1" applyFill="1">
      <alignment vertical="center"/>
    </xf>
    <xf numFmtId="195" fontId="69" fillId="0" borderId="0" xfId="5" applyNumberFormat="1" applyFont="1" applyFill="1" applyAlignment="1">
      <alignment horizontal="center" vertical="center" wrapText="1"/>
    </xf>
    <xf numFmtId="195" fontId="69" fillId="0" borderId="0" xfId="5" applyNumberFormat="1" applyFont="1" applyAlignment="1">
      <alignment horizontal="center" vertical="center" wrapText="1"/>
    </xf>
    <xf numFmtId="195" fontId="69" fillId="0" borderId="120" xfId="5" applyNumberFormat="1" applyFont="1" applyBorder="1" applyAlignment="1" applyProtection="1">
      <alignment horizontal="center" vertical="center" wrapText="1"/>
      <protection locked="0"/>
    </xf>
    <xf numFmtId="195" fontId="69" fillId="0" borderId="121"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Border="1" applyAlignment="1">
      <alignment vertical="center"/>
    </xf>
    <xf numFmtId="0" fontId="108" fillId="0" borderId="0" xfId="2" applyFont="1" applyFill="1" applyAlignment="1">
      <alignment vertical="center"/>
    </xf>
    <xf numFmtId="0" fontId="83" fillId="0" borderId="0" xfId="2" applyFont="1" applyAlignment="1">
      <alignment vertical="center" shrinkToFit="1"/>
    </xf>
    <xf numFmtId="0" fontId="83" fillId="0" borderId="0" xfId="2" applyFont="1" applyAlignment="1">
      <alignment vertical="center"/>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3"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0" fontId="87" fillId="0" borderId="51" xfId="2" applyFont="1" applyBorder="1" applyAlignment="1" applyProtection="1">
      <alignment horizontal="right" vertical="center" shrinkToFit="1"/>
      <protection locked="0"/>
    </xf>
    <xf numFmtId="0" fontId="87" fillId="0" borderId="111" xfId="2" applyFont="1" applyBorder="1" applyAlignment="1" applyProtection="1">
      <alignment horizontal="right" vertical="center" shrinkToFit="1"/>
      <protection locked="0"/>
    </xf>
    <xf numFmtId="0" fontId="87" fillId="0" borderId="83" xfId="2" applyFont="1" applyBorder="1" applyAlignment="1" applyProtection="1">
      <alignment horizontal="right"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38" fillId="0" borderId="6" xfId="0" applyFont="1" applyBorder="1" applyAlignment="1" applyProtection="1">
      <alignment horizontal="center" vertical="center"/>
    </xf>
    <xf numFmtId="0" fontId="47" fillId="0" borderId="0" xfId="0" applyFont="1" applyProtection="1">
      <alignment vertical="center"/>
    </xf>
    <xf numFmtId="0" fontId="47" fillId="0" borderId="6" xfId="0" applyNumberFormat="1" applyFont="1" applyBorder="1" applyAlignment="1" applyProtection="1">
      <alignment horizontal="center" vertical="center" shrinkToFit="1"/>
      <protection locked="0"/>
    </xf>
    <xf numFmtId="199" fontId="47" fillId="0" borderId="6" xfId="0" applyNumberFormat="1" applyFont="1" applyFill="1" applyBorder="1" applyAlignment="1" applyProtection="1">
      <alignment horizontal="center" vertical="center" shrinkToFit="1"/>
      <protection locked="0"/>
    </xf>
    <xf numFmtId="0" fontId="47" fillId="0" borderId="0" xfId="0" applyFont="1" applyProtection="1">
      <alignment vertical="center"/>
    </xf>
    <xf numFmtId="0" fontId="38" fillId="0" borderId="0" xfId="0" applyFont="1" applyBorder="1" applyAlignment="1" applyProtection="1">
      <alignment horizontal="center" vertical="center"/>
    </xf>
    <xf numFmtId="0" fontId="38" fillId="0" borderId="0" xfId="0" applyFont="1" applyBorder="1" applyAlignment="1" applyProtection="1">
      <alignment horizontal="left" vertical="center" indent="1" shrinkToFit="1"/>
    </xf>
    <xf numFmtId="0" fontId="117" fillId="0" borderId="0" xfId="0" applyFont="1" applyBorder="1" applyAlignment="1">
      <alignment vertical="center" shrinkToFit="1"/>
    </xf>
    <xf numFmtId="0" fontId="81" fillId="0" borderId="0" xfId="0" applyFont="1" applyBorder="1">
      <alignment vertical="center"/>
    </xf>
    <xf numFmtId="0" fontId="81" fillId="0" borderId="0" xfId="0" applyFont="1" applyBorder="1">
      <alignment vertical="center"/>
    </xf>
    <xf numFmtId="0" fontId="119" fillId="0" borderId="0" xfId="0" applyFont="1" applyBorder="1" applyAlignment="1">
      <alignment vertical="center" shrinkToFit="1"/>
    </xf>
    <xf numFmtId="0" fontId="81" fillId="0" borderId="0" xfId="0" applyFont="1" applyBorder="1" applyAlignment="1">
      <alignment vertical="center"/>
    </xf>
    <xf numFmtId="0" fontId="81" fillId="0" borderId="0" xfId="0" applyFont="1" applyBorder="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Border="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pplyBorder="1" applyAlignment="1">
      <alignment vertical="center"/>
    </xf>
    <xf numFmtId="0" fontId="98" fillId="0" borderId="6" xfId="0" applyFont="1" applyBorder="1" applyAlignment="1" applyProtection="1">
      <alignment horizontal="center" vertical="center" shrinkToFit="1"/>
      <protection locked="0"/>
    </xf>
    <xf numFmtId="0" fontId="98" fillId="0" borderId="6" xfId="0" applyFont="1" applyBorder="1" applyAlignment="1" applyProtection="1">
      <alignment horizontal="center" vertical="center"/>
      <protection locked="0"/>
    </xf>
    <xf numFmtId="0" fontId="81" fillId="0" borderId="7" xfId="0" applyFont="1" applyBorder="1" applyProtection="1">
      <alignment vertical="center"/>
      <protection locked="0"/>
    </xf>
    <xf numFmtId="0" fontId="121" fillId="0" borderId="0" xfId="0" applyFont="1" applyBorder="1">
      <alignment vertical="center"/>
    </xf>
    <xf numFmtId="0" fontId="98" fillId="0" borderId="6" xfId="0" applyFont="1" applyBorder="1" applyAlignment="1" applyProtection="1">
      <alignment vertical="center" shrinkToFit="1"/>
      <protection locked="0"/>
    </xf>
    <xf numFmtId="0" fontId="81" fillId="0" borderId="0" xfId="0" applyFont="1" applyFill="1" applyBorder="1">
      <alignment vertical="center"/>
    </xf>
    <xf numFmtId="0" fontId="47" fillId="0" borderId="6" xfId="0" applyNumberFormat="1" applyFont="1" applyBorder="1" applyAlignment="1" applyProtection="1">
      <alignment horizontal="left" vertical="center" shrinkToFit="1"/>
      <protection locked="0"/>
    </xf>
    <xf numFmtId="0" fontId="47" fillId="0" borderId="0" xfId="0" applyFont="1" applyProtection="1">
      <alignment vertical="center"/>
    </xf>
    <xf numFmtId="0" fontId="121" fillId="0" borderId="0" xfId="0" applyFont="1" applyFill="1" applyBorder="1" applyAlignment="1">
      <alignment vertical="center" shrinkToFit="1"/>
    </xf>
    <xf numFmtId="0" fontId="118" fillId="0" borderId="0" xfId="0" applyFont="1" applyBorder="1" applyAlignment="1">
      <alignment vertical="center"/>
    </xf>
    <xf numFmtId="38" fontId="38" fillId="0" borderId="35" xfId="1" applyFont="1" applyFill="1" applyBorder="1" applyAlignment="1">
      <alignment vertical="center" wrapText="1"/>
    </xf>
    <xf numFmtId="38" fontId="38" fillId="0" borderId="35" xfId="1" applyFont="1" applyFill="1" applyBorder="1" applyAlignment="1">
      <alignment vertical="center"/>
    </xf>
    <xf numFmtId="38" fontId="38" fillId="0" borderId="0" xfId="1" applyFont="1" applyFill="1" applyBorder="1" applyAlignment="1">
      <alignment vertical="center"/>
    </xf>
    <xf numFmtId="0" fontId="69" fillId="0" borderId="127" xfId="5" applyFont="1" applyFill="1" applyBorder="1" applyAlignment="1" applyProtection="1">
      <alignment horizontal="center" vertical="center" wrapText="1"/>
      <protection locked="0"/>
    </xf>
    <xf numFmtId="0" fontId="69" fillId="0" borderId="6" xfId="5" applyFont="1" applyFill="1" applyBorder="1" applyAlignment="1" applyProtection="1">
      <alignment horizontal="center" vertical="center" wrapText="1"/>
      <protection locked="0"/>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7"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38" fillId="0" borderId="0" xfId="0" applyFont="1" applyBorder="1" applyAlignment="1" applyProtection="1">
      <alignment vertical="center"/>
    </xf>
    <xf numFmtId="0" fontId="81" fillId="0" borderId="53" xfId="0" applyFont="1" applyBorder="1" applyAlignment="1" applyProtection="1">
      <alignment horizontal="center" vertical="center"/>
      <protection locked="0"/>
    </xf>
    <xf numFmtId="0" fontId="38" fillId="0" borderId="0" xfId="0" applyNumberFormat="1" applyFont="1" applyProtection="1">
      <alignment vertical="center"/>
    </xf>
    <xf numFmtId="0" fontId="40" fillId="0" borderId="0" xfId="0" applyNumberFormat="1" applyFont="1" applyProtection="1">
      <alignment vertical="center"/>
    </xf>
    <xf numFmtId="0" fontId="38" fillId="0" borderId="0" xfId="0" applyNumberFormat="1" applyFont="1" applyAlignment="1" applyProtection="1">
      <alignment vertical="center"/>
    </xf>
    <xf numFmtId="0" fontId="40" fillId="0" borderId="0" xfId="0" applyNumberFormat="1" applyFont="1" applyAlignment="1" applyProtection="1">
      <alignment vertical="center"/>
    </xf>
    <xf numFmtId="0" fontId="48" fillId="0" borderId="0" xfId="0" applyNumberFormat="1" applyFont="1" applyProtection="1">
      <alignment vertical="center"/>
    </xf>
    <xf numFmtId="182" fontId="38" fillId="0" borderId="0" xfId="0" applyNumberFormat="1" applyFont="1" applyAlignment="1" applyProtection="1">
      <alignment vertical="center"/>
    </xf>
    <xf numFmtId="0" fontId="81" fillId="0" borderId="0" xfId="0" applyNumberFormat="1" applyFont="1" applyAlignment="1" applyProtection="1">
      <alignment horizontal="right" vertical="center"/>
    </xf>
    <xf numFmtId="0" fontId="38" fillId="0" borderId="0" xfId="0" applyNumberFormat="1" applyFont="1" applyAlignment="1" applyProtection="1">
      <alignment vertical="center" wrapText="1" shrinkToFit="1"/>
    </xf>
    <xf numFmtId="0" fontId="39" fillId="0" borderId="0" xfId="0" applyNumberFormat="1" applyFont="1" applyProtection="1">
      <alignment vertical="center"/>
    </xf>
    <xf numFmtId="0" fontId="38" fillId="0" borderId="0" xfId="0" applyNumberFormat="1" applyFont="1" applyAlignment="1" applyProtection="1">
      <alignment vertical="center" shrinkToFit="1"/>
    </xf>
    <xf numFmtId="0" fontId="109" fillId="0" borderId="0" xfId="0" applyNumberFormat="1" applyFont="1" applyAlignment="1" applyProtection="1">
      <alignment horizontal="left" vertical="center" indent="1"/>
    </xf>
    <xf numFmtId="179" fontId="38" fillId="0" borderId="0" xfId="0" applyNumberFormat="1" applyFont="1" applyAlignment="1" applyProtection="1">
      <alignment vertical="center"/>
    </xf>
    <xf numFmtId="179" fontId="38" fillId="0" borderId="0" xfId="0" applyNumberFormat="1" applyFont="1" applyAlignment="1" applyProtection="1">
      <alignment horizontal="left" vertical="center" indent="1"/>
    </xf>
    <xf numFmtId="0" fontId="59" fillId="0" borderId="0" xfId="0" applyNumberFormat="1" applyFont="1" applyProtection="1">
      <alignment vertical="center"/>
    </xf>
    <xf numFmtId="0" fontId="81" fillId="0" borderId="0" xfId="0" applyNumberFormat="1" applyFont="1" applyAlignment="1" applyProtection="1">
      <alignment vertical="center" wrapText="1"/>
    </xf>
    <xf numFmtId="0" fontId="115" fillId="0" borderId="0" xfId="0" applyNumberFormat="1" applyFont="1" applyAlignment="1" applyProtection="1">
      <alignment horizontal="left" vertical="center" wrapText="1"/>
    </xf>
    <xf numFmtId="0" fontId="38" fillId="0" borderId="0" xfId="0" applyNumberFormat="1" applyFont="1" applyAlignment="1" applyProtection="1">
      <alignment horizontal="left" vertical="center" indent="3"/>
    </xf>
    <xf numFmtId="49" fontId="38" fillId="0" borderId="0" xfId="0" applyNumberFormat="1" applyFont="1" applyAlignment="1" applyProtection="1">
      <alignment vertical="center"/>
    </xf>
    <xf numFmtId="0" fontId="38" fillId="0" borderId="0" xfId="0" applyNumberFormat="1" applyFont="1" applyAlignment="1" applyProtection="1">
      <alignment horizontal="right" vertical="center"/>
    </xf>
    <xf numFmtId="181" fontId="37" fillId="0" borderId="0" xfId="1" applyNumberFormat="1" applyFont="1" applyAlignment="1" applyProtection="1">
      <alignment vertical="center"/>
    </xf>
    <xf numFmtId="0" fontId="45" fillId="0" borderId="0" xfId="0" applyNumberFormat="1" applyFont="1" applyProtection="1">
      <alignment vertical="center"/>
    </xf>
    <xf numFmtId="180" fontId="37" fillId="0" borderId="0" xfId="0" applyNumberFormat="1" applyFont="1" applyAlignment="1" applyProtection="1">
      <alignment vertical="center"/>
    </xf>
    <xf numFmtId="0" fontId="44" fillId="0" borderId="0" xfId="0" applyNumberFormat="1" applyFont="1" applyProtection="1">
      <alignment vertical="center"/>
    </xf>
    <xf numFmtId="0" fontId="38" fillId="0" borderId="0" xfId="0" applyNumberFormat="1" applyFont="1" applyAlignment="1" applyProtection="1">
      <alignment horizontal="left" vertical="center" indent="4"/>
    </xf>
    <xf numFmtId="0" fontId="46" fillId="0" borderId="0" xfId="0" applyNumberFormat="1" applyFont="1" applyProtection="1">
      <alignment vertical="center"/>
    </xf>
    <xf numFmtId="0" fontId="38" fillId="0" borderId="34" xfId="0" applyNumberFormat="1" applyFont="1" applyBorder="1" applyAlignment="1" applyProtection="1">
      <alignment horizontal="center"/>
    </xf>
    <xf numFmtId="0" fontId="38" fillId="0" borderId="36" xfId="0" applyNumberFormat="1" applyFont="1" applyBorder="1" applyAlignment="1" applyProtection="1">
      <alignment horizontal="center"/>
    </xf>
    <xf numFmtId="0" fontId="38" fillId="0" borderId="0" xfId="0" applyNumberFormat="1" applyFont="1" applyBorder="1" applyAlignment="1" applyProtection="1">
      <alignment vertical="center"/>
    </xf>
    <xf numFmtId="0" fontId="38" fillId="0" borderId="40" xfId="0" applyNumberFormat="1" applyFont="1" applyBorder="1" applyAlignment="1" applyProtection="1">
      <alignment horizontal="center" vertical="top"/>
    </xf>
    <xf numFmtId="0" fontId="38" fillId="0" borderId="41" xfId="0" applyNumberFormat="1" applyFont="1" applyBorder="1" applyAlignment="1" applyProtection="1">
      <alignment horizontal="center" vertical="top"/>
    </xf>
    <xf numFmtId="0" fontId="38" fillId="0" borderId="0" xfId="0" applyNumberFormat="1" applyFont="1" applyAlignment="1" applyProtection="1">
      <alignment horizontal="center" vertical="center"/>
    </xf>
    <xf numFmtId="38" fontId="38" fillId="0" borderId="0" xfId="1" applyFont="1" applyBorder="1" applyAlignment="1" applyProtection="1">
      <alignment vertical="center"/>
    </xf>
    <xf numFmtId="0" fontId="43" fillId="0" borderId="0" xfId="0" applyNumberFormat="1" applyFont="1" applyProtection="1">
      <alignment vertical="center"/>
    </xf>
    <xf numFmtId="0" fontId="38" fillId="0" borderId="0" xfId="0" applyNumberFormat="1" applyFont="1" applyAlignment="1" applyProtection="1">
      <alignment vertical="center" wrapText="1"/>
    </xf>
    <xf numFmtId="0" fontId="38" fillId="0" borderId="0" xfId="0" applyNumberFormat="1" applyFont="1" applyAlignment="1" applyProtection="1">
      <alignment vertical="top" wrapText="1"/>
    </xf>
    <xf numFmtId="0" fontId="38" fillId="0" borderId="0" xfId="0" applyNumberFormat="1" applyFont="1" applyAlignment="1" applyProtection="1">
      <alignment vertical="top"/>
    </xf>
    <xf numFmtId="0" fontId="104" fillId="0" borderId="0" xfId="0" applyFont="1" applyProtection="1">
      <alignment vertical="center"/>
    </xf>
    <xf numFmtId="0" fontId="47" fillId="0" borderId="0" xfId="0" applyNumberFormat="1" applyFont="1" applyProtection="1">
      <alignment vertical="center"/>
    </xf>
    <xf numFmtId="0" fontId="40" fillId="0" borderId="0" xfId="0" applyNumberFormat="1" applyFont="1" applyAlignment="1" applyProtection="1">
      <alignment horizontal="center" vertical="center"/>
    </xf>
    <xf numFmtId="0" fontId="38" fillId="5" borderId="6" xfId="0" applyNumberFormat="1" applyFont="1" applyFill="1" applyBorder="1" applyAlignment="1" applyProtection="1">
      <alignment horizontal="center" vertical="center"/>
    </xf>
    <xf numFmtId="0" fontId="48" fillId="0" borderId="0" xfId="0" applyNumberFormat="1" applyFont="1" applyAlignment="1" applyProtection="1">
      <alignment vertical="center"/>
    </xf>
    <xf numFmtId="0" fontId="41" fillId="0" borderId="0" xfId="0" applyNumberFormat="1" applyFont="1" applyProtection="1">
      <alignment vertical="center"/>
    </xf>
    <xf numFmtId="0" fontId="38" fillId="0" borderId="0" xfId="0" applyFont="1" applyAlignment="1" applyProtection="1">
      <alignment vertical="center" shrinkToFit="1"/>
    </xf>
    <xf numFmtId="0" fontId="38" fillId="0" borderId="6" xfId="0" applyFont="1" applyBorder="1" applyAlignment="1" applyProtection="1">
      <alignment horizontal="left" vertical="center" indent="1" shrinkToFit="1"/>
      <protection locked="0"/>
    </xf>
    <xf numFmtId="38" fontId="38" fillId="0" borderId="7" xfId="1" applyFont="1" applyBorder="1" applyAlignment="1" applyProtection="1">
      <alignment horizontal="center" vertical="center"/>
    </xf>
    <xf numFmtId="201" fontId="98" fillId="0" borderId="6" xfId="0" applyNumberFormat="1" applyFont="1" applyBorder="1" applyAlignment="1" applyProtection="1">
      <alignment horizontal="center" vertical="center" shrinkToFit="1"/>
      <protection locked="0"/>
    </xf>
    <xf numFmtId="38" fontId="42" fillId="0" borderId="0" xfId="1" applyFont="1" applyAlignment="1">
      <alignment vertical="center"/>
    </xf>
    <xf numFmtId="0" fontId="81" fillId="0" borderId="0" xfId="0" applyFont="1" applyBorder="1" applyAlignment="1" applyProtection="1">
      <alignment vertical="center"/>
    </xf>
    <xf numFmtId="0" fontId="81" fillId="0" borderId="0" xfId="0" applyFont="1" applyBorder="1" applyAlignment="1" applyProtection="1">
      <alignment vertical="center" wrapText="1"/>
    </xf>
    <xf numFmtId="0" fontId="69" fillId="18" borderId="6" xfId="5" applyFont="1" applyFill="1" applyBorder="1" applyAlignment="1" applyProtection="1">
      <alignment horizontal="center" vertical="center" wrapText="1"/>
    </xf>
    <xf numFmtId="0" fontId="38" fillId="0" borderId="0" xfId="0" applyFont="1" applyAlignment="1" applyProtection="1">
      <alignment horizontal="right" vertical="center"/>
    </xf>
    <xf numFmtId="0" fontId="112" fillId="0" borderId="0" xfId="0" applyFont="1" applyAlignment="1" applyProtection="1">
      <alignment horizontal="right" vertical="center"/>
    </xf>
    <xf numFmtId="0" fontId="70" fillId="0" borderId="0" xfId="0" applyFont="1" applyProtection="1">
      <alignment vertical="center"/>
    </xf>
    <xf numFmtId="0" fontId="69" fillId="0" borderId="0" xfId="0" applyFont="1" applyProtection="1">
      <alignment vertical="center"/>
    </xf>
    <xf numFmtId="0" fontId="49" fillId="0" borderId="0" xfId="0" applyFont="1" applyProtection="1">
      <alignment vertical="center"/>
    </xf>
    <xf numFmtId="0" fontId="38" fillId="10" borderId="6" xfId="0" applyFont="1" applyFill="1" applyBorder="1" applyAlignment="1" applyProtection="1">
      <alignment horizontal="center" vertical="center"/>
    </xf>
    <xf numFmtId="0" fontId="38" fillId="10" borderId="6" xfId="0" applyFont="1" applyFill="1" applyBorder="1" applyAlignment="1" applyProtection="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Fill="1" applyBorder="1" applyAlignment="1" applyProtection="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2" fillId="0" borderId="16" xfId="0" applyNumberFormat="1" applyFont="1" applyBorder="1" applyAlignment="1" applyProtection="1">
      <alignment horizontal="left" vertical="center" indent="1"/>
      <protection locked="0"/>
    </xf>
    <xf numFmtId="189" fontId="69" fillId="0" borderId="7" xfId="5" applyNumberFormat="1" applyFont="1" applyFill="1" applyBorder="1" applyAlignment="1" applyProtection="1">
      <alignment horizontal="center" vertical="center" textRotation="255" shrinkToFit="1"/>
      <protection locked="0"/>
    </xf>
    <xf numFmtId="0" fontId="38" fillId="10" borderId="6" xfId="0" applyFont="1" applyFill="1" applyBorder="1" applyAlignment="1" applyProtection="1">
      <alignment horizontal="center" vertical="center"/>
    </xf>
    <xf numFmtId="0" fontId="90" fillId="0" borderId="0" xfId="0" applyFont="1">
      <alignment vertical="center"/>
    </xf>
    <xf numFmtId="0" fontId="127" fillId="0" borderId="0" xfId="0" applyNumberFormat="1" applyFont="1" applyProtection="1">
      <alignment vertical="center"/>
    </xf>
    <xf numFmtId="0" fontId="128" fillId="0" borderId="0" xfId="0" applyNumberFormat="1" applyFont="1" applyProtection="1">
      <alignment vertical="center"/>
    </xf>
    <xf numFmtId="0" fontId="129" fillId="0" borderId="0" xfId="0" applyNumberFormat="1" applyFont="1" applyProtection="1">
      <alignment vertical="center"/>
    </xf>
    <xf numFmtId="0" fontId="128" fillId="0" borderId="0" xfId="0" applyNumberFormat="1" applyFont="1" applyAlignment="1" applyProtection="1">
      <alignment vertical="center"/>
    </xf>
    <xf numFmtId="0" fontId="129" fillId="0" borderId="0" xfId="0" applyNumberFormat="1" applyFont="1" applyAlignment="1" applyProtection="1">
      <alignment vertical="center"/>
    </xf>
    <xf numFmtId="0" fontId="130" fillId="0" borderId="0" xfId="0" applyNumberFormat="1" applyFont="1" applyProtection="1">
      <alignment vertical="center"/>
    </xf>
    <xf numFmtId="0" fontId="127" fillId="0" borderId="0" xfId="12" applyFont="1" applyProtection="1">
      <alignment vertical="center"/>
    </xf>
    <xf numFmtId="0" fontId="129" fillId="17" borderId="0" xfId="0" applyNumberFormat="1" applyFont="1" applyFill="1" applyProtection="1">
      <alignment vertical="center"/>
    </xf>
    <xf numFmtId="0" fontId="130" fillId="17" borderId="0" xfId="0" applyNumberFormat="1" applyFont="1" applyFill="1" applyProtection="1">
      <alignment vertical="center"/>
    </xf>
    <xf numFmtId="0" fontId="131" fillId="0" borderId="0" xfId="0" applyNumberFormat="1" applyFont="1" applyProtection="1">
      <alignment vertical="center"/>
    </xf>
    <xf numFmtId="0" fontId="128" fillId="0" borderId="0" xfId="0" applyNumberFormat="1" applyFont="1" applyAlignment="1" applyProtection="1">
      <alignment vertical="center" wrapText="1"/>
    </xf>
    <xf numFmtId="0" fontId="131" fillId="0" borderId="0" xfId="0" applyFont="1" applyProtection="1">
      <alignment vertical="center"/>
    </xf>
    <xf numFmtId="0" fontId="129" fillId="0" borderId="0" xfId="0" applyNumberFormat="1" applyFont="1" applyAlignment="1" applyProtection="1">
      <alignment horizontal="center" vertical="center"/>
    </xf>
    <xf numFmtId="0" fontId="132" fillId="0" borderId="0" xfId="0" applyNumberFormat="1"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0" xfId="0" applyFont="1" applyAlignment="1" applyProtection="1">
      <alignment vertical="center"/>
    </xf>
    <xf numFmtId="0" fontId="131" fillId="0" borderId="0" xfId="0" applyFont="1">
      <alignment vertical="center"/>
    </xf>
    <xf numFmtId="0" fontId="133" fillId="0" borderId="0" xfId="0" applyFont="1" applyProtection="1">
      <alignment vertical="center"/>
    </xf>
    <xf numFmtId="0" fontId="127" fillId="0" borderId="0" xfId="0" applyFont="1">
      <alignment vertical="center"/>
    </xf>
    <xf numFmtId="0" fontId="131" fillId="0" borderId="0" xfId="0" applyFont="1" applyFill="1" applyBorder="1" applyAlignment="1">
      <alignment vertical="center"/>
    </xf>
    <xf numFmtId="0" fontId="128" fillId="0" borderId="0" xfId="0" applyFont="1" applyBorder="1">
      <alignment vertical="center"/>
    </xf>
    <xf numFmtId="0" fontId="135" fillId="0" borderId="0" xfId="0" applyFont="1" applyBorder="1">
      <alignment vertical="center"/>
    </xf>
    <xf numFmtId="0" fontId="128" fillId="0" borderId="0" xfId="0" applyFont="1">
      <alignment vertical="center"/>
    </xf>
    <xf numFmtId="0" fontId="127" fillId="0" borderId="0" xfId="2" applyFont="1" applyFill="1" applyAlignment="1">
      <alignment vertical="center"/>
    </xf>
    <xf numFmtId="195" fontId="138" fillId="0" borderId="0" xfId="5" applyNumberFormat="1" applyFont="1" applyFill="1" applyAlignment="1">
      <alignment horizontal="center" vertical="center" wrapText="1"/>
    </xf>
    <xf numFmtId="49" fontId="138" fillId="0" borderId="0" xfId="5" applyNumberFormat="1" applyFont="1" applyFill="1" applyAlignment="1">
      <alignment horizontal="center" vertical="center" wrapText="1"/>
    </xf>
    <xf numFmtId="0" fontId="138" fillId="0" borderId="0" xfId="5" applyFont="1" applyFill="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Fill="1" applyAlignment="1">
      <alignment horizontal="center" vertical="center" textRotation="255" shrinkToFit="1"/>
    </xf>
    <xf numFmtId="38" fontId="138" fillId="0" borderId="0" xfId="1" applyFont="1" applyFill="1" applyAlignment="1">
      <alignment horizontal="center" vertical="center" wrapText="1"/>
    </xf>
    <xf numFmtId="0" fontId="138" fillId="0" borderId="0" xfId="5" applyFont="1" applyFill="1" applyBorder="1" applyAlignment="1">
      <alignment horizontal="center" vertical="center" wrapText="1"/>
    </xf>
    <xf numFmtId="0" fontId="137" fillId="0" borderId="0" xfId="0" applyFont="1" applyProtection="1">
      <alignment vertical="center"/>
    </xf>
    <xf numFmtId="0" fontId="131" fillId="0" borderId="0" xfId="0" applyFont="1" applyAlignment="1" applyProtection="1">
      <alignment vertical="center"/>
    </xf>
    <xf numFmtId="0" fontId="127" fillId="0" borderId="0" xfId="2" applyFont="1" applyAlignme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39" fillId="0" borderId="0" xfId="2" applyFont="1" applyBorder="1" applyAlignment="1" applyProtection="1">
      <alignment vertical="center"/>
      <protection hidden="1"/>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12" borderId="0" xfId="2" applyFont="1" applyFill="1" applyBorder="1" applyAlignment="1">
      <alignment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0" fontId="139" fillId="0" borderId="0" xfId="2" applyFont="1" applyBorder="1" applyAlignment="1">
      <alignment vertical="center"/>
    </xf>
    <xf numFmtId="0" fontId="138" fillId="0" borderId="0" xfId="0" applyFont="1" applyBorder="1">
      <alignment vertical="center"/>
    </xf>
    <xf numFmtId="38" fontId="141" fillId="0" borderId="161" xfId="1" applyFont="1" applyBorder="1">
      <alignment vertical="center"/>
    </xf>
    <xf numFmtId="38" fontId="140" fillId="0" borderId="161" xfId="1" applyFont="1" applyBorder="1" applyAlignment="1">
      <alignment vertical="center" wrapText="1"/>
    </xf>
    <xf numFmtId="38" fontId="81" fillId="0" borderId="162" xfId="1" applyFont="1" applyFill="1" applyBorder="1" applyAlignment="1" applyProtection="1">
      <alignment horizontal="center" vertical="center"/>
    </xf>
    <xf numFmtId="38" fontId="142" fillId="0" borderId="0" xfId="1" applyFont="1" applyAlignment="1">
      <alignment vertical="center"/>
    </xf>
    <xf numFmtId="0" fontId="36"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NumberFormat="1" applyFont="1" applyAlignment="1" applyProtection="1">
      <alignment horizontal="center" vertical="center"/>
    </xf>
    <xf numFmtId="0" fontId="81" fillId="0" borderId="0" xfId="0" applyNumberFormat="1" applyFont="1" applyAlignment="1" applyProtection="1">
      <alignment horizontal="left" vertical="center" indent="3"/>
    </xf>
    <xf numFmtId="0" fontId="146" fillId="0" borderId="0" xfId="2" applyFont="1" applyAlignment="1">
      <alignment vertical="center"/>
    </xf>
    <xf numFmtId="0" fontId="122" fillId="0" borderId="0" xfId="6" applyFont="1" applyProtection="1">
      <alignment vertical="center"/>
      <protection hidden="1"/>
    </xf>
    <xf numFmtId="0" fontId="55" fillId="0" borderId="0" xfId="12" applyFont="1" applyProtection="1">
      <alignment vertical="center"/>
      <protection hidden="1"/>
    </xf>
    <xf numFmtId="0" fontId="122" fillId="0" borderId="0" xfId="6" applyFont="1">
      <alignment vertical="center"/>
    </xf>
    <xf numFmtId="0" fontId="148" fillId="0" borderId="0" xfId="6" applyFont="1">
      <alignment vertical="center"/>
    </xf>
    <xf numFmtId="0" fontId="149" fillId="9" borderId="0" xfId="6" applyFont="1" applyFill="1">
      <alignment vertical="center"/>
    </xf>
    <xf numFmtId="0" fontId="150" fillId="9" borderId="0" xfId="6" applyFont="1" applyFill="1" applyAlignment="1"/>
    <xf numFmtId="0" fontId="148" fillId="9" borderId="0" xfId="6" applyFont="1" applyFill="1">
      <alignment vertical="center"/>
    </xf>
    <xf numFmtId="0" fontId="148" fillId="9" borderId="0" xfId="6" applyFont="1" applyFill="1" applyAlignment="1">
      <alignment horizontal="left" vertical="center" indent="1"/>
    </xf>
    <xf numFmtId="0" fontId="148" fillId="0" borderId="0" xfId="6" applyFont="1" applyProtection="1">
      <alignment vertical="center"/>
      <protection hidden="1"/>
    </xf>
    <xf numFmtId="0" fontId="151" fillId="0" borderId="0" xfId="12" applyFont="1" applyAlignment="1" applyProtection="1">
      <alignment horizontal="right" vertical="center"/>
      <protection hidden="1"/>
    </xf>
    <xf numFmtId="0" fontId="55" fillId="0" borderId="0" xfId="12" applyFont="1" applyAlignment="1" applyProtection="1">
      <alignment horizontal="right" vertical="center"/>
      <protection hidden="1"/>
    </xf>
    <xf numFmtId="0" fontId="83" fillId="9" borderId="0" xfId="6" applyFont="1" applyFill="1" applyAlignment="1">
      <alignment vertical="top" wrapText="1"/>
    </xf>
    <xf numFmtId="0" fontId="152" fillId="0" borderId="0" xfId="12" applyFont="1" applyProtection="1">
      <alignment vertical="center"/>
      <protection hidden="1"/>
    </xf>
    <xf numFmtId="38" fontId="153" fillId="0" borderId="0" xfId="10" applyFont="1" applyProtection="1">
      <alignment vertical="center"/>
      <protection hidden="1"/>
    </xf>
    <xf numFmtId="0" fontId="124" fillId="0" borderId="0" xfId="12" applyFont="1" applyProtection="1">
      <alignment vertical="center"/>
      <protection hidden="1"/>
    </xf>
    <xf numFmtId="0" fontId="55" fillId="9" borderId="0" xfId="12" applyFont="1" applyFill="1" applyProtection="1">
      <alignment vertical="center"/>
      <protection hidden="1"/>
    </xf>
    <xf numFmtId="0" fontId="38" fillId="9" borderId="0" xfId="12" applyFont="1" applyFill="1" applyAlignment="1" applyProtection="1">
      <alignment vertical="center" wrapText="1"/>
      <protection hidden="1"/>
    </xf>
    <xf numFmtId="202" fontId="55" fillId="0" borderId="0" xfId="12" applyNumberFormat="1" applyFont="1" applyProtection="1">
      <alignment vertical="center"/>
      <protection hidden="1"/>
    </xf>
    <xf numFmtId="203" fontId="55" fillId="0" borderId="0" xfId="12" applyNumberFormat="1" applyFont="1" applyAlignment="1" applyProtection="1">
      <alignment horizontal="center" vertical="center"/>
      <protection hidden="1"/>
    </xf>
    <xf numFmtId="202" fontId="65" fillId="0" borderId="0" xfId="6" applyNumberFormat="1" applyFont="1" applyAlignment="1" applyProtection="1">
      <alignment vertical="center" wrapText="1"/>
      <protection hidden="1"/>
    </xf>
    <xf numFmtId="203" fontId="65" fillId="0" borderId="0" xfId="6" applyNumberFormat="1" applyFont="1" applyAlignment="1" applyProtection="1">
      <alignment horizontal="center" vertical="center" wrapText="1"/>
      <protection hidden="1"/>
    </xf>
    <xf numFmtId="202" fontId="65" fillId="14" borderId="0" xfId="6" applyNumberFormat="1" applyFont="1" applyFill="1" applyAlignment="1" applyProtection="1">
      <alignment vertical="center" wrapText="1"/>
      <protection hidden="1"/>
    </xf>
    <xf numFmtId="203" fontId="65" fillId="14" borderId="0" xfId="6" applyNumberFormat="1" applyFont="1" applyFill="1" applyAlignment="1" applyProtection="1">
      <alignment horizontal="center" vertical="center" wrapText="1"/>
      <protection hidden="1"/>
    </xf>
    <xf numFmtId="0" fontId="82" fillId="0" borderId="0" xfId="14">
      <alignment vertical="center"/>
    </xf>
    <xf numFmtId="0" fontId="154" fillId="0" borderId="0" xfId="12" applyFont="1" applyAlignment="1">
      <alignment horizontal="center" vertical="center" wrapText="1" shrinkToFit="1"/>
    </xf>
    <xf numFmtId="49" fontId="155" fillId="0" borderId="0" xfId="12" applyNumberFormat="1" applyFont="1" applyAlignment="1">
      <alignment vertical="center" shrinkToFit="1"/>
    </xf>
    <xf numFmtId="0" fontId="156" fillId="0" borderId="0" xfId="12" applyFont="1" applyAlignment="1">
      <alignment vertical="center" textRotation="255"/>
    </xf>
    <xf numFmtId="0" fontId="99" fillId="0" borderId="0" xfId="14" applyFont="1" applyAlignment="1">
      <alignment horizontal="center" vertical="center"/>
    </xf>
    <xf numFmtId="0" fontId="99" fillId="0" borderId="0" xfId="12" applyFont="1" applyAlignment="1">
      <alignment vertical="center" wrapText="1"/>
    </xf>
    <xf numFmtId="0" fontId="157" fillId="0" borderId="0" xfId="12" applyFont="1">
      <alignment vertical="center"/>
    </xf>
    <xf numFmtId="0" fontId="99" fillId="0" borderId="0" xfId="12" applyFont="1">
      <alignment vertical="center"/>
    </xf>
    <xf numFmtId="49" fontId="99" fillId="0" borderId="0" xfId="12" applyNumberFormat="1" applyFont="1" applyAlignment="1">
      <alignment horizontal="center" vertical="center" shrinkToFit="1"/>
    </xf>
    <xf numFmtId="49" fontId="99" fillId="0" borderId="0" xfId="12" applyNumberFormat="1" applyFont="1" applyAlignment="1">
      <alignment vertical="center" shrinkToFit="1"/>
    </xf>
    <xf numFmtId="49" fontId="99" fillId="0" borderId="0" xfId="12" applyNumberFormat="1" applyFont="1" applyAlignment="1">
      <alignment horizontal="left" vertical="center" shrinkToFit="1"/>
    </xf>
    <xf numFmtId="0" fontId="99" fillId="0" borderId="0" xfId="14" applyFont="1">
      <alignment vertical="center"/>
    </xf>
    <xf numFmtId="0" fontId="87" fillId="0" borderId="0" xfId="14" applyFont="1" applyAlignment="1">
      <alignment horizontal="center" vertical="center" wrapText="1"/>
    </xf>
    <xf numFmtId="0" fontId="87" fillId="0" borderId="0" xfId="14" applyFont="1" applyAlignment="1">
      <alignment horizontal="center" vertical="center"/>
    </xf>
    <xf numFmtId="49" fontId="87" fillId="0" borderId="0" xfId="12" applyNumberFormat="1" applyFont="1" applyAlignment="1">
      <alignment horizontal="center" vertical="center" shrinkToFit="1"/>
    </xf>
    <xf numFmtId="0" fontId="38" fillId="0" borderId="0" xfId="0" applyFont="1" applyAlignment="1" applyProtection="1">
      <alignment vertical="center"/>
    </xf>
    <xf numFmtId="0" fontId="38" fillId="0" borderId="0" xfId="0" applyFont="1">
      <alignment vertical="center"/>
    </xf>
    <xf numFmtId="0" fontId="38" fillId="0" borderId="0" xfId="0" applyFont="1">
      <alignment vertical="center"/>
    </xf>
    <xf numFmtId="0" fontId="79" fillId="0" borderId="0" xfId="0" applyFo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vertical="center" shrinkToFit="1"/>
    </xf>
    <xf numFmtId="0" fontId="69" fillId="0" borderId="0" xfId="0" applyFont="1" applyAlignment="1" applyProtection="1">
      <alignment horizontal="right" vertical="center"/>
    </xf>
    <xf numFmtId="0" fontId="69" fillId="0" borderId="0" xfId="0" applyFont="1" applyAlignment="1" applyProtection="1">
      <alignment vertical="center" shrinkToFit="1"/>
    </xf>
    <xf numFmtId="0" fontId="77" fillId="0" borderId="0" xfId="0" applyFont="1" applyProtection="1">
      <alignment vertical="center"/>
    </xf>
    <xf numFmtId="0" fontId="69" fillId="0" borderId="0" xfId="0" applyFont="1" applyAlignment="1" applyProtection="1">
      <alignment horizontal="center" vertical="center"/>
    </xf>
    <xf numFmtId="0" fontId="91" fillId="0" borderId="9" xfId="0" applyFont="1" applyBorder="1" applyAlignment="1" applyProtection="1">
      <alignment vertical="center"/>
    </xf>
    <xf numFmtId="0" fontId="161" fillId="0" borderId="0" xfId="0" applyFont="1" applyProtection="1">
      <alignment vertical="center"/>
    </xf>
    <xf numFmtId="0" fontId="161" fillId="0" borderId="0" xfId="0" applyFont="1">
      <alignment vertical="center"/>
    </xf>
    <xf numFmtId="0" fontId="49" fillId="0" borderId="0" xfId="0" applyFont="1">
      <alignment vertical="center"/>
    </xf>
    <xf numFmtId="0" fontId="69" fillId="0" borderId="8" xfId="5" applyFont="1" applyBorder="1" applyAlignment="1" applyProtection="1">
      <alignment horizontal="center" vertical="center" wrapText="1"/>
      <protection locked="0"/>
    </xf>
    <xf numFmtId="0" fontId="87" fillId="0" borderId="0" xfId="12" applyFont="1" applyAlignment="1">
      <alignment horizontal="center" vertical="center" wrapText="1" shrinkToFit="1"/>
    </xf>
    <xf numFmtId="0" fontId="117" fillId="0" borderId="149" xfId="0" applyFont="1" applyBorder="1" applyAlignment="1">
      <alignment vertical="center" shrinkToFit="1"/>
    </xf>
    <xf numFmtId="179" fontId="38" fillId="0" borderId="0" xfId="0" applyNumberFormat="1" applyFont="1" applyAlignment="1" applyProtection="1">
      <alignment horizontal="left" vertical="center" indent="1"/>
    </xf>
    <xf numFmtId="0" fontId="38" fillId="0" borderId="0" xfId="0" applyNumberFormat="1" applyFont="1" applyAlignment="1" applyProtection="1">
      <alignment vertical="top" wrapText="1"/>
    </xf>
    <xf numFmtId="0" fontId="83" fillId="9" borderId="0" xfId="6" applyFont="1" applyFill="1" applyAlignment="1"/>
    <xf numFmtId="0" fontId="164" fillId="0" borderId="0" xfId="6" applyFont="1" applyProtection="1">
      <alignment vertical="center"/>
      <protection hidden="1"/>
    </xf>
    <xf numFmtId="0" fontId="83" fillId="9" borderId="0" xfId="6" applyFont="1" applyFill="1" applyAlignment="1">
      <alignment vertical="center" wrapText="1"/>
    </xf>
    <xf numFmtId="0" fontId="164" fillId="0" borderId="0" xfId="6" applyFont="1">
      <alignment vertical="center"/>
    </xf>
    <xf numFmtId="0" fontId="164" fillId="0" borderId="0" xfId="12" applyFont="1" applyAlignment="1">
      <alignment vertical="center" shrinkToFit="1"/>
    </xf>
    <xf numFmtId="0" fontId="158" fillId="0" borderId="0" xfId="6" applyFont="1" applyAlignment="1">
      <alignment horizontal="right" vertical="center"/>
    </xf>
    <xf numFmtId="0" fontId="165" fillId="9" borderId="0" xfId="6" applyFont="1" applyFill="1">
      <alignment vertical="center"/>
    </xf>
    <xf numFmtId="0" fontId="164" fillId="9" borderId="0" xfId="6" applyFont="1" applyFill="1">
      <alignment vertical="center"/>
    </xf>
    <xf numFmtId="0" fontId="164" fillId="0" borderId="0" xfId="6" applyFont="1" applyAlignment="1">
      <alignment horizontal="right" vertical="center"/>
    </xf>
    <xf numFmtId="0" fontId="154" fillId="9" borderId="0" xfId="6" applyFont="1" applyFill="1">
      <alignment vertical="center"/>
    </xf>
    <xf numFmtId="0" fontId="164"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54" fillId="0" borderId="0" xfId="6" applyFont="1">
      <alignment vertical="center"/>
    </xf>
    <xf numFmtId="0" fontId="83" fillId="0" borderId="0" xfId="6" applyFont="1" applyAlignment="1">
      <alignment horizontal="left" vertical="center" shrinkToFit="1"/>
    </xf>
    <xf numFmtId="0" fontId="83" fillId="19" borderId="7" xfId="14" applyFont="1" applyFill="1" applyBorder="1" applyAlignment="1" applyProtection="1">
      <alignment horizontal="center" vertical="center"/>
      <protection locked="0"/>
    </xf>
    <xf numFmtId="0" fontId="158" fillId="0" borderId="8" xfId="6" applyFont="1" applyBorder="1">
      <alignment vertical="center"/>
    </xf>
    <xf numFmtId="0" fontId="83" fillId="19" borderId="8" xfId="14" applyFont="1" applyFill="1" applyBorder="1" applyAlignment="1" applyProtection="1">
      <alignment horizontal="center" vertical="center"/>
      <protection locked="0"/>
    </xf>
    <xf numFmtId="0" fontId="83" fillId="0" borderId="9" xfId="6" applyFont="1" applyBorder="1">
      <alignment vertical="center"/>
    </xf>
    <xf numFmtId="0" fontId="166"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54" fillId="9" borderId="0" xfId="6" applyFont="1" applyFill="1" applyAlignment="1">
      <alignment horizontal="right" vertical="center"/>
    </xf>
    <xf numFmtId="0" fontId="158" fillId="9" borderId="0" xfId="6" applyFont="1" applyFill="1" applyAlignment="1">
      <alignment horizontal="left" vertical="top"/>
    </xf>
    <xf numFmtId="0" fontId="83" fillId="9" borderId="0" xfId="6" applyFont="1" applyFill="1" applyAlignment="1">
      <alignment horizontal="right" vertical="center"/>
    </xf>
    <xf numFmtId="0" fontId="154" fillId="0" borderId="0" xfId="6" applyFont="1" applyAlignment="1">
      <alignment horizontal="center" vertical="center"/>
    </xf>
    <xf numFmtId="0" fontId="158" fillId="9" borderId="0" xfId="6" applyFont="1" applyFill="1" applyAlignment="1">
      <alignment vertical="top"/>
    </xf>
    <xf numFmtId="0" fontId="158" fillId="0" borderId="0" xfId="6" applyFont="1">
      <alignment vertical="center"/>
    </xf>
    <xf numFmtId="0" fontId="167" fillId="0" borderId="0" xfId="12" applyFont="1" applyProtection="1">
      <alignment vertical="center"/>
      <protection hidden="1"/>
    </xf>
    <xf numFmtId="0" fontId="157" fillId="0" borderId="0" xfId="12" applyFont="1" applyProtection="1">
      <alignment vertical="center"/>
      <protection hidden="1"/>
    </xf>
    <xf numFmtId="38" fontId="69" fillId="0" borderId="0" xfId="10" applyFont="1" applyProtection="1">
      <alignment vertical="center"/>
      <protection hidden="1"/>
    </xf>
    <xf numFmtId="0" fontId="149" fillId="0" borderId="0" xfId="12" applyFont="1" applyProtection="1">
      <alignment vertical="center"/>
      <protection hidden="1"/>
    </xf>
    <xf numFmtId="0" fontId="83" fillId="0" borderId="0" xfId="12" applyFont="1" applyProtection="1">
      <alignment vertical="center"/>
      <protection hidden="1"/>
    </xf>
    <xf numFmtId="0" fontId="163" fillId="9" borderId="0" xfId="12" applyFont="1" applyFill="1" applyProtection="1">
      <alignment vertical="center"/>
      <protection hidden="1"/>
    </xf>
    <xf numFmtId="0" fontId="49" fillId="9" borderId="0" xfId="12" applyFont="1" applyFill="1" applyAlignment="1" applyProtection="1">
      <alignment vertical="center" wrapText="1"/>
      <protection hidden="1"/>
    </xf>
    <xf numFmtId="202" fontId="166" fillId="0" borderId="0" xfId="12" applyNumberFormat="1" applyFont="1" applyProtection="1">
      <alignment vertical="center"/>
      <protection hidden="1"/>
    </xf>
    <xf numFmtId="203" fontId="163" fillId="0" borderId="0" xfId="12" applyNumberFormat="1" applyFont="1" applyAlignment="1" applyProtection="1">
      <alignment horizontal="center" vertical="center"/>
      <protection hidden="1"/>
    </xf>
    <xf numFmtId="202" fontId="168" fillId="0" borderId="0" xfId="6" applyNumberFormat="1" applyFont="1" applyAlignment="1" applyProtection="1">
      <alignment vertical="center" wrapText="1"/>
      <protection hidden="1"/>
    </xf>
    <xf numFmtId="202" fontId="168" fillId="14" borderId="0" xfId="6" applyNumberFormat="1" applyFont="1" applyFill="1" applyAlignment="1" applyProtection="1">
      <alignment vertical="center" wrapText="1"/>
      <protection hidden="1"/>
    </xf>
    <xf numFmtId="0" fontId="158" fillId="19" borderId="7" xfId="14" applyFont="1" applyFill="1" applyBorder="1" applyAlignment="1" applyProtection="1">
      <alignment horizontal="center" vertical="center"/>
      <protection locked="0"/>
    </xf>
    <xf numFmtId="0" fontId="159" fillId="0" borderId="8" xfId="12" applyFont="1" applyBorder="1">
      <alignment vertical="center"/>
    </xf>
    <xf numFmtId="0" fontId="158" fillId="19" borderId="8" xfId="14" applyFont="1" applyFill="1" applyBorder="1" applyAlignment="1" applyProtection="1">
      <alignment horizontal="center" vertical="center"/>
      <protection locked="0"/>
    </xf>
    <xf numFmtId="0" fontId="158" fillId="9" borderId="8" xfId="14" applyFont="1" applyFill="1" applyBorder="1">
      <alignment vertical="center"/>
    </xf>
    <xf numFmtId="0" fontId="158" fillId="0" borderId="9" xfId="6" applyFont="1" applyBorder="1">
      <alignment vertical="center"/>
    </xf>
    <xf numFmtId="49" fontId="83" fillId="9" borderId="0" xfId="14" applyNumberFormat="1" applyFont="1" applyFill="1">
      <alignment vertical="center"/>
    </xf>
    <xf numFmtId="49" fontId="155" fillId="0" borderId="0" xfId="12" applyNumberFormat="1" applyFont="1" applyAlignment="1">
      <alignment horizontal="center" vertical="center" shrinkToFit="1"/>
    </xf>
    <xf numFmtId="49" fontId="169" fillId="0" borderId="0" xfId="12" applyNumberFormat="1" applyFont="1" applyAlignment="1">
      <alignment horizontal="center" vertical="center" shrinkToFit="1"/>
    </xf>
    <xf numFmtId="0" fontId="155" fillId="0" borderId="0" xfId="12" applyFont="1" applyAlignment="1">
      <alignment vertical="center" shrinkToFit="1"/>
    </xf>
    <xf numFmtId="0" fontId="69" fillId="0" borderId="0" xfId="14" applyFont="1">
      <alignment vertical="center"/>
    </xf>
    <xf numFmtId="0" fontId="87" fillId="0" borderId="0" xfId="12" applyFont="1" applyAlignment="1">
      <alignment vertical="center" shrinkToFit="1"/>
    </xf>
    <xf numFmtId="49" fontId="158" fillId="0" borderId="0" xfId="12" applyNumberFormat="1" applyFont="1" applyAlignment="1">
      <alignment vertical="center" shrinkToFit="1"/>
    </xf>
    <xf numFmtId="49" fontId="147" fillId="0" borderId="0" xfId="12" applyNumberFormat="1" applyFont="1" applyAlignment="1">
      <alignment vertical="center" shrinkToFit="1"/>
    </xf>
    <xf numFmtId="49" fontId="158" fillId="0" borderId="9" xfId="12" applyNumberFormat="1" applyFont="1" applyBorder="1" applyAlignment="1">
      <alignment vertical="center" shrinkToFit="1"/>
    </xf>
    <xf numFmtId="0" fontId="158" fillId="0" borderId="9" xfId="12" applyFont="1" applyBorder="1" applyAlignment="1">
      <alignment vertical="center" shrinkToFit="1"/>
    </xf>
    <xf numFmtId="0" fontId="147" fillId="0" borderId="0" xfId="12" applyFont="1" applyAlignment="1">
      <alignment vertical="center" shrinkToFit="1"/>
    </xf>
    <xf numFmtId="0" fontId="158" fillId="0" borderId="0" xfId="12" applyFont="1" applyAlignment="1">
      <alignment vertical="center" shrinkToFit="1"/>
    </xf>
    <xf numFmtId="49" fontId="158" fillId="0" borderId="104" xfId="12" applyNumberFormat="1" applyFont="1" applyBorder="1" applyAlignment="1">
      <alignment vertical="center" shrinkToFit="1"/>
    </xf>
    <xf numFmtId="0" fontId="158" fillId="0" borderId="104" xfId="12" applyFont="1" applyBorder="1" applyAlignment="1">
      <alignment vertical="center" shrinkToFit="1"/>
    </xf>
    <xf numFmtId="49" fontId="148" fillId="0" borderId="0" xfId="12" applyNumberFormat="1" applyFont="1" applyAlignment="1">
      <alignment horizontal="center" vertical="center" shrinkToFit="1"/>
    </xf>
    <xf numFmtId="0" fontId="99"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58" fillId="0" borderId="0" xfId="6" applyFont="1" applyAlignment="1">
      <alignment horizontal="center" vertical="center"/>
    </xf>
    <xf numFmtId="0" fontId="173" fillId="0" borderId="0" xfId="2" applyFont="1" applyAlignment="1" applyProtection="1">
      <alignment vertical="center"/>
      <protection locked="0"/>
    </xf>
    <xf numFmtId="0" fontId="173" fillId="0" borderId="37" xfId="2" applyFont="1" applyBorder="1" applyAlignment="1" applyProtection="1">
      <alignment vertical="center"/>
      <protection locked="0"/>
    </xf>
    <xf numFmtId="0" fontId="38" fillId="0" borderId="0" xfId="0" applyFont="1">
      <alignment vertical="center"/>
    </xf>
    <xf numFmtId="0" fontId="81" fillId="0" borderId="0" xfId="0" applyFont="1">
      <alignment vertical="center"/>
    </xf>
    <xf numFmtId="0" fontId="154" fillId="0" borderId="0" xfId="6" applyFont="1" applyProtection="1">
      <alignment vertical="center"/>
      <protection hidden="1"/>
    </xf>
    <xf numFmtId="0" fontId="50" fillId="0" borderId="0" xfId="6" applyFont="1" applyProtection="1">
      <alignment vertical="center"/>
      <protection hidden="1"/>
    </xf>
    <xf numFmtId="0" fontId="166" fillId="0" borderId="0" xfId="12" applyFont="1" applyProtection="1">
      <alignment vertical="center"/>
      <protection hidden="1"/>
    </xf>
    <xf numFmtId="0" fontId="163" fillId="0" borderId="0" xfId="12" applyFont="1" applyProtection="1">
      <alignment vertical="center"/>
      <protection hidden="1"/>
    </xf>
    <xf numFmtId="0" fontId="143" fillId="0" borderId="39" xfId="0" applyFont="1" applyBorder="1" applyAlignment="1">
      <alignment vertical="center" wrapText="1"/>
    </xf>
    <xf numFmtId="0" fontId="50" fillId="0" borderId="0" xfId="6" applyFont="1">
      <alignment vertical="center"/>
    </xf>
    <xf numFmtId="0" fontId="158" fillId="0" borderId="9" xfId="6" applyFont="1" applyBorder="1" applyAlignment="1">
      <alignment horizontal="center" vertical="center"/>
    </xf>
    <xf numFmtId="0" fontId="158" fillId="0" borderId="8" xfId="12" applyFont="1" applyBorder="1" applyAlignment="1">
      <alignment vertical="center" wrapText="1"/>
    </xf>
    <xf numFmtId="0" fontId="158" fillId="0" borderId="8" xfId="12" applyFont="1" applyBorder="1">
      <alignment vertical="center"/>
    </xf>
    <xf numFmtId="0" fontId="90" fillId="0" borderId="40" xfId="0" applyFont="1" applyBorder="1">
      <alignment vertical="center"/>
    </xf>
    <xf numFmtId="0" fontId="154" fillId="0" borderId="0" xfId="2" applyFont="1"/>
    <xf numFmtId="0" fontId="86" fillId="0" borderId="0" xfId="2" applyFont="1" applyAlignment="1">
      <alignment horizontal="left" vertical="center"/>
    </xf>
    <xf numFmtId="0" fontId="172" fillId="0" borderId="0" xfId="2" applyFont="1"/>
    <xf numFmtId="0" fontId="158" fillId="0" borderId="0" xfId="2" applyFont="1"/>
    <xf numFmtId="0" fontId="172" fillId="0" borderId="9" xfId="2" applyFont="1" applyBorder="1" applyAlignment="1">
      <alignment vertical="center"/>
    </xf>
    <xf numFmtId="0" fontId="172" fillId="0" borderId="0" xfId="2" applyFont="1" applyAlignment="1">
      <alignment vertical="center"/>
    </xf>
    <xf numFmtId="0" fontId="154" fillId="0" borderId="175" xfId="2" applyFont="1" applyBorder="1" applyAlignment="1" applyProtection="1">
      <alignment vertical="center"/>
      <protection locked="0"/>
    </xf>
    <xf numFmtId="0" fontId="154" fillId="0" borderId="176" xfId="2" applyFont="1" applyBorder="1" applyAlignment="1" applyProtection="1">
      <alignment vertical="center"/>
      <protection locked="0"/>
    </xf>
    <xf numFmtId="0" fontId="154" fillId="0" borderId="177" xfId="2" applyFont="1" applyBorder="1" applyAlignment="1" applyProtection="1">
      <alignment vertical="center"/>
      <protection locked="0"/>
    </xf>
    <xf numFmtId="0" fontId="154" fillId="0" borderId="178" xfId="2" applyFont="1" applyBorder="1" applyAlignment="1" applyProtection="1">
      <alignment vertical="center"/>
      <protection locked="0"/>
    </xf>
    <xf numFmtId="0" fontId="154" fillId="0" borderId="179" xfId="2" applyFont="1" applyBorder="1" applyAlignment="1" applyProtection="1">
      <alignment vertical="center"/>
      <protection locked="0"/>
    </xf>
    <xf numFmtId="0" fontId="154" fillId="0" borderId="0" xfId="2" applyFont="1" applyAlignment="1" applyProtection="1">
      <alignment vertical="center"/>
      <protection locked="0"/>
    </xf>
    <xf numFmtId="0" fontId="154" fillId="0" borderId="180" xfId="2" applyFont="1" applyBorder="1" applyAlignment="1" applyProtection="1">
      <alignment vertical="center"/>
      <protection locked="0"/>
    </xf>
    <xf numFmtId="0" fontId="154" fillId="0" borderId="181" xfId="2" applyFont="1" applyBorder="1" applyAlignment="1" applyProtection="1">
      <alignment vertical="center"/>
      <protection locked="0"/>
    </xf>
    <xf numFmtId="0" fontId="163" fillId="0" borderId="0" xfId="2" applyFont="1" applyAlignment="1">
      <alignment horizontal="left" vertical="center"/>
    </xf>
    <xf numFmtId="0" fontId="87" fillId="0" borderId="0" xfId="1245" applyFont="1">
      <alignment vertical="center"/>
    </xf>
    <xf numFmtId="38" fontId="162" fillId="0" borderId="0" xfId="1246" applyFont="1" applyFill="1" applyBorder="1" applyAlignment="1" applyProtection="1">
      <alignment vertical="center" shrinkToFit="1"/>
    </xf>
    <xf numFmtId="38" fontId="170" fillId="0" borderId="0" xfId="1246" applyFont="1" applyFill="1" applyBorder="1" applyAlignment="1" applyProtection="1">
      <alignment vertical="center" shrinkToFit="1"/>
    </xf>
    <xf numFmtId="0" fontId="158" fillId="0" borderId="0" xfId="1245" applyFont="1">
      <alignment vertical="center"/>
    </xf>
    <xf numFmtId="0" fontId="166" fillId="0" borderId="0" xfId="12" applyFont="1">
      <alignment vertical="center"/>
    </xf>
    <xf numFmtId="0" fontId="163" fillId="0" borderId="0" xfId="12" applyFont="1">
      <alignment vertical="center"/>
    </xf>
    <xf numFmtId="0" fontId="73" fillId="0" borderId="0" xfId="12" applyFont="1" applyAlignment="1">
      <alignment horizontal="right" vertical="center"/>
    </xf>
    <xf numFmtId="0" fontId="166" fillId="0" borderId="0" xfId="12" applyFont="1" applyAlignment="1">
      <alignment horizontal="right" vertical="center"/>
    </xf>
    <xf numFmtId="0" fontId="167" fillId="0" borderId="0" xfId="12" applyFont="1">
      <alignment vertical="center"/>
    </xf>
    <xf numFmtId="38" fontId="69" fillId="0" borderId="0" xfId="10" applyFont="1" applyProtection="1">
      <alignment vertical="center"/>
    </xf>
    <xf numFmtId="0" fontId="149" fillId="0" borderId="0" xfId="12" applyFont="1">
      <alignment vertical="center"/>
    </xf>
    <xf numFmtId="0" fontId="83" fillId="0" borderId="0" xfId="12" applyFont="1">
      <alignment vertical="center"/>
    </xf>
    <xf numFmtId="0" fontId="163" fillId="9" borderId="0" xfId="12" applyFont="1" applyFill="1">
      <alignment vertical="center"/>
    </xf>
    <xf numFmtId="0" fontId="49" fillId="9" borderId="0" xfId="12" applyFont="1" applyFill="1" applyAlignment="1">
      <alignment vertical="center" wrapText="1"/>
    </xf>
    <xf numFmtId="202" fontId="166" fillId="0" borderId="0" xfId="12" applyNumberFormat="1" applyFont="1">
      <alignment vertical="center"/>
    </xf>
    <xf numFmtId="203" fontId="163" fillId="0" borderId="0" xfId="12" applyNumberFormat="1" applyFont="1" applyAlignment="1">
      <alignment horizontal="center" vertical="center"/>
    </xf>
    <xf numFmtId="202" fontId="168" fillId="0" borderId="0" xfId="6" applyNumberFormat="1" applyFont="1" applyAlignment="1">
      <alignment vertical="center" wrapText="1"/>
    </xf>
    <xf numFmtId="203" fontId="65" fillId="0" borderId="0" xfId="6" applyNumberFormat="1" applyFont="1" applyAlignment="1">
      <alignment horizontal="center" vertical="center" wrapText="1"/>
    </xf>
    <xf numFmtId="202" fontId="168" fillId="14" borderId="0" xfId="6" applyNumberFormat="1" applyFont="1" applyFill="1" applyAlignment="1">
      <alignment vertical="center" wrapText="1"/>
    </xf>
    <xf numFmtId="203" fontId="65" fillId="14" borderId="0" xfId="6" applyNumberFormat="1" applyFont="1" applyFill="1" applyAlignment="1">
      <alignment horizontal="center" vertical="center" wrapText="1"/>
    </xf>
    <xf numFmtId="0" fontId="38" fillId="0" borderId="0" xfId="0" applyFont="1" applyAlignment="1" applyProtection="1">
      <alignment vertical="center"/>
    </xf>
    <xf numFmtId="0" fontId="38" fillId="0" borderId="0" xfId="0" applyFont="1" applyFill="1">
      <alignment vertical="center"/>
    </xf>
    <xf numFmtId="38" fontId="47" fillId="0" borderId="212" xfId="1" applyFont="1" applyBorder="1" applyAlignment="1">
      <alignment horizontal="center" vertical="center" wrapText="1"/>
    </xf>
    <xf numFmtId="49" fontId="158" fillId="0" borderId="60" xfId="12" applyNumberFormat="1" applyFont="1" applyBorder="1" applyAlignment="1">
      <alignment vertical="center" shrinkToFit="1"/>
    </xf>
    <xf numFmtId="0" fontId="158" fillId="0" borderId="60" xfId="12" applyFont="1" applyBorder="1" applyAlignment="1">
      <alignment vertical="center" shrinkToFit="1"/>
    </xf>
    <xf numFmtId="0" fontId="38" fillId="0" borderId="0" xfId="0" applyFont="1">
      <alignment vertical="center"/>
    </xf>
    <xf numFmtId="0" fontId="47" fillId="0" borderId="0" xfId="0" applyFont="1">
      <alignment vertical="center"/>
    </xf>
    <xf numFmtId="0" fontId="180" fillId="0" borderId="0" xfId="0" applyFont="1">
      <alignment vertical="center"/>
    </xf>
    <xf numFmtId="0" fontId="180" fillId="0" borderId="0" xfId="0" applyFont="1" applyAlignment="1">
      <alignment horizontal="center" vertical="center"/>
    </xf>
    <xf numFmtId="0" fontId="180" fillId="0" borderId="0" xfId="0" applyFont="1" applyAlignment="1">
      <alignment vertical="center" wrapText="1"/>
    </xf>
    <xf numFmtId="0" fontId="181"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82" fillId="0" borderId="0" xfId="0" applyFont="1">
      <alignment vertical="center"/>
    </xf>
    <xf numFmtId="0" fontId="95" fillId="0" borderId="39" xfId="0" applyFont="1" applyBorder="1" applyAlignment="1">
      <alignment vertical="center" wrapText="1"/>
    </xf>
    <xf numFmtId="0" fontId="90" fillId="0" borderId="0" xfId="0" applyFont="1" applyAlignment="1">
      <alignment vertical="center" wrapText="1"/>
    </xf>
    <xf numFmtId="0" fontId="90" fillId="0" borderId="39" xfId="0" applyFont="1" applyBorder="1" applyAlignment="1">
      <alignment vertical="center" wrapText="1"/>
    </xf>
    <xf numFmtId="0" fontId="143" fillId="0" borderId="0" xfId="0" applyFont="1" applyAlignment="1">
      <alignment horizontal="center" vertical="center"/>
    </xf>
    <xf numFmtId="0" fontId="183" fillId="0" borderId="0" xfId="2" applyFont="1"/>
    <xf numFmtId="0" fontId="90" fillId="0" borderId="37" xfId="0" applyFont="1" applyBorder="1">
      <alignment vertical="center"/>
    </xf>
    <xf numFmtId="0" fontId="90" fillId="0" borderId="37" xfId="0" applyFont="1" applyBorder="1" applyAlignment="1">
      <alignment horizontal="center" vertical="center"/>
    </xf>
    <xf numFmtId="0" fontId="92" fillId="0" borderId="41" xfId="0" applyFont="1" applyBorder="1" applyAlignment="1">
      <alignment vertical="center" wrapText="1"/>
    </xf>
    <xf numFmtId="0" fontId="133" fillId="0" borderId="0" xfId="0" applyFont="1">
      <alignment vertical="center"/>
    </xf>
    <xf numFmtId="0" fontId="47" fillId="0" borderId="0" xfId="0" applyFont="1" applyAlignment="1">
      <alignment horizontal="center" vertical="center"/>
    </xf>
    <xf numFmtId="0" fontId="184" fillId="0" borderId="0" xfId="1251" applyFont="1" applyAlignment="1">
      <alignment horizontal="left" vertical="center"/>
    </xf>
    <xf numFmtId="0" fontId="179" fillId="0" borderId="0" xfId="1251" applyFont="1">
      <alignment vertical="center"/>
    </xf>
    <xf numFmtId="0" fontId="179" fillId="0" borderId="0" xfId="1251" applyFont="1" applyAlignment="1">
      <alignment horizontal="center" vertical="center"/>
    </xf>
    <xf numFmtId="38" fontId="179" fillId="0" borderId="0" xfId="1252" applyFont="1" applyBorder="1" applyAlignment="1">
      <alignment horizontal="center" vertical="center"/>
    </xf>
    <xf numFmtId="38" fontId="179" fillId="0" borderId="0" xfId="1252" applyFont="1" applyBorder="1">
      <alignment vertical="center"/>
    </xf>
    <xf numFmtId="215" fontId="179" fillId="0" borderId="199" xfId="1252" applyNumberFormat="1" applyFont="1" applyBorder="1">
      <alignment vertical="center"/>
    </xf>
    <xf numFmtId="216" fontId="179" fillId="0" borderId="215" xfId="1252" applyNumberFormat="1" applyFont="1" applyBorder="1">
      <alignment vertical="center"/>
    </xf>
    <xf numFmtId="207" fontId="179" fillId="0" borderId="201" xfId="1251" applyNumberFormat="1" applyFont="1" applyBorder="1" applyAlignment="1">
      <alignment horizontal="center" vertical="center"/>
    </xf>
    <xf numFmtId="217" fontId="179" fillId="0" borderId="199" xfId="1252" applyNumberFormat="1" applyFont="1" applyBorder="1">
      <alignment vertical="center"/>
    </xf>
    <xf numFmtId="207" fontId="179" fillId="0" borderId="208" xfId="1251" applyNumberFormat="1" applyFont="1" applyBorder="1" applyAlignment="1">
      <alignment horizontal="center" vertical="center"/>
    </xf>
    <xf numFmtId="217" fontId="179" fillId="0" borderId="209" xfId="1252" applyNumberFormat="1" applyFont="1" applyBorder="1">
      <alignment vertical="center"/>
    </xf>
    <xf numFmtId="0" fontId="38" fillId="0" borderId="39" xfId="0" applyNumberFormat="1" applyFont="1" applyBorder="1" applyProtection="1">
      <alignment vertical="center"/>
    </xf>
    <xf numFmtId="0" fontId="185" fillId="0" borderId="0" xfId="0" applyFont="1" applyProtection="1">
      <alignment vertical="center"/>
    </xf>
    <xf numFmtId="0" fontId="179" fillId="0" borderId="0" xfId="0" applyFont="1" applyProtection="1">
      <alignment vertical="center"/>
    </xf>
    <xf numFmtId="0" fontId="186" fillId="0" borderId="0" xfId="0" applyFont="1" applyProtection="1">
      <alignment vertical="center"/>
    </xf>
    <xf numFmtId="0" fontId="188" fillId="0" borderId="0" xfId="1250" applyFont="1" applyProtection="1">
      <alignment vertical="center"/>
    </xf>
    <xf numFmtId="0" fontId="188" fillId="0" borderId="0" xfId="1250" applyFont="1" applyBorder="1" applyProtection="1">
      <alignment vertical="center"/>
    </xf>
    <xf numFmtId="0" fontId="94" fillId="0" borderId="0" xfId="1250" applyFont="1" applyProtection="1">
      <alignment vertical="center"/>
    </xf>
    <xf numFmtId="0" fontId="94" fillId="0" borderId="0" xfId="1250" applyFont="1" applyBorder="1" applyProtection="1">
      <alignment vertical="center"/>
    </xf>
    <xf numFmtId="0" fontId="94" fillId="0" borderId="0" xfId="1250" applyFont="1" applyAlignment="1" applyProtection="1">
      <alignment vertical="center" shrinkToFit="1"/>
    </xf>
    <xf numFmtId="0" fontId="70" fillId="0" borderId="0" xfId="0" applyFont="1" applyBorder="1" applyProtection="1">
      <alignment vertical="center"/>
    </xf>
    <xf numFmtId="0" fontId="68" fillId="0" borderId="0" xfId="1250" applyFont="1" applyAlignment="1" applyProtection="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Border="1" applyAlignment="1" applyProtection="1">
      <alignment horizontal="center" vertical="center"/>
    </xf>
    <xf numFmtId="0" fontId="94" fillId="0" borderId="0" xfId="1250" applyFont="1" applyAlignment="1" applyProtection="1">
      <alignment horizontal="center" vertical="center"/>
    </xf>
    <xf numFmtId="0" fontId="70" fillId="0" borderId="0" xfId="0" applyFont="1" applyFill="1" applyBorder="1" applyAlignment="1" applyProtection="1">
      <alignment horizontal="center" vertical="center"/>
    </xf>
    <xf numFmtId="0" fontId="70" fillId="0" borderId="39" xfId="0" applyFont="1" applyBorder="1" applyProtection="1">
      <alignment vertical="center"/>
    </xf>
    <xf numFmtId="0" fontId="47" fillId="0" borderId="35" xfId="0" applyFont="1" applyBorder="1" applyAlignment="1" applyProtection="1">
      <alignment horizontal="center" vertical="center"/>
    </xf>
    <xf numFmtId="0" fontId="47" fillId="0" borderId="0" xfId="0" applyFont="1" applyFill="1" applyBorder="1" applyAlignment="1" applyProtection="1">
      <alignment horizontal="center" vertical="center"/>
    </xf>
    <xf numFmtId="0" fontId="70" fillId="0" borderId="0" xfId="0" applyFont="1" applyFill="1" applyBorder="1" applyProtection="1">
      <alignment vertical="center"/>
    </xf>
    <xf numFmtId="0" fontId="70" fillId="0" borderId="0" xfId="0" applyFont="1" applyFill="1" applyProtection="1">
      <alignment vertical="center"/>
    </xf>
    <xf numFmtId="0" fontId="0" fillId="0" borderId="0" xfId="0" applyProtection="1">
      <alignment vertical="center"/>
    </xf>
    <xf numFmtId="0" fontId="187" fillId="0" borderId="0" xfId="22" applyFont="1" applyAlignment="1" applyProtection="1">
      <alignment vertical="center"/>
    </xf>
    <xf numFmtId="0" fontId="47" fillId="0" borderId="0" xfId="22" applyFont="1" applyProtection="1">
      <alignment vertical="center"/>
    </xf>
    <xf numFmtId="0" fontId="47" fillId="0" borderId="0" xfId="22" applyFont="1" applyAlignment="1" applyProtection="1">
      <alignment vertical="center" shrinkToFit="1"/>
    </xf>
    <xf numFmtId="0" fontId="0" fillId="0" borderId="0" xfId="0" applyFont="1" applyFill="1" applyProtection="1">
      <alignment vertical="center"/>
    </xf>
    <xf numFmtId="0" fontId="70" fillId="10" borderId="6" xfId="22" applyFont="1" applyFill="1" applyBorder="1" applyAlignment="1" applyProtection="1">
      <alignment horizontal="center" vertical="center"/>
    </xf>
    <xf numFmtId="0" fontId="70" fillId="0" borderId="8" xfId="0" applyFont="1" applyBorder="1" applyAlignment="1" applyProtection="1">
      <alignment horizontal="center" vertical="center"/>
    </xf>
    <xf numFmtId="0" fontId="70" fillId="0" borderId="9" xfId="0" applyFont="1" applyBorder="1" applyAlignment="1" applyProtection="1">
      <alignment horizontal="center" vertical="center"/>
    </xf>
    <xf numFmtId="0" fontId="70" fillId="0" borderId="47" xfId="0" applyFont="1" applyBorder="1" applyAlignment="1" applyProtection="1">
      <alignment horizontal="center" vertical="center"/>
    </xf>
    <xf numFmtId="0" fontId="70" fillId="0" borderId="39" xfId="0" applyFont="1" applyBorder="1" applyAlignment="1" applyProtection="1">
      <alignment horizontal="center" vertical="center"/>
    </xf>
    <xf numFmtId="0" fontId="70" fillId="12" borderId="9" xfId="0" applyFont="1" applyFill="1" applyBorder="1" applyAlignment="1" applyProtection="1">
      <alignment horizontal="center" vertical="center"/>
    </xf>
    <xf numFmtId="0" fontId="70" fillId="12" borderId="36" xfId="0" applyFont="1" applyFill="1" applyBorder="1" applyAlignment="1" applyProtection="1">
      <alignment horizontal="center" vertical="center"/>
    </xf>
    <xf numFmtId="0" fontId="70" fillId="12" borderId="47" xfId="0" applyFont="1" applyFill="1" applyBorder="1" applyAlignment="1" applyProtection="1">
      <alignment horizontal="center" vertical="center"/>
    </xf>
    <xf numFmtId="0" fontId="70" fillId="0" borderId="143" xfId="0" applyFont="1" applyBorder="1" applyAlignment="1" applyProtection="1">
      <alignment horizontal="center" vertical="center"/>
    </xf>
    <xf numFmtId="0" fontId="70" fillId="0" borderId="41" xfId="0" applyFont="1" applyBorder="1" applyAlignment="1" applyProtection="1">
      <alignment horizontal="center" vertical="center"/>
    </xf>
    <xf numFmtId="0" fontId="44" fillId="0" borderId="6" xfId="0" applyFont="1" applyBorder="1" applyAlignment="1" applyProtection="1">
      <alignment vertical="center" wrapText="1"/>
    </xf>
    <xf numFmtId="0" fontId="44" fillId="0" borderId="43" xfId="0" applyFont="1" applyBorder="1" applyAlignment="1" applyProtection="1">
      <alignment vertical="center" wrapText="1"/>
    </xf>
    <xf numFmtId="0" fontId="44" fillId="0" borderId="212" xfId="0" applyFont="1" applyBorder="1" applyAlignment="1" applyProtection="1">
      <alignment vertical="center" wrapText="1"/>
    </xf>
    <xf numFmtId="0" fontId="44" fillId="0" borderId="44" xfId="0" applyFont="1" applyBorder="1" applyAlignment="1" applyProtection="1">
      <alignment vertical="center" wrapText="1"/>
    </xf>
    <xf numFmtId="0" fontId="192" fillId="0" borderId="0" xfId="22" applyFont="1" applyAlignment="1" applyProtection="1">
      <alignment vertical="center"/>
    </xf>
    <xf numFmtId="38" fontId="179" fillId="0" borderId="0" xfId="1252" applyFont="1" applyFill="1" applyBorder="1">
      <alignment vertical="center"/>
    </xf>
    <xf numFmtId="0" fontId="179" fillId="0" borderId="0" xfId="1251" applyFont="1" applyBorder="1">
      <alignment vertical="center"/>
    </xf>
    <xf numFmtId="0" fontId="179" fillId="0" borderId="0" xfId="1251" applyFont="1" applyFill="1" applyBorder="1">
      <alignment vertical="center"/>
    </xf>
    <xf numFmtId="0" fontId="192" fillId="0" borderId="0" xfId="1250" applyFont="1" applyProtection="1">
      <alignment vertical="center"/>
    </xf>
    <xf numFmtId="0" fontId="193" fillId="0" borderId="0" xfId="0" applyFont="1" applyProtection="1">
      <alignment vertical="center"/>
    </xf>
    <xf numFmtId="206"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8" xfId="1252" applyFont="1" applyFill="1" applyBorder="1" applyAlignment="1">
      <alignment horizontal="center" vertical="center"/>
    </xf>
    <xf numFmtId="0" fontId="70" fillId="20" borderId="190" xfId="1251" applyFont="1" applyFill="1" applyBorder="1" applyAlignment="1">
      <alignment horizontal="center" vertical="center"/>
    </xf>
    <xf numFmtId="0" fontId="70" fillId="20" borderId="191" xfId="1251" applyFont="1" applyFill="1" applyBorder="1" applyAlignment="1">
      <alignment horizontal="center" vertical="center"/>
    </xf>
    <xf numFmtId="38" fontId="70" fillId="0" borderId="200" xfId="1252" applyFont="1" applyBorder="1">
      <alignment vertical="center"/>
    </xf>
    <xf numFmtId="38" fontId="70" fillId="0" borderId="228" xfId="1252" applyFont="1" applyFill="1" applyBorder="1">
      <alignment vertical="center"/>
    </xf>
    <xf numFmtId="38" fontId="70" fillId="0" borderId="205" xfId="1252" applyFont="1" applyBorder="1">
      <alignment vertical="center"/>
    </xf>
    <xf numFmtId="204" fontId="70" fillId="0" borderId="207" xfId="1253" applyNumberFormat="1" applyFont="1" applyBorder="1">
      <alignment vertical="center"/>
    </xf>
    <xf numFmtId="204" fontId="70" fillId="0" borderId="228" xfId="1253" applyNumberFormat="1" applyFont="1" applyFill="1" applyBorder="1">
      <alignment vertical="center"/>
    </xf>
    <xf numFmtId="0" fontId="70" fillId="0" borderId="0" xfId="1251" applyFont="1" applyFill="1" applyBorder="1" applyAlignment="1">
      <alignment vertical="center"/>
    </xf>
    <xf numFmtId="0" fontId="70" fillId="0" borderId="150" xfId="1251" applyFont="1" applyFill="1" applyBorder="1" applyAlignment="1">
      <alignment vertical="center"/>
    </xf>
    <xf numFmtId="0" fontId="55" fillId="10" borderId="6"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0" xfId="0" applyFont="1" applyBorder="1" applyProtection="1">
      <alignment vertical="center"/>
    </xf>
    <xf numFmtId="0" fontId="194" fillId="0" borderId="0" xfId="0" applyFont="1" applyProtection="1">
      <alignment vertical="center"/>
    </xf>
    <xf numFmtId="0" fontId="71" fillId="0" borderId="0" xfId="0" applyFont="1" applyBorder="1" applyProtection="1">
      <alignment vertical="center"/>
    </xf>
    <xf numFmtId="0" fontId="55" fillId="0" borderId="39" xfId="0" applyFont="1" applyBorder="1" applyProtection="1">
      <alignment vertical="center"/>
    </xf>
    <xf numFmtId="0" fontId="71" fillId="0" borderId="0" xfId="0" applyFont="1" applyFill="1" applyBorder="1" applyProtection="1">
      <alignment vertical="center"/>
    </xf>
    <xf numFmtId="38" fontId="47" fillId="10" borderId="212" xfId="1" applyFont="1" applyFill="1" applyBorder="1" applyAlignment="1">
      <alignment horizontal="center" vertical="center" wrapText="1"/>
    </xf>
    <xf numFmtId="38" fontId="38" fillId="10" borderId="43" xfId="1" applyFont="1" applyFill="1" applyBorder="1" applyAlignment="1">
      <alignment horizontal="center" vertical="center"/>
    </xf>
    <xf numFmtId="0" fontId="193" fillId="0" borderId="0" xfId="2" applyFont="1" applyAlignment="1" applyProtection="1">
      <alignment vertical="center"/>
    </xf>
    <xf numFmtId="0" fontId="179" fillId="0" borderId="0" xfId="1248" applyFont="1" applyProtection="1">
      <alignment vertical="center"/>
    </xf>
    <xf numFmtId="38" fontId="179" fillId="0" borderId="0" xfId="1249" applyFont="1" applyProtection="1">
      <alignment vertical="center"/>
    </xf>
    <xf numFmtId="0" fontId="179" fillId="0" borderId="0" xfId="1248" applyFont="1" applyAlignment="1" applyProtection="1">
      <alignment horizontal="center" vertical="center"/>
    </xf>
    <xf numFmtId="206" fontId="126" fillId="0" borderId="0" xfId="1249" applyNumberFormat="1" applyFont="1" applyProtection="1">
      <alignment vertical="center"/>
    </xf>
    <xf numFmtId="206" fontId="37" fillId="0" borderId="0" xfId="1249" applyNumberFormat="1" applyFont="1" applyProtection="1">
      <alignment vertical="center"/>
    </xf>
    <xf numFmtId="0" fontId="70" fillId="0" borderId="0" xfId="1248" applyFont="1" applyProtection="1">
      <alignment vertical="center"/>
    </xf>
    <xf numFmtId="38" fontId="70" fillId="0" borderId="0" xfId="1249" applyFont="1" applyProtection="1">
      <alignment vertical="center"/>
    </xf>
    <xf numFmtId="0" fontId="70" fillId="0" borderId="0" xfId="1248" applyFont="1" applyAlignment="1" applyProtection="1">
      <alignment horizontal="center" vertical="center"/>
    </xf>
    <xf numFmtId="206" fontId="70" fillId="0" borderId="0" xfId="1249" applyNumberFormat="1" applyFont="1" applyProtection="1">
      <alignment vertical="center"/>
    </xf>
    <xf numFmtId="0" fontId="179" fillId="0" borderId="0" xfId="1248" applyFont="1" applyBorder="1" applyProtection="1">
      <alignment vertical="center"/>
    </xf>
    <xf numFmtId="38" fontId="70" fillId="0" borderId="228" xfId="1249" applyFont="1" applyFill="1" applyBorder="1" applyAlignment="1" applyProtection="1">
      <alignment horizontal="center" vertical="center"/>
    </xf>
    <xf numFmtId="38" fontId="179" fillId="0" borderId="0" xfId="1249" applyFont="1" applyBorder="1" applyAlignment="1" applyProtection="1">
      <alignment horizontal="center" vertical="center"/>
    </xf>
    <xf numFmtId="0" fontId="70" fillId="3" borderId="190" xfId="1248" applyFont="1" applyFill="1" applyBorder="1" applyAlignment="1" applyProtection="1">
      <alignment horizontal="center" vertical="center"/>
    </xf>
    <xf numFmtId="0" fontId="70" fillId="3" borderId="191" xfId="1248" applyFont="1" applyFill="1" applyBorder="1" applyAlignment="1" applyProtection="1">
      <alignment horizontal="center" vertical="center"/>
    </xf>
    <xf numFmtId="38" fontId="70" fillId="3" borderId="191" xfId="1249" applyFont="1" applyFill="1" applyBorder="1" applyAlignment="1" applyProtection="1">
      <alignment horizontal="center" vertical="center"/>
    </xf>
    <xf numFmtId="38" fontId="179" fillId="0" borderId="0" xfId="1249" applyFont="1" applyBorder="1" applyProtection="1">
      <alignment vertical="center"/>
    </xf>
    <xf numFmtId="0" fontId="179" fillId="0" borderId="194" xfId="1248" applyFont="1" applyBorder="1" applyAlignment="1" applyProtection="1">
      <alignment horizontal="center" vertical="center"/>
    </xf>
    <xf numFmtId="0" fontId="179" fillId="0" borderId="195" xfId="1248" applyFont="1" applyBorder="1" applyAlignment="1" applyProtection="1">
      <alignment horizontal="center" vertical="center"/>
    </xf>
    <xf numFmtId="38" fontId="190" fillId="0" borderId="228" xfId="1249" applyFont="1" applyBorder="1" applyProtection="1">
      <alignment vertical="center"/>
    </xf>
    <xf numFmtId="207" fontId="179" fillId="0" borderId="201" xfId="1248" applyNumberFormat="1" applyFont="1" applyBorder="1" applyAlignment="1" applyProtection="1">
      <alignment horizontal="center" vertical="center"/>
    </xf>
    <xf numFmtId="38" fontId="179" fillId="0" borderId="199" xfId="1249" applyFont="1" applyBorder="1" applyProtection="1">
      <alignment vertical="center"/>
    </xf>
    <xf numFmtId="207" fontId="179" fillId="0" borderId="206" xfId="1248" applyNumberFormat="1" applyFont="1" applyBorder="1" applyAlignment="1" applyProtection="1">
      <alignment horizontal="center" vertical="center"/>
    </xf>
    <xf numFmtId="38" fontId="179" fillId="0" borderId="204" xfId="1249" applyFont="1" applyBorder="1" applyProtection="1">
      <alignment vertical="center"/>
    </xf>
    <xf numFmtId="38" fontId="190" fillId="0" borderId="0" xfId="1249" applyFont="1" applyBorder="1" applyProtection="1">
      <alignment vertical="center"/>
    </xf>
    <xf numFmtId="208" fontId="179" fillId="0" borderId="208" xfId="1248" applyNumberFormat="1" applyFont="1" applyBorder="1" applyAlignment="1" applyProtection="1">
      <alignment horizontal="center" vertical="center"/>
    </xf>
    <xf numFmtId="38" fontId="179" fillId="0" borderId="209" xfId="1249" applyFont="1" applyBorder="1" applyProtection="1">
      <alignment vertical="center"/>
    </xf>
    <xf numFmtId="0" fontId="70" fillId="0" borderId="0" xfId="1248" applyFont="1" applyFill="1" applyBorder="1" applyAlignment="1" applyProtection="1">
      <alignment horizontal="center" vertical="center"/>
    </xf>
    <xf numFmtId="0" fontId="70" fillId="0" borderId="153" xfId="1248" applyFont="1" applyFill="1" applyBorder="1" applyAlignment="1" applyProtection="1">
      <alignment horizontal="center" vertical="center"/>
    </xf>
    <xf numFmtId="38" fontId="190" fillId="0" borderId="153" xfId="1249" applyFont="1" applyFill="1" applyBorder="1" applyProtection="1">
      <alignment vertical="center"/>
    </xf>
    <xf numFmtId="38" fontId="190" fillId="0" borderId="0" xfId="1249" applyFont="1" applyFill="1" applyBorder="1" applyProtection="1">
      <alignment vertical="center"/>
    </xf>
    <xf numFmtId="38" fontId="179" fillId="0" borderId="0" xfId="1249" applyFont="1" applyFill="1" applyBorder="1" applyProtection="1">
      <alignment vertical="center"/>
    </xf>
    <xf numFmtId="0" fontId="179" fillId="0" borderId="0" xfId="1248" applyFont="1" applyFill="1" applyBorder="1" applyProtection="1">
      <alignment vertical="center"/>
    </xf>
    <xf numFmtId="0" fontId="179" fillId="0" borderId="243" xfId="1248" applyFont="1" applyBorder="1" applyAlignment="1" applyProtection="1">
      <alignment horizontal="center" vertical="center"/>
    </xf>
    <xf numFmtId="0" fontId="179" fillId="0" borderId="219" xfId="1248" applyFont="1" applyBorder="1" applyAlignment="1" applyProtection="1">
      <alignment horizontal="center" vertical="center"/>
    </xf>
    <xf numFmtId="38" fontId="70" fillId="0" borderId="0" xfId="1249" applyFont="1" applyFill="1" applyBorder="1" applyAlignment="1" applyProtection="1">
      <alignment horizontal="center" vertical="center"/>
    </xf>
    <xf numFmtId="209" fontId="179" fillId="0" borderId="201" xfId="1248" applyNumberFormat="1" applyFont="1" applyBorder="1" applyAlignment="1" applyProtection="1">
      <alignment horizontal="center" vertical="center"/>
    </xf>
    <xf numFmtId="196" fontId="179" fillId="0" borderId="199" xfId="1248" applyNumberFormat="1" applyFont="1" applyBorder="1" applyProtection="1">
      <alignment vertical="center"/>
    </xf>
    <xf numFmtId="209" fontId="179" fillId="0" borderId="206" xfId="1248" applyNumberFormat="1" applyFont="1" applyBorder="1" applyAlignment="1" applyProtection="1">
      <alignment horizontal="center" vertical="center"/>
    </xf>
    <xf numFmtId="0" fontId="179" fillId="0" borderId="204" xfId="1248" applyFont="1" applyBorder="1" applyProtection="1">
      <alignment vertical="center"/>
    </xf>
    <xf numFmtId="210" fontId="179" fillId="0" borderId="208" xfId="1248" applyNumberFormat="1" applyFont="1" applyBorder="1" applyAlignment="1" applyProtection="1">
      <alignment horizontal="center" vertical="center"/>
    </xf>
    <xf numFmtId="0" fontId="179" fillId="0" borderId="209" xfId="1248" applyFont="1" applyBorder="1" applyProtection="1">
      <alignment vertical="center"/>
    </xf>
    <xf numFmtId="211" fontId="179" fillId="0" borderId="206" xfId="1248" applyNumberFormat="1" applyFont="1" applyBorder="1" applyAlignment="1" applyProtection="1">
      <alignment horizontal="center" vertical="center"/>
    </xf>
    <xf numFmtId="194" fontId="179" fillId="0" borderId="204" xfId="1249" applyNumberFormat="1" applyFont="1" applyBorder="1" applyProtection="1">
      <alignment vertical="center"/>
    </xf>
    <xf numFmtId="212" fontId="179" fillId="0" borderId="208" xfId="1248" applyNumberFormat="1" applyFont="1" applyBorder="1" applyAlignment="1" applyProtection="1">
      <alignment horizontal="center" vertical="center"/>
    </xf>
    <xf numFmtId="0" fontId="179" fillId="0" borderId="236" xfId="1248" applyFont="1" applyBorder="1" applyAlignment="1" applyProtection="1">
      <alignment horizontal="center" vertical="center"/>
    </xf>
    <xf numFmtId="0" fontId="179" fillId="0" borderId="237" xfId="1248" applyFont="1" applyBorder="1" applyAlignment="1" applyProtection="1">
      <alignment horizontal="center" vertical="center"/>
    </xf>
    <xf numFmtId="213" fontId="179" fillId="0" borderId="201" xfId="1248" applyNumberFormat="1" applyFont="1" applyBorder="1" applyAlignment="1" applyProtection="1">
      <alignment horizontal="center" vertical="center"/>
    </xf>
    <xf numFmtId="0" fontId="179" fillId="0" borderId="206" xfId="1248" applyFont="1" applyBorder="1" applyAlignment="1" applyProtection="1">
      <alignment horizontal="center" vertical="center"/>
    </xf>
    <xf numFmtId="0" fontId="179" fillId="0" borderId="208" xfId="1248" applyFont="1" applyBorder="1" applyAlignment="1" applyProtection="1">
      <alignment horizontal="center" vertical="center"/>
    </xf>
    <xf numFmtId="38" fontId="190" fillId="0" borderId="150" xfId="1249" applyFont="1" applyFill="1" applyBorder="1" applyProtection="1">
      <alignment vertical="center"/>
    </xf>
    <xf numFmtId="38" fontId="190" fillId="0" borderId="228" xfId="1248" applyNumberFormat="1" applyFont="1" applyBorder="1" applyProtection="1">
      <alignment vertical="center"/>
    </xf>
    <xf numFmtId="0" fontId="90" fillId="0" borderId="39" xfId="0" applyFont="1" applyBorder="1" applyAlignment="1">
      <alignment vertical="center" wrapText="1"/>
    </xf>
    <xf numFmtId="0" fontId="179" fillId="0" borderId="228" xfId="1248" applyFont="1" applyBorder="1" applyProtection="1">
      <alignment vertical="center"/>
    </xf>
    <xf numFmtId="0" fontId="71" fillId="0" borderId="38" xfId="0" applyFont="1" applyBorder="1" applyProtection="1">
      <alignment vertical="center"/>
    </xf>
    <xf numFmtId="0" fontId="81" fillId="0" borderId="0" xfId="0" applyNumberFormat="1" applyFont="1" applyAlignment="1" applyProtection="1">
      <alignment horizontal="center"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79" fillId="0" borderId="150" xfId="1251" applyFont="1" applyBorder="1" applyAlignment="1">
      <alignment horizontal="center" vertical="center"/>
    </xf>
    <xf numFmtId="0" fontId="179" fillId="0" borderId="147" xfId="1251" applyFont="1" applyBorder="1" applyAlignment="1">
      <alignment horizontal="center" vertical="center"/>
    </xf>
    <xf numFmtId="38" fontId="190" fillId="0" borderId="7" xfId="1" applyFont="1" applyBorder="1" applyProtection="1">
      <alignment vertical="center"/>
    </xf>
    <xf numFmtId="38" fontId="190" fillId="0" borderId="45" xfId="1" applyFont="1" applyBorder="1" applyAlignment="1" applyProtection="1">
      <alignment vertical="center"/>
    </xf>
    <xf numFmtId="38" fontId="70" fillId="12" borderId="7" xfId="1" applyFont="1" applyFill="1" applyBorder="1" applyProtection="1">
      <alignment vertical="center"/>
      <protection locked="0"/>
    </xf>
    <xf numFmtId="38" fontId="190" fillId="0" borderId="45" xfId="1" applyFont="1" applyBorder="1" applyProtection="1">
      <alignment vertical="center"/>
    </xf>
    <xf numFmtId="38" fontId="190" fillId="0" borderId="0" xfId="1" applyFont="1" applyBorder="1" applyProtection="1">
      <alignment vertical="center"/>
    </xf>
    <xf numFmtId="38" fontId="70" fillId="12" borderId="45" xfId="1" applyFont="1" applyFill="1" applyBorder="1" applyProtection="1">
      <alignment vertical="center"/>
      <protection locked="0"/>
    </xf>
    <xf numFmtId="38" fontId="190" fillId="0" borderId="141" xfId="1" applyFont="1" applyBorder="1" applyProtection="1">
      <alignment vertical="center"/>
    </xf>
    <xf numFmtId="38" fontId="190" fillId="0" borderId="40" xfId="1" applyFont="1" applyBorder="1" applyProtection="1">
      <alignment vertical="center"/>
    </xf>
    <xf numFmtId="207" fontId="179" fillId="0" borderId="0" xfId="1251" applyNumberFormat="1" applyFont="1" applyBorder="1" applyAlignment="1">
      <alignment horizontal="center" vertical="center"/>
    </xf>
    <xf numFmtId="217" fontId="179" fillId="0" borderId="0" xfId="1252" applyNumberFormat="1" applyFont="1" applyBorder="1">
      <alignment vertical="center"/>
    </xf>
    <xf numFmtId="0" fontId="179" fillId="0" borderId="0" xfId="1251" applyFont="1" applyBorder="1" applyAlignment="1">
      <alignment horizontal="right" vertical="center"/>
    </xf>
    <xf numFmtId="0" fontId="92" fillId="0" borderId="38" xfId="0" applyFont="1" applyBorder="1">
      <alignment vertical="center"/>
    </xf>
    <xf numFmtId="0" fontId="92" fillId="0" borderId="239" xfId="0" applyFont="1" applyBorder="1" applyAlignment="1">
      <alignment horizontal="left" vertical="center" wrapText="1" readingOrder="1"/>
    </xf>
    <xf numFmtId="0" fontId="92" fillId="0" borderId="0" xfId="0" applyFont="1" applyAlignment="1">
      <alignment horizontal="center" vertical="center"/>
    </xf>
    <xf numFmtId="0" fontId="195" fillId="0" borderId="6" xfId="0" applyFont="1" applyBorder="1" applyAlignment="1">
      <alignment horizontal="center" vertical="center"/>
    </xf>
    <xf numFmtId="0" fontId="92" fillId="0" borderId="39" xfId="0" applyFont="1" applyBorder="1" applyAlignment="1">
      <alignment vertical="center" wrapText="1"/>
    </xf>
    <xf numFmtId="0" fontId="92" fillId="0" borderId="239" xfId="0" applyFont="1" applyBorder="1" applyAlignment="1">
      <alignment horizontal="center" vertical="center" wrapText="1"/>
    </xf>
    <xf numFmtId="0" fontId="92" fillId="0" borderId="239" xfId="0" applyFont="1" applyBorder="1" applyAlignment="1">
      <alignment horizontal="center" vertical="center" wrapText="1" readingOrder="1"/>
    </xf>
    <xf numFmtId="0" fontId="196" fillId="0" borderId="239" xfId="0" applyFont="1" applyBorder="1" applyAlignment="1">
      <alignment vertical="center" wrapText="1"/>
    </xf>
    <xf numFmtId="0" fontId="92" fillId="0" borderId="239" xfId="0" applyFont="1" applyBorder="1" applyAlignment="1">
      <alignment vertical="center" wrapText="1"/>
    </xf>
    <xf numFmtId="0" fontId="81" fillId="0" borderId="0" xfId="0" applyNumberFormat="1" applyFont="1" applyBorder="1" applyAlignment="1" applyProtection="1">
      <alignment horizontal="center" vertical="center"/>
    </xf>
    <xf numFmtId="0" fontId="81" fillId="0" borderId="67" xfId="0" applyNumberFormat="1" applyFont="1" applyBorder="1" applyAlignment="1" applyProtection="1">
      <alignment horizontal="center" vertical="center" wrapText="1"/>
    </xf>
    <xf numFmtId="0" fontId="81" fillId="0" borderId="212" xfId="0" applyNumberFormat="1" applyFont="1" applyBorder="1" applyAlignment="1" applyProtection="1">
      <alignment horizontal="center" vertical="center" wrapText="1"/>
    </xf>
    <xf numFmtId="0" fontId="81" fillId="0" borderId="103" xfId="0" applyNumberFormat="1" applyFont="1" applyBorder="1" applyAlignment="1" applyProtection="1">
      <alignment horizontal="center" vertical="center" wrapText="1"/>
    </xf>
    <xf numFmtId="0" fontId="94" fillId="3" borderId="182" xfId="0" applyFont="1" applyFill="1" applyBorder="1" applyAlignment="1" applyProtection="1">
      <alignment horizontal="right" vertical="center"/>
    </xf>
    <xf numFmtId="0" fontId="81" fillId="0" borderId="8" xfId="0" applyFont="1" applyFill="1" applyBorder="1" applyAlignment="1" applyProtection="1">
      <alignment horizontal="center" vertical="center" wrapText="1"/>
      <protection locked="0"/>
    </xf>
    <xf numFmtId="0" fontId="94" fillId="0" borderId="9" xfId="0" applyFont="1" applyFill="1" applyBorder="1" applyAlignment="1" applyProtection="1">
      <alignment vertical="center" wrapText="1"/>
    </xf>
    <xf numFmtId="0" fontId="81" fillId="0" borderId="8" xfId="0" applyFont="1" applyFill="1" applyBorder="1" applyAlignment="1" applyProtection="1">
      <alignment horizontal="center" vertical="center"/>
      <protection locked="0"/>
    </xf>
    <xf numFmtId="0" fontId="94" fillId="0" borderId="9" xfId="0" applyFont="1" applyFill="1" applyBorder="1" applyAlignment="1" applyProtection="1">
      <alignment horizontal="left" vertical="center"/>
    </xf>
    <xf numFmtId="0" fontId="81" fillId="0" borderId="81" xfId="0" applyFont="1" applyFill="1" applyBorder="1" applyAlignment="1" applyProtection="1">
      <alignment horizontal="center" vertical="center"/>
      <protection locked="0"/>
    </xf>
    <xf numFmtId="0" fontId="158" fillId="0" borderId="0" xfId="5" applyFont="1" applyAlignment="1">
      <alignment horizontal="center" vertical="center" wrapText="1"/>
    </xf>
    <xf numFmtId="189" fontId="158" fillId="0" borderId="0" xfId="5" applyNumberFormat="1" applyFont="1" applyAlignment="1">
      <alignment horizontal="center" vertical="center" textRotation="255" shrinkToFit="1"/>
    </xf>
    <xf numFmtId="38" fontId="199" fillId="0" borderId="0" xfId="1" applyFont="1">
      <alignment vertical="center"/>
    </xf>
    <xf numFmtId="38" fontId="42" fillId="0" borderId="0" xfId="1" applyFont="1" applyAlignment="1">
      <alignment vertical="top"/>
    </xf>
    <xf numFmtId="0" fontId="91" fillId="3" borderId="6" xfId="0" applyFont="1" applyFill="1" applyBorder="1" applyAlignment="1" applyProtection="1">
      <alignment horizontal="center" vertical="center"/>
    </xf>
    <xf numFmtId="191" fontId="91" fillId="0" borderId="8" xfId="0" applyNumberFormat="1" applyFont="1" applyBorder="1" applyAlignment="1" applyProtection="1">
      <alignment horizontal="right" vertical="center"/>
    </xf>
    <xf numFmtId="38" fontId="91" fillId="0" borderId="7" xfId="1" applyFont="1" applyBorder="1" applyProtection="1">
      <alignment vertical="center"/>
      <protection locked="0"/>
    </xf>
    <xf numFmtId="0" fontId="91" fillId="0" borderId="9" xfId="0" applyFont="1" applyBorder="1" applyAlignment="1" applyProtection="1">
      <alignment horizontal="right" vertical="center"/>
    </xf>
    <xf numFmtId="3" fontId="91" fillId="0" borderId="8" xfId="0" applyNumberFormat="1" applyFont="1" applyBorder="1" applyAlignment="1" applyProtection="1">
      <alignment vertical="center" shrinkToFit="1"/>
    </xf>
    <xf numFmtId="0" fontId="91" fillId="0" borderId="9" xfId="0" applyFont="1" applyBorder="1" applyProtection="1">
      <alignment vertical="center"/>
    </xf>
    <xf numFmtId="191" fontId="91" fillId="0" borderId="47" xfId="0" applyNumberFormat="1" applyFont="1" applyBorder="1" applyAlignment="1" applyProtection="1">
      <alignment horizontal="right" vertical="center"/>
    </xf>
    <xf numFmtId="0" fontId="91" fillId="0" borderId="47" xfId="0" applyFont="1" applyBorder="1" applyAlignment="1" applyProtection="1">
      <alignment horizontal="right" vertical="center"/>
    </xf>
    <xf numFmtId="3" fontId="91" fillId="0" borderId="46" xfId="0" applyNumberFormat="1" applyFont="1" applyBorder="1" applyAlignment="1" applyProtection="1">
      <alignment vertical="center" shrinkToFit="1"/>
    </xf>
    <xf numFmtId="0" fontId="91" fillId="0" borderId="47" xfId="0" applyFont="1" applyBorder="1" applyProtection="1">
      <alignment vertical="center"/>
    </xf>
    <xf numFmtId="191" fontId="91" fillId="10" borderId="41" xfId="0" applyNumberFormat="1" applyFont="1" applyFill="1" applyBorder="1" applyAlignment="1" applyProtection="1">
      <alignment horizontal="right" vertical="center"/>
    </xf>
    <xf numFmtId="3" fontId="91" fillId="0" borderId="37" xfId="0" applyNumberFormat="1" applyFont="1" applyBorder="1" applyAlignment="1" applyProtection="1">
      <alignment vertical="center" shrinkToFit="1"/>
    </xf>
    <xf numFmtId="0" fontId="91" fillId="0" borderId="41" xfId="0" applyFont="1" applyBorder="1" applyAlignment="1" applyProtection="1">
      <alignment horizontal="right" vertical="center"/>
    </xf>
    <xf numFmtId="0" fontId="91" fillId="0" borderId="41" xfId="0" applyFont="1" applyFill="1" applyBorder="1" applyProtection="1">
      <alignment vertical="center"/>
    </xf>
    <xf numFmtId="0" fontId="154" fillId="4" borderId="7" xfId="0" applyFont="1" applyFill="1" applyBorder="1" applyAlignment="1" applyProtection="1">
      <alignment vertical="center" textRotation="255"/>
    </xf>
    <xf numFmtId="191" fontId="91" fillId="0" borderId="46" xfId="0" applyNumberFormat="1" applyFont="1" applyBorder="1" applyAlignment="1" applyProtection="1">
      <alignment horizontal="right" vertical="center"/>
    </xf>
    <xf numFmtId="0" fontId="91" fillId="0" borderId="47" xfId="0" applyFont="1" applyFill="1" applyBorder="1" applyAlignment="1" applyProtection="1">
      <alignment vertical="center" wrapText="1"/>
    </xf>
    <xf numFmtId="38" fontId="91" fillId="0" borderId="90" xfId="1" applyFont="1" applyBorder="1" applyAlignment="1" applyProtection="1">
      <alignment vertical="center" shrinkToFit="1"/>
    </xf>
    <xf numFmtId="0" fontId="91" fillId="0" borderId="92" xfId="0" applyFont="1" applyBorder="1" applyAlignment="1" applyProtection="1">
      <alignment horizontal="right" vertical="center"/>
    </xf>
    <xf numFmtId="38" fontId="91" fillId="0" borderId="90" xfId="1" applyFont="1" applyBorder="1" applyProtection="1">
      <alignment vertical="center"/>
    </xf>
    <xf numFmtId="3" fontId="91" fillId="0" borderId="91" xfId="0" applyNumberFormat="1" applyFont="1" applyBorder="1" applyAlignment="1" applyProtection="1">
      <alignment vertical="center" shrinkToFit="1"/>
    </xf>
    <xf numFmtId="38" fontId="91" fillId="0" borderId="28" xfId="1" applyFont="1" applyBorder="1" applyAlignment="1" applyProtection="1">
      <alignment vertical="center" shrinkToFit="1"/>
    </xf>
    <xf numFmtId="0" fontId="91" fillId="0" borderId="30" xfId="0" applyFont="1" applyBorder="1" applyAlignment="1" applyProtection="1">
      <alignment horizontal="right" vertical="center"/>
    </xf>
    <xf numFmtId="38" fontId="91" fillId="0" borderId="28" xfId="1" applyFont="1" applyBorder="1" applyProtection="1">
      <alignment vertical="center"/>
    </xf>
    <xf numFmtId="3" fontId="91" fillId="0" borderId="29" xfId="0" applyNumberFormat="1" applyFont="1" applyBorder="1" applyAlignment="1" applyProtection="1">
      <alignment vertical="center" shrinkToFit="1"/>
    </xf>
    <xf numFmtId="38" fontId="91" fillId="0" borderId="68" xfId="1" applyFont="1" applyBorder="1" applyAlignment="1" applyProtection="1">
      <alignment vertical="center" shrinkToFit="1"/>
    </xf>
    <xf numFmtId="0" fontId="91" fillId="0" borderId="70" xfId="0" applyFont="1" applyBorder="1" applyAlignment="1" applyProtection="1">
      <alignment horizontal="right" vertical="center"/>
    </xf>
    <xf numFmtId="38" fontId="91" fillId="0" borderId="68" xfId="1" applyFont="1" applyBorder="1" applyProtection="1">
      <alignment vertical="center"/>
    </xf>
    <xf numFmtId="3" fontId="91" fillId="0" borderId="69" xfId="0" applyNumberFormat="1" applyFont="1" applyBorder="1" applyAlignment="1" applyProtection="1">
      <alignment vertical="center" shrinkToFit="1"/>
    </xf>
    <xf numFmtId="0" fontId="91" fillId="0" borderId="41" xfId="0" applyFont="1" applyBorder="1" applyAlignment="1" applyProtection="1">
      <alignment vertical="center" wrapText="1"/>
    </xf>
    <xf numFmtId="0" fontId="91" fillId="0" borderId="92" xfId="0" applyFont="1" applyBorder="1" applyAlignment="1">
      <alignment horizontal="right" vertical="center"/>
    </xf>
    <xf numFmtId="38" fontId="91" fillId="0" borderId="34" xfId="1" applyFont="1" applyBorder="1" applyProtection="1">
      <alignment vertical="center"/>
    </xf>
    <xf numFmtId="0" fontId="91" fillId="0" borderId="30" xfId="0" applyFont="1" applyBorder="1" applyAlignment="1">
      <alignment horizontal="right" vertical="center"/>
    </xf>
    <xf numFmtId="3" fontId="91" fillId="0" borderId="29" xfId="0" applyNumberFormat="1" applyFont="1" applyBorder="1" applyAlignment="1">
      <alignment vertical="center" shrinkToFit="1"/>
    </xf>
    <xf numFmtId="38" fontId="91" fillId="0" borderId="164" xfId="1" applyFont="1" applyBorder="1" applyProtection="1">
      <alignment vertical="center"/>
    </xf>
    <xf numFmtId="38" fontId="91" fillId="0" borderId="164" xfId="1" applyFont="1" applyBorder="1" applyAlignment="1" applyProtection="1">
      <alignment vertical="center" shrinkToFit="1"/>
    </xf>
    <xf numFmtId="0" fontId="91" fillId="0" borderId="222" xfId="0" applyFont="1" applyBorder="1" applyAlignment="1">
      <alignment horizontal="right" vertical="center"/>
    </xf>
    <xf numFmtId="38" fontId="91" fillId="0" borderId="38" xfId="1" applyFont="1" applyBorder="1" applyProtection="1">
      <alignment vertical="center"/>
    </xf>
    <xf numFmtId="0" fontId="91" fillId="0" borderId="70" xfId="0" applyFont="1" applyBorder="1" applyAlignment="1">
      <alignment horizontal="right" vertical="center"/>
    </xf>
    <xf numFmtId="3" fontId="91" fillId="0" borderId="69" xfId="0" applyNumberFormat="1" applyFont="1" applyBorder="1" applyAlignment="1">
      <alignment vertical="center" shrinkToFit="1"/>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pplyAlignment="1">
      <alignment vertical="center" wrapText="1"/>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3" xfId="0" applyNumberFormat="1" applyFont="1" applyFill="1" applyBorder="1" applyAlignment="1">
      <alignment horizontal="right" vertical="center"/>
    </xf>
    <xf numFmtId="3" fontId="91" fillId="0" borderId="142" xfId="0" applyNumberFormat="1" applyFont="1" applyBorder="1" applyAlignment="1" applyProtection="1">
      <alignment vertical="center" shrinkToFit="1"/>
    </xf>
    <xf numFmtId="0" fontId="91" fillId="0" borderId="143" xfId="0" applyFont="1" applyBorder="1" applyAlignment="1" applyProtection="1">
      <alignment horizontal="right" vertical="center"/>
    </xf>
    <xf numFmtId="0" fontId="91" fillId="0" borderId="143" xfId="0" applyFont="1" applyBorder="1" applyAlignment="1" applyProtection="1">
      <alignment vertical="center"/>
    </xf>
    <xf numFmtId="0" fontId="81" fillId="10" borderId="100" xfId="0" applyFont="1" applyFill="1" applyBorder="1" applyAlignment="1">
      <alignment horizontal="right" vertical="center"/>
    </xf>
    <xf numFmtId="0" fontId="91" fillId="10" borderId="104"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4" xfId="0" applyFont="1" applyBorder="1" applyAlignment="1">
      <alignment horizontal="right" vertical="center"/>
    </xf>
    <xf numFmtId="0" fontId="81" fillId="10" borderId="141" xfId="0" applyFont="1" applyFill="1" applyBorder="1" applyAlignment="1">
      <alignment horizontal="right" vertical="center"/>
    </xf>
    <xf numFmtId="0" fontId="91" fillId="10" borderId="143" xfId="0" applyFont="1" applyFill="1" applyBorder="1" applyAlignment="1">
      <alignment horizontal="right" vertical="center"/>
    </xf>
    <xf numFmtId="3" fontId="91" fillId="0" borderId="142" xfId="0" applyNumberFormat="1" applyFont="1" applyBorder="1" applyAlignment="1">
      <alignment vertical="center" shrinkToFit="1"/>
    </xf>
    <xf numFmtId="0" fontId="91" fillId="0" borderId="143" xfId="0" applyFont="1" applyBorder="1" applyAlignment="1">
      <alignment horizontal="right" vertical="center"/>
    </xf>
    <xf numFmtId="3" fontId="91" fillId="0" borderId="91" xfId="0" applyNumberFormat="1" applyFont="1" applyBorder="1" applyAlignment="1">
      <alignment vertical="center" shrinkToFit="1"/>
    </xf>
    <xf numFmtId="0" fontId="91" fillId="0" borderId="33" xfId="0" applyFont="1" applyBorder="1" applyAlignment="1" applyProtection="1">
      <alignment horizontal="right" vertical="center"/>
    </xf>
    <xf numFmtId="38" fontId="91" fillId="0" borderId="31" xfId="1" applyFont="1" applyBorder="1" applyProtection="1">
      <alignment vertical="center"/>
    </xf>
    <xf numFmtId="3" fontId="91" fillId="0" borderId="32" xfId="0" applyNumberFormat="1" applyFont="1" applyBorder="1" applyAlignment="1" applyProtection="1">
      <alignment vertical="center" shrinkToFit="1"/>
    </xf>
    <xf numFmtId="0" fontId="91" fillId="0" borderId="41" xfId="0" applyFont="1" applyBorder="1">
      <alignment vertical="center"/>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200" fillId="0" borderId="45" xfId="0" applyNumberFormat="1" applyFont="1" applyBorder="1" applyAlignment="1" applyProtection="1">
      <alignment vertical="center" shrinkToFit="1"/>
    </xf>
    <xf numFmtId="0" fontId="91" fillId="0" borderId="47" xfId="0" applyFont="1" applyBorder="1" applyAlignment="1">
      <alignment horizontal="right" vertical="center"/>
    </xf>
    <xf numFmtId="0" fontId="91" fillId="0" borderId="47" xfId="0" applyFont="1" applyBorder="1">
      <alignment vertical="center"/>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200" fillId="0" borderId="46" xfId="0" applyNumberFormat="1" applyFont="1" applyBorder="1" applyAlignment="1" applyProtection="1">
      <alignment vertical="center" shrinkToFit="1"/>
    </xf>
    <xf numFmtId="191" fontId="91" fillId="3" borderId="60" xfId="0" applyNumberFormat="1" applyFont="1" applyFill="1" applyBorder="1" applyAlignment="1">
      <alignment horizontal="right" vertical="center"/>
    </xf>
    <xf numFmtId="191" fontId="91" fillId="10" borderId="104" xfId="0" applyNumberFormat="1" applyFont="1" applyFill="1" applyBorder="1" applyAlignment="1">
      <alignment horizontal="right" vertical="center"/>
    </xf>
    <xf numFmtId="3" fontId="91" fillId="0" borderId="100" xfId="0" applyNumberFormat="1" applyFont="1" applyBorder="1" applyAlignment="1">
      <alignment vertical="center" shrinkToFit="1"/>
    </xf>
    <xf numFmtId="0" fontId="91" fillId="0" borderId="103" xfId="0" applyFont="1" applyBorder="1">
      <alignment vertical="center"/>
    </xf>
    <xf numFmtId="0" fontId="55" fillId="0" borderId="6" xfId="0" applyFont="1" applyBorder="1" applyAlignment="1" applyProtection="1">
      <alignment horizontal="center" vertical="center"/>
    </xf>
    <xf numFmtId="0" fontId="55" fillId="0" borderId="67" xfId="0" applyFont="1" applyBorder="1" applyAlignment="1" applyProtection="1">
      <alignment horizontal="center" vertical="center"/>
    </xf>
    <xf numFmtId="0" fontId="55" fillId="0" borderId="42" xfId="0" applyFont="1" applyBorder="1" applyAlignment="1" applyProtection="1">
      <alignment horizontal="center" vertical="center"/>
    </xf>
    <xf numFmtId="0" fontId="55" fillId="0" borderId="6" xfId="0" applyFont="1" applyBorder="1" applyAlignment="1" applyProtection="1">
      <alignment horizontal="center" vertical="center" wrapText="1"/>
    </xf>
    <xf numFmtId="0" fontId="55" fillId="0" borderId="67" xfId="0" applyFont="1" applyBorder="1" applyAlignment="1" applyProtection="1">
      <alignment horizontal="center" vertical="center" wrapText="1"/>
    </xf>
    <xf numFmtId="0" fontId="55" fillId="0" borderId="9" xfId="0" applyFont="1" applyBorder="1" applyAlignment="1" applyProtection="1">
      <alignment horizontal="center" vertical="center"/>
    </xf>
    <xf numFmtId="0" fontId="55" fillId="0" borderId="44" xfId="0" applyFont="1" applyBorder="1" applyAlignment="1" applyProtection="1">
      <alignment horizontal="center" vertical="center"/>
    </xf>
    <xf numFmtId="218" fontId="58" fillId="0" borderId="6" xfId="1" applyNumberFormat="1" applyFont="1" applyBorder="1">
      <alignment vertical="center"/>
    </xf>
    <xf numFmtId="218" fontId="58" fillId="0" borderId="43" xfId="1" applyNumberFormat="1" applyFont="1" applyBorder="1">
      <alignment vertical="center"/>
    </xf>
    <xf numFmtId="218" fontId="58" fillId="0" borderId="44" xfId="1" applyNumberFormat="1" applyFont="1" applyBorder="1">
      <alignment vertical="center"/>
    </xf>
    <xf numFmtId="218" fontId="81" fillId="0" borderId="99" xfId="1" applyNumberFormat="1" applyFont="1" applyFill="1" applyBorder="1" applyAlignment="1" applyProtection="1">
      <alignment horizontal="right" vertical="center"/>
    </xf>
    <xf numFmtId="218" fontId="81" fillId="0" borderId="212" xfId="1" applyNumberFormat="1" applyFont="1" applyFill="1" applyBorder="1" applyAlignment="1" applyProtection="1">
      <alignment horizontal="right" vertical="center"/>
    </xf>
    <xf numFmtId="218" fontId="58" fillId="0" borderId="6" xfId="1" applyNumberFormat="1" applyFont="1" applyBorder="1" applyAlignment="1">
      <alignment horizontal="right" vertical="center"/>
    </xf>
    <xf numFmtId="218" fontId="58" fillId="0" borderId="43" xfId="1" applyNumberFormat="1" applyFont="1" applyBorder="1" applyAlignment="1">
      <alignment horizontal="right" vertical="center"/>
    </xf>
    <xf numFmtId="218" fontId="38" fillId="0" borderId="6" xfId="1" applyNumberFormat="1" applyFont="1" applyBorder="1" applyAlignment="1">
      <alignment horizontal="right" vertical="center"/>
    </xf>
    <xf numFmtId="218" fontId="58" fillId="0" borderId="212" xfId="1" applyNumberFormat="1" applyFont="1" applyFill="1" applyBorder="1">
      <alignment vertical="center"/>
    </xf>
    <xf numFmtId="218" fontId="58" fillId="0" borderId="103" xfId="1" applyNumberFormat="1" applyFont="1" applyBorder="1">
      <alignment vertical="center"/>
    </xf>
    <xf numFmtId="218" fontId="58" fillId="0" borderId="99" xfId="1" applyNumberFormat="1" applyFont="1" applyFill="1" applyBorder="1">
      <alignment vertical="center"/>
    </xf>
    <xf numFmtId="218" fontId="123" fillId="0" borderId="0" xfId="1" applyNumberFormat="1" applyFont="1" applyAlignment="1" applyProtection="1">
      <alignment vertical="center"/>
    </xf>
    <xf numFmtId="218" fontId="123" fillId="0" borderId="212" xfId="0" applyNumberFormat="1" applyFont="1" applyBorder="1" applyProtection="1">
      <alignment vertical="center"/>
    </xf>
    <xf numFmtId="49" fontId="68" fillId="0" borderId="37" xfId="9" applyNumberFormat="1" applyFont="1" applyFill="1" applyBorder="1" applyAlignment="1" applyProtection="1">
      <alignment horizontal="center" vertical="center" shrinkToFit="1"/>
    </xf>
    <xf numFmtId="218" fontId="71" fillId="0" borderId="6" xfId="1" applyNumberFormat="1" applyFont="1" applyBorder="1" applyProtection="1">
      <alignment vertical="center"/>
    </xf>
    <xf numFmtId="218" fontId="71" fillId="0" borderId="67" xfId="1" applyNumberFormat="1" applyFont="1" applyBorder="1" applyProtection="1">
      <alignment vertical="center"/>
    </xf>
    <xf numFmtId="218" fontId="71" fillId="0" borderId="43" xfId="1" applyNumberFormat="1" applyFont="1" applyBorder="1" applyProtection="1">
      <alignment vertical="center"/>
    </xf>
    <xf numFmtId="218" fontId="71" fillId="0" borderId="99" xfId="1" applyNumberFormat="1" applyFont="1" applyBorder="1" applyProtection="1">
      <alignment vertical="center"/>
    </xf>
    <xf numFmtId="218" fontId="71" fillId="0" borderId="103" xfId="1" applyNumberFormat="1" applyFont="1" applyBorder="1" applyProtection="1">
      <alignment vertical="center"/>
    </xf>
    <xf numFmtId="218" fontId="190" fillId="0" borderId="210" xfId="1252" applyNumberFormat="1" applyFont="1" applyBorder="1">
      <alignment vertical="center"/>
    </xf>
    <xf numFmtId="218" fontId="123" fillId="0" borderId="67" xfId="0" applyNumberFormat="1" applyFont="1" applyBorder="1" applyProtection="1">
      <alignment vertical="center"/>
    </xf>
    <xf numFmtId="218" fontId="123" fillId="0" borderId="103" xfId="0" applyNumberFormat="1" applyFont="1" applyBorder="1" applyProtection="1">
      <alignment vertical="center"/>
    </xf>
    <xf numFmtId="0" fontId="47" fillId="0" borderId="6" xfId="0" applyNumberFormat="1" applyFont="1" applyBorder="1" applyAlignment="1" applyProtection="1">
      <alignment horizontal="left" vertical="center" shrinkToFit="1"/>
      <protection locked="0"/>
    </xf>
    <xf numFmtId="183" fontId="65" fillId="0" borderId="120" xfId="5" applyNumberFormat="1" applyFont="1" applyBorder="1" applyAlignment="1" applyProtection="1">
      <alignment horizontal="right" vertical="center"/>
      <protection locked="0"/>
    </xf>
    <xf numFmtId="183" fontId="65" fillId="0" borderId="121" xfId="5" applyNumberFormat="1" applyFont="1" applyBorder="1" applyAlignment="1" applyProtection="1">
      <alignment horizontal="right" vertical="center"/>
      <protection locked="0"/>
    </xf>
    <xf numFmtId="183" fontId="205" fillId="0" borderId="6" xfId="5" applyNumberFormat="1" applyFont="1" applyBorder="1" applyAlignment="1" applyProtection="1">
      <alignment vertical="center"/>
    </xf>
    <xf numFmtId="219" fontId="205" fillId="0" borderId="6" xfId="4" applyNumberFormat="1" applyFont="1" applyBorder="1" applyAlignment="1" applyProtection="1">
      <alignment vertical="center"/>
    </xf>
    <xf numFmtId="183" fontId="205" fillId="0" borderId="130" xfId="5" applyNumberFormat="1" applyFont="1" applyBorder="1" applyAlignment="1" applyProtection="1">
      <alignment vertical="center"/>
    </xf>
    <xf numFmtId="219" fontId="205" fillId="0" borderId="130" xfId="4" applyNumberFormat="1" applyFont="1" applyBorder="1" applyAlignment="1" applyProtection="1">
      <alignment vertical="center"/>
    </xf>
    <xf numFmtId="219" fontId="178" fillId="0" borderId="9" xfId="5" applyNumberFormat="1" applyFont="1" applyBorder="1" applyAlignment="1" applyProtection="1">
      <alignment vertical="center"/>
    </xf>
    <xf numFmtId="221" fontId="69" fillId="0" borderId="7" xfId="1" applyNumberFormat="1" applyFont="1" applyBorder="1" applyAlignment="1" applyProtection="1">
      <alignment vertical="center"/>
      <protection locked="0"/>
    </xf>
    <xf numFmtId="221" fontId="69" fillId="0" borderId="132" xfId="1" applyNumberFormat="1" applyFont="1" applyBorder="1" applyAlignment="1" applyProtection="1">
      <alignment vertical="center"/>
      <protection locked="0"/>
    </xf>
    <xf numFmtId="218" fontId="70" fillId="0" borderId="197" xfId="1" applyNumberFormat="1" applyFont="1" applyBorder="1" applyProtection="1">
      <alignment vertical="center"/>
      <protection locked="0"/>
    </xf>
    <xf numFmtId="218" fontId="70" fillId="0" borderId="198" xfId="1" applyNumberFormat="1" applyFont="1" applyBorder="1" applyProtection="1">
      <alignment vertical="center"/>
      <protection locked="0"/>
    </xf>
    <xf numFmtId="218" fontId="70" fillId="0" borderId="198" xfId="1" applyNumberFormat="1" applyFont="1" applyFill="1" applyBorder="1" applyProtection="1">
      <alignment vertical="center"/>
      <protection locked="0"/>
    </xf>
    <xf numFmtId="218" fontId="70" fillId="0" borderId="231" xfId="1" applyNumberFormat="1" applyFont="1" applyBorder="1" applyProtection="1">
      <alignment vertical="center"/>
      <protection locked="0"/>
    </xf>
    <xf numFmtId="218" fontId="70" fillId="0" borderId="202" xfId="1" applyNumberFormat="1" applyFont="1" applyBorder="1" applyProtection="1">
      <alignment vertical="center"/>
      <protection locked="0"/>
    </xf>
    <xf numFmtId="218" fontId="70" fillId="0" borderId="203" xfId="1" applyNumberFormat="1" applyFont="1" applyBorder="1" applyProtection="1">
      <alignment vertical="center"/>
      <protection locked="0"/>
    </xf>
    <xf numFmtId="218" fontId="70" fillId="0" borderId="203" xfId="1" applyNumberFormat="1" applyFont="1" applyFill="1" applyBorder="1" applyProtection="1">
      <alignment vertical="center"/>
      <protection locked="0"/>
    </xf>
    <xf numFmtId="218" fontId="70" fillId="0" borderId="166" xfId="1" applyNumberFormat="1" applyFont="1" applyBorder="1" applyProtection="1">
      <alignment vertical="center"/>
      <protection locked="0"/>
    </xf>
    <xf numFmtId="218" fontId="70" fillId="0" borderId="233" xfId="1" applyNumberFormat="1" applyFont="1" applyBorder="1" applyProtection="1">
      <alignment vertical="center"/>
      <protection locked="0"/>
    </xf>
    <xf numFmtId="218" fontId="70" fillId="0" borderId="234" xfId="1" applyNumberFormat="1" applyFont="1" applyBorder="1" applyProtection="1">
      <alignment vertical="center"/>
      <protection locked="0"/>
    </xf>
    <xf numFmtId="218" fontId="70" fillId="0" borderId="234" xfId="1" applyNumberFormat="1" applyFont="1" applyFill="1" applyBorder="1" applyProtection="1">
      <alignment vertical="center"/>
      <protection locked="0"/>
    </xf>
    <xf numFmtId="218" fontId="70" fillId="0" borderId="235" xfId="1" applyNumberFormat="1" applyFont="1" applyBorder="1" applyProtection="1">
      <alignment vertical="center"/>
      <protection locked="0"/>
    </xf>
    <xf numFmtId="221" fontId="70" fillId="0" borderId="197" xfId="1" applyNumberFormat="1" applyFont="1" applyBorder="1" applyProtection="1">
      <alignment vertical="center"/>
      <protection locked="0"/>
    </xf>
    <xf numFmtId="221" fontId="70" fillId="0" borderId="198" xfId="1" applyNumberFormat="1" applyFont="1" applyBorder="1" applyProtection="1">
      <alignment vertical="center"/>
      <protection locked="0"/>
    </xf>
    <xf numFmtId="221" fontId="70" fillId="0" borderId="198" xfId="1" applyNumberFormat="1" applyFont="1" applyFill="1" applyBorder="1" applyProtection="1">
      <alignment vertical="center"/>
      <protection locked="0"/>
    </xf>
    <xf numFmtId="221" fontId="70" fillId="0" borderId="231" xfId="1" applyNumberFormat="1" applyFont="1" applyBorder="1" applyProtection="1">
      <alignment vertical="center"/>
      <protection locked="0"/>
    </xf>
    <xf numFmtId="221" fontId="70" fillId="0" borderId="202" xfId="1" applyNumberFormat="1" applyFont="1" applyBorder="1" applyProtection="1">
      <alignment vertical="center"/>
      <protection locked="0"/>
    </xf>
    <xf numFmtId="221" fontId="70" fillId="0" borderId="203" xfId="1" applyNumberFormat="1" applyFont="1" applyBorder="1" applyProtection="1">
      <alignment vertical="center"/>
      <protection locked="0"/>
    </xf>
    <xf numFmtId="221" fontId="70" fillId="0" borderId="166" xfId="1" applyNumberFormat="1" applyFont="1" applyBorder="1" applyProtection="1">
      <alignment vertical="center"/>
      <protection locked="0"/>
    </xf>
    <xf numFmtId="221" fontId="70" fillId="0" borderId="233" xfId="1" applyNumberFormat="1" applyFont="1" applyBorder="1" applyProtection="1">
      <alignment vertical="center"/>
      <protection locked="0"/>
    </xf>
    <xf numFmtId="221" fontId="70" fillId="0" borderId="234" xfId="1" applyNumberFormat="1" applyFont="1" applyBorder="1" applyProtection="1">
      <alignment vertical="center"/>
      <protection locked="0"/>
    </xf>
    <xf numFmtId="221" fontId="70" fillId="0" borderId="235" xfId="1" applyNumberFormat="1" applyFont="1" applyBorder="1" applyProtection="1">
      <alignment vertical="center"/>
      <protection locked="0"/>
    </xf>
    <xf numFmtId="221" fontId="70" fillId="0" borderId="166" xfId="1" applyNumberFormat="1" applyFont="1" applyFill="1" applyBorder="1" applyProtection="1">
      <alignment vertical="center"/>
      <protection locked="0"/>
    </xf>
    <xf numFmtId="221" fontId="55" fillId="0" borderId="6" xfId="0" applyNumberFormat="1" applyFont="1" applyBorder="1" applyProtection="1">
      <alignment vertical="center"/>
      <protection locked="0"/>
    </xf>
    <xf numFmtId="221" fontId="55" fillId="0" borderId="67" xfId="0" applyNumberFormat="1" applyFont="1" applyBorder="1" applyProtection="1">
      <alignment vertical="center"/>
      <protection locked="0"/>
    </xf>
    <xf numFmtId="221" fontId="55" fillId="0" borderId="44" xfId="0" applyNumberFormat="1" applyFont="1" applyBorder="1" applyProtection="1">
      <alignment vertical="center"/>
      <protection locked="0"/>
    </xf>
    <xf numFmtId="221" fontId="55" fillId="0" borderId="6" xfId="0" applyNumberFormat="1" applyFont="1" applyBorder="1" applyAlignment="1" applyProtection="1">
      <alignment vertical="center"/>
      <protection locked="0"/>
    </xf>
    <xf numFmtId="221" fontId="55" fillId="0" borderId="67" xfId="0" applyNumberFormat="1" applyFont="1" applyBorder="1" applyAlignment="1" applyProtection="1">
      <alignment vertical="center"/>
      <protection locked="0"/>
    </xf>
    <xf numFmtId="221" fontId="55" fillId="0" borderId="44" xfId="0" applyNumberFormat="1" applyFont="1" applyBorder="1" applyAlignment="1" applyProtection="1">
      <alignment vertical="center"/>
      <protection locked="0"/>
    </xf>
    <xf numFmtId="222" fontId="70" fillId="0" borderId="198" xfId="1252" applyNumberFormat="1" applyFont="1" applyFill="1" applyBorder="1" applyProtection="1">
      <alignment vertical="center"/>
      <protection locked="0"/>
    </xf>
    <xf numFmtId="222" fontId="70" fillId="0" borderId="203" xfId="1252" applyNumberFormat="1" applyFont="1" applyFill="1" applyBorder="1" applyProtection="1">
      <alignment vertical="center"/>
      <protection locked="0"/>
    </xf>
    <xf numFmtId="222" fontId="70" fillId="0" borderId="216" xfId="1252" applyNumberFormat="1" applyFont="1" applyFill="1" applyBorder="1" applyProtection="1">
      <alignment vertical="center"/>
      <protection locked="0"/>
    </xf>
    <xf numFmtId="220" fontId="70" fillId="0" borderId="199" xfId="1251" applyNumberFormat="1" applyFont="1" applyFill="1" applyBorder="1" applyAlignment="1" applyProtection="1">
      <alignment vertical="center"/>
      <protection locked="0"/>
    </xf>
    <xf numFmtId="220" fontId="70" fillId="0" borderId="204" xfId="1251" applyNumberFormat="1" applyFont="1" applyBorder="1" applyAlignment="1" applyProtection="1">
      <alignment vertical="center"/>
      <protection locked="0"/>
    </xf>
    <xf numFmtId="220" fontId="70" fillId="0" borderId="217" xfId="1251" applyNumberFormat="1" applyFont="1" applyBorder="1" applyAlignment="1" applyProtection="1">
      <alignment vertical="center"/>
      <protection locked="0"/>
    </xf>
    <xf numFmtId="220" fontId="70" fillId="0" borderId="219" xfId="1251" applyNumberFormat="1" applyFont="1" applyBorder="1" applyAlignment="1" applyProtection="1">
      <alignment vertical="center"/>
      <protection locked="0"/>
    </xf>
    <xf numFmtId="223" fontId="87" fillId="0" borderId="53" xfId="2" applyNumberFormat="1" applyFont="1" applyBorder="1" applyAlignment="1" applyProtection="1">
      <alignment vertical="center" shrinkToFit="1"/>
      <protection locked="0"/>
    </xf>
    <xf numFmtId="223" fontId="87" fillId="16" borderId="6" xfId="2" applyNumberFormat="1" applyFont="1" applyFill="1" applyBorder="1" applyAlignment="1" applyProtection="1">
      <alignment vertical="center" shrinkToFit="1"/>
      <protection locked="0"/>
    </xf>
    <xf numFmtId="223" fontId="87" fillId="16" borderId="6" xfId="2" applyNumberFormat="1" applyFont="1" applyFill="1" applyBorder="1" applyAlignment="1">
      <alignment vertical="center" shrinkToFit="1"/>
    </xf>
    <xf numFmtId="223" fontId="87" fillId="15" borderId="6" xfId="2" applyNumberFormat="1" applyFont="1" applyFill="1" applyBorder="1" applyAlignment="1" applyProtection="1">
      <alignment vertical="center" shrinkToFit="1"/>
      <protection locked="0"/>
    </xf>
    <xf numFmtId="223" fontId="87" fillId="15" borderId="6" xfId="2" applyNumberFormat="1" applyFont="1" applyFill="1" applyBorder="1" applyAlignment="1">
      <alignment vertical="center" shrinkToFit="1"/>
    </xf>
    <xf numFmtId="223" fontId="87" fillId="0" borderId="6" xfId="2" applyNumberFormat="1" applyFont="1" applyBorder="1" applyAlignment="1">
      <alignment vertical="center" shrinkToFit="1"/>
    </xf>
    <xf numFmtId="223" fontId="87" fillId="0" borderId="77" xfId="2" applyNumberFormat="1" applyFont="1" applyBorder="1" applyAlignment="1" applyProtection="1">
      <alignment vertical="center" shrinkToFit="1"/>
      <protection locked="0"/>
    </xf>
    <xf numFmtId="223" fontId="87" fillId="16" borderId="42" xfId="2" applyNumberFormat="1" applyFont="1" applyFill="1" applyBorder="1" applyAlignment="1" applyProtection="1">
      <alignment vertical="center" shrinkToFit="1"/>
      <protection locked="0"/>
    </xf>
    <xf numFmtId="223" fontId="87" fillId="16" borderId="42" xfId="2" applyNumberFormat="1" applyFont="1" applyFill="1" applyBorder="1" applyAlignment="1">
      <alignment vertical="center" shrinkToFit="1"/>
    </xf>
    <xf numFmtId="223" fontId="87" fillId="15" borderId="42" xfId="2" applyNumberFormat="1" applyFont="1" applyFill="1" applyBorder="1" applyAlignment="1" applyProtection="1">
      <alignment vertical="center" shrinkToFit="1"/>
      <protection locked="0"/>
    </xf>
    <xf numFmtId="223" fontId="87" fillId="15" borderId="42" xfId="2" applyNumberFormat="1" applyFont="1" applyFill="1" applyBorder="1" applyAlignment="1">
      <alignment vertical="center" shrinkToFit="1"/>
    </xf>
    <xf numFmtId="223" fontId="87" fillId="0" borderId="42" xfId="2" applyNumberFormat="1" applyFont="1" applyBorder="1" applyAlignment="1">
      <alignment vertical="center" shrinkToFit="1"/>
    </xf>
    <xf numFmtId="223" fontId="87" fillId="16" borderId="108" xfId="2" applyNumberFormat="1" applyFont="1" applyFill="1" applyBorder="1" applyAlignment="1">
      <alignment vertical="center" shrinkToFit="1"/>
    </xf>
    <xf numFmtId="223" fontId="87" fillId="15" borderId="108" xfId="2" applyNumberFormat="1" applyFont="1" applyFill="1" applyBorder="1" applyAlignment="1">
      <alignment vertical="center" shrinkToFit="1"/>
    </xf>
    <xf numFmtId="223" fontId="87" fillId="0" borderId="108" xfId="2" applyNumberFormat="1" applyFont="1" applyBorder="1" applyAlignment="1">
      <alignment vertical="center" shrinkToFit="1"/>
    </xf>
    <xf numFmtId="223" fontId="88" fillId="16" borderId="117" xfId="2" applyNumberFormat="1" applyFont="1" applyFill="1" applyBorder="1" applyAlignment="1">
      <alignment horizontal="right" vertical="center" shrinkToFit="1"/>
    </xf>
    <xf numFmtId="223" fontId="88" fillId="15" borderId="117" xfId="2" applyNumberFormat="1" applyFont="1" applyFill="1" applyBorder="1" applyAlignment="1">
      <alignment horizontal="right" vertical="center" shrinkToFit="1"/>
    </xf>
    <xf numFmtId="223" fontId="88" fillId="0" borderId="117" xfId="2" applyNumberFormat="1" applyFont="1" applyBorder="1" applyAlignment="1">
      <alignment horizontal="right" vertical="center" shrinkToFit="1"/>
    </xf>
    <xf numFmtId="224" fontId="38" fillId="0" borderId="212" xfId="1" quotePrefix="1" applyNumberFormat="1" applyFont="1" applyBorder="1" applyAlignment="1">
      <alignment horizontal="right" vertical="center"/>
    </xf>
    <xf numFmtId="224" fontId="38" fillId="0" borderId="212" xfId="1" applyNumberFormat="1" applyFont="1" applyBorder="1" applyAlignment="1">
      <alignment horizontal="right" vertical="center"/>
    </xf>
    <xf numFmtId="187" fontId="81" fillId="0" borderId="7" xfId="0" applyNumberFormat="1" applyFont="1" applyBorder="1" applyAlignment="1">
      <alignment vertical="center" shrinkToFit="1"/>
    </xf>
    <xf numFmtId="0" fontId="70" fillId="0" borderId="47" xfId="0" applyFont="1" applyBorder="1" applyAlignment="1">
      <alignment horizontal="center" vertical="center"/>
    </xf>
    <xf numFmtId="0" fontId="44" fillId="0" borderId="67" xfId="0" applyFont="1" applyBorder="1" applyAlignment="1">
      <alignment vertical="center" wrapText="1"/>
    </xf>
    <xf numFmtId="38" fontId="190" fillId="0" borderId="45" xfId="1" applyFont="1" applyFill="1" applyBorder="1" applyAlignment="1" applyProtection="1">
      <alignment vertical="center"/>
    </xf>
    <xf numFmtId="38" fontId="190" fillId="0" borderId="45" xfId="1" applyFont="1" applyFill="1" applyBorder="1" applyProtection="1">
      <alignment vertical="center"/>
    </xf>
    <xf numFmtId="0" fontId="162" fillId="0" borderId="8" xfId="6" applyFont="1" applyBorder="1" applyAlignment="1">
      <alignment horizontal="center" vertical="center"/>
    </xf>
    <xf numFmtId="49" fontId="158" fillId="0" borderId="9" xfId="12" applyNumberFormat="1" applyFont="1" applyBorder="1" applyAlignment="1">
      <alignment horizontal="center" vertical="center" shrinkToFit="1"/>
    </xf>
    <xf numFmtId="49" fontId="158" fillId="0" borderId="60" xfId="12" applyNumberFormat="1" applyFont="1" applyBorder="1" applyAlignment="1">
      <alignment horizontal="center" vertical="center" shrinkToFit="1"/>
    </xf>
    <xf numFmtId="49" fontId="158" fillId="0" borderId="104" xfId="12" applyNumberFormat="1" applyFont="1" applyBorder="1" applyAlignment="1">
      <alignment horizontal="center" vertical="center" shrinkToFit="1"/>
    </xf>
    <xf numFmtId="0" fontId="158" fillId="0" borderId="9" xfId="12" applyFont="1" applyBorder="1" applyAlignment="1">
      <alignment horizontal="center" vertical="center" shrinkToFit="1"/>
    </xf>
    <xf numFmtId="0" fontId="158" fillId="0" borderId="60" xfId="12" applyFont="1" applyBorder="1" applyAlignment="1">
      <alignment horizontal="center" vertical="center" shrinkToFit="1"/>
    </xf>
    <xf numFmtId="0" fontId="158" fillId="0" borderId="104" xfId="12" applyFont="1" applyBorder="1" applyAlignment="1">
      <alignment horizontal="center" vertical="center" shrinkToFit="1"/>
    </xf>
    <xf numFmtId="0" fontId="193" fillId="0" borderId="0" xfId="1251" applyFont="1" applyAlignment="1">
      <alignment horizontal="left" vertical="center"/>
    </xf>
    <xf numFmtId="0" fontId="173" fillId="0" borderId="0" xfId="2" applyFont="1"/>
    <xf numFmtId="0" fontId="207" fillId="0" borderId="0" xfId="2" applyFont="1" applyAlignment="1">
      <alignment vertical="center"/>
    </xf>
    <xf numFmtId="0" fontId="208" fillId="0" borderId="0" xfId="2" applyFont="1" applyAlignment="1">
      <alignment vertical="center"/>
    </xf>
    <xf numFmtId="0" fontId="92" fillId="0" borderId="42" xfId="0" applyFont="1" applyBorder="1" applyAlignment="1">
      <alignment horizontal="center" vertical="center"/>
    </xf>
    <xf numFmtId="0" fontId="90" fillId="0" borderId="6" xfId="0" applyFont="1" applyBorder="1" applyAlignment="1">
      <alignment horizontal="center" vertical="center"/>
    </xf>
    <xf numFmtId="0" fontId="92" fillId="0" borderId="241" xfId="0" applyFont="1" applyBorder="1" applyAlignment="1">
      <alignment horizontal="left" vertical="center" wrapText="1" readingOrder="1"/>
    </xf>
    <xf numFmtId="0" fontId="92" fillId="0" borderId="241" xfId="0" applyFont="1" applyBorder="1" applyAlignment="1">
      <alignment horizontal="center" vertical="center" wrapText="1"/>
    </xf>
    <xf numFmtId="0" fontId="92" fillId="0" borderId="241" xfId="0" applyFont="1" applyBorder="1" applyAlignment="1">
      <alignment horizontal="center" vertical="center" wrapText="1" readingOrder="1"/>
    </xf>
    <xf numFmtId="0" fontId="196" fillId="0" borderId="241" xfId="0" applyFont="1" applyBorder="1" applyAlignment="1">
      <alignment vertical="center" wrapText="1"/>
    </xf>
    <xf numFmtId="0" fontId="92" fillId="0" borderId="241" xfId="0" applyFont="1" applyBorder="1" applyAlignment="1">
      <alignment vertical="center" wrapText="1"/>
    </xf>
    <xf numFmtId="0" fontId="92" fillId="0" borderId="6" xfId="0" applyFont="1" applyBorder="1" applyAlignment="1">
      <alignment vertical="center" wrapText="1"/>
    </xf>
    <xf numFmtId="0" fontId="87" fillId="0" borderId="110" xfId="2" applyFont="1" applyBorder="1" applyAlignment="1" applyProtection="1">
      <alignment horizontal="right" vertical="center" shrinkToFit="1"/>
      <protection locked="0"/>
    </xf>
    <xf numFmtId="0" fontId="154" fillId="0" borderId="0" xfId="2" applyFont="1" applyProtection="1"/>
    <xf numFmtId="218" fontId="190" fillId="0" borderId="250" xfId="1" applyNumberFormat="1" applyFont="1" applyBorder="1" applyAlignment="1" applyProtection="1">
      <alignment vertical="center" shrinkToFit="1"/>
    </xf>
    <xf numFmtId="218" fontId="190" fillId="0" borderId="102" xfId="1" applyNumberFormat="1" applyFont="1" applyBorder="1" applyAlignment="1" applyProtection="1">
      <alignment vertical="center" shrinkToFit="1"/>
    </xf>
    <xf numFmtId="218" fontId="190" fillId="0" borderId="107" xfId="1" applyNumberFormat="1" applyFont="1" applyBorder="1" applyAlignment="1" applyProtection="1">
      <alignment vertical="center" shrinkToFit="1"/>
    </xf>
    <xf numFmtId="218" fontId="190" fillId="0" borderId="249" xfId="1" applyNumberFormat="1" applyFont="1" applyBorder="1" applyAlignment="1" applyProtection="1">
      <alignment vertical="center" shrinkToFit="1"/>
    </xf>
    <xf numFmtId="218" fontId="190" fillId="0" borderId="153" xfId="1" applyNumberFormat="1" applyFont="1" applyBorder="1" applyAlignment="1" applyProtection="1">
      <alignment vertical="center" shrinkToFit="1"/>
    </xf>
    <xf numFmtId="218" fontId="190" fillId="0" borderId="107" xfId="1249" applyNumberFormat="1" applyFont="1" applyBorder="1" applyAlignment="1" applyProtection="1">
      <alignment vertical="center" shrinkToFit="1"/>
    </xf>
    <xf numFmtId="0" fontId="70" fillId="0" borderId="202" xfId="1248" applyFont="1" applyBorder="1" applyProtection="1">
      <alignment vertical="center"/>
      <protection locked="0"/>
    </xf>
    <xf numFmtId="0" fontId="70" fillId="0" borderId="203" xfId="1248" applyFont="1" applyBorder="1" applyProtection="1">
      <alignment vertical="center"/>
      <protection locked="0"/>
    </xf>
    <xf numFmtId="38" fontId="70" fillId="0" borderId="203"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38" fillId="0" borderId="0" xfId="0" applyFont="1">
      <alignment vertical="center"/>
    </xf>
    <xf numFmtId="0" fontId="91" fillId="0" borderId="90" xfId="0" applyFont="1" applyBorder="1" applyAlignment="1" applyProtection="1">
      <alignment horizontal="left" vertical="center" indent="1"/>
    </xf>
    <xf numFmtId="0" fontId="91" fillId="0" borderId="91" xfId="0" applyFont="1" applyBorder="1" applyAlignment="1" applyProtection="1">
      <alignment horizontal="left" vertical="center" indent="1"/>
    </xf>
    <xf numFmtId="0" fontId="158" fillId="9" borderId="0" xfId="6" applyFont="1" applyFill="1" applyAlignment="1">
      <alignment vertical="top" wrapText="1"/>
    </xf>
    <xf numFmtId="0" fontId="83" fillId="9" borderId="0" xfId="6" applyFont="1" applyFill="1" applyAlignment="1">
      <alignment vertical="center" wrapText="1"/>
    </xf>
    <xf numFmtId="0" fontId="158"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pplyProtection="1">
      <alignment vertical="center" shrinkToFit="1"/>
    </xf>
    <xf numFmtId="0" fontId="91" fillId="10" borderId="92" xfId="0" applyFont="1" applyFill="1" applyBorder="1" applyAlignment="1" applyProtection="1">
      <alignment horizontal="right" vertical="center"/>
    </xf>
    <xf numFmtId="0" fontId="91" fillId="10" borderId="35" xfId="0" applyFont="1" applyFill="1" applyBorder="1" applyAlignment="1" applyProtection="1">
      <alignment vertical="center"/>
    </xf>
    <xf numFmtId="3" fontId="91" fillId="10" borderId="0" xfId="0" applyNumberFormat="1" applyFont="1" applyFill="1" applyBorder="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0" fontId="99" fillId="9" borderId="0" xfId="6" applyFont="1" applyFill="1" applyBorder="1">
      <alignment vertical="center"/>
    </xf>
    <xf numFmtId="0" fontId="99" fillId="9" borderId="0" xfId="6" applyFont="1" applyFill="1" applyBorder="1" applyAlignment="1">
      <alignment horizontal="left" vertical="center" indent="1"/>
    </xf>
    <xf numFmtId="0" fontId="99" fillId="0" borderId="0" xfId="6" applyFont="1" applyBorder="1">
      <alignment vertical="center"/>
    </xf>
    <xf numFmtId="0" fontId="83" fillId="9" borderId="0" xfId="6" applyFont="1" applyFill="1" applyBorder="1">
      <alignment vertical="center"/>
    </xf>
    <xf numFmtId="0" fontId="87" fillId="9" borderId="0" xfId="6" applyFont="1" applyFill="1" applyBorder="1" applyAlignment="1"/>
    <xf numFmtId="0" fontId="148" fillId="0" borderId="0" xfId="6" applyFont="1" applyBorder="1" applyProtection="1">
      <alignment vertical="center"/>
      <protection hidden="1"/>
    </xf>
    <xf numFmtId="0" fontId="166" fillId="0" borderId="0" xfId="12" applyFont="1" applyBorder="1" applyProtection="1">
      <alignment vertical="center"/>
      <protection hidden="1"/>
    </xf>
    <xf numFmtId="0" fontId="163" fillId="0" borderId="0" xfId="12" applyFont="1" applyBorder="1" applyProtection="1">
      <alignment vertical="center"/>
      <protection hidden="1"/>
    </xf>
    <xf numFmtId="0" fontId="99" fillId="0" borderId="0" xfId="6" applyFont="1" applyBorder="1" applyProtection="1">
      <alignment vertical="center"/>
      <protection hidden="1"/>
    </xf>
    <xf numFmtId="0" fontId="38" fillId="0" borderId="0" xfId="0" applyFont="1" applyAlignment="1" applyProtection="1">
      <alignment vertical="center"/>
    </xf>
    <xf numFmtId="38" fontId="70" fillId="0" borderId="0" xfId="1" applyFont="1">
      <alignment vertical="center"/>
    </xf>
    <xf numFmtId="0" fontId="91" fillId="0" borderId="9" xfId="0" applyFont="1" applyBorder="1" applyAlignment="1" applyProtection="1">
      <alignment vertical="center"/>
    </xf>
    <xf numFmtId="0" fontId="91" fillId="0" borderId="90" xfId="0" applyFont="1" applyBorder="1" applyAlignment="1" applyProtection="1">
      <alignment horizontal="left" vertical="center" indent="1"/>
    </xf>
    <xf numFmtId="0" fontId="91" fillId="0" borderId="91" xfId="0" applyFont="1" applyBorder="1" applyAlignment="1" applyProtection="1">
      <alignment horizontal="left" vertical="center" indent="1"/>
    </xf>
    <xf numFmtId="0" fontId="83" fillId="9" borderId="0" xfId="6" applyFont="1" applyFill="1" applyAlignment="1">
      <alignment vertical="center" wrapText="1"/>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0" fontId="91" fillId="0" borderId="256" xfId="0" applyFont="1" applyBorder="1">
      <alignment vertical="center"/>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7" xfId="0" applyFont="1" applyBorder="1" applyAlignment="1">
      <alignment horizontal="right" vertical="center"/>
    </xf>
    <xf numFmtId="0" fontId="91" fillId="0" borderId="29" xfId="0" applyFont="1" applyBorder="1" applyAlignment="1">
      <alignment horizontal="right" vertical="center"/>
    </xf>
    <xf numFmtId="0" fontId="91" fillId="0" borderId="29" xfId="0" applyFont="1" applyBorder="1" applyAlignment="1" applyProtection="1">
      <alignment horizontal="right" vertical="center"/>
    </xf>
    <xf numFmtId="0" fontId="91" fillId="0" borderId="32" xfId="0" applyFont="1" applyBorder="1" applyAlignment="1" applyProtection="1">
      <alignment horizontal="right" vertical="center"/>
    </xf>
    <xf numFmtId="0" fontId="91" fillId="0" borderId="258"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100"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pplyProtection="1">
      <alignment vertical="center" shrinkToFit="1"/>
    </xf>
    <xf numFmtId="0" fontId="91" fillId="10" borderId="25" xfId="0" applyFont="1" applyFill="1" applyBorder="1" applyAlignment="1" applyProtection="1">
      <alignment vertical="center"/>
    </xf>
    <xf numFmtId="0" fontId="91" fillId="10" borderId="27" xfId="0" applyFont="1" applyFill="1" applyBorder="1" applyAlignment="1" applyProtection="1">
      <alignment vertical="center"/>
    </xf>
    <xf numFmtId="191" fontId="91" fillId="10" borderId="104" xfId="0" applyNumberFormat="1" applyFont="1" applyFill="1" applyBorder="1" applyAlignment="1" applyProtection="1">
      <alignment horizontal="righ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163" fillId="0" borderId="0" xfId="12" applyFont="1" applyFill="1" applyBorder="1" applyProtection="1">
      <alignment vertical="center"/>
      <protection hidden="1"/>
    </xf>
    <xf numFmtId="0" fontId="99" fillId="0" borderId="0" xfId="6" applyFont="1" applyFill="1" applyBorder="1" applyProtection="1">
      <alignment vertical="center"/>
      <protection hidden="1"/>
    </xf>
    <xf numFmtId="0" fontId="83" fillId="0" borderId="0" xfId="6" applyFont="1" applyFill="1" applyBorder="1" applyAlignment="1"/>
    <xf numFmtId="0" fontId="158" fillId="0" borderId="0" xfId="6" applyFont="1" applyFill="1" applyBorder="1" applyAlignment="1">
      <alignment vertical="center" wrapText="1" shrinkToFit="1"/>
    </xf>
    <xf numFmtId="0" fontId="154" fillId="0" borderId="0" xfId="6" applyFont="1" applyFill="1" applyBorder="1" applyProtection="1">
      <alignment vertical="center"/>
      <protection hidden="1"/>
    </xf>
    <xf numFmtId="38" fontId="94" fillId="0" borderId="9" xfId="1" applyFont="1" applyBorder="1" applyAlignment="1">
      <alignment vertical="center"/>
    </xf>
    <xf numFmtId="38" fontId="94" fillId="0" borderId="0" xfId="1" applyFont="1" applyBorder="1" applyAlignment="1">
      <alignment vertical="center"/>
    </xf>
    <xf numFmtId="38" fontId="38" fillId="23" borderId="6" xfId="1" applyFont="1" applyFill="1" applyBorder="1" applyAlignment="1">
      <alignment horizontal="center" vertical="center"/>
    </xf>
    <xf numFmtId="38" fontId="38" fillId="0" borderId="35" xfId="1" applyFont="1" applyFill="1" applyBorder="1" applyAlignment="1">
      <alignment horizontal="right" vertical="center"/>
    </xf>
    <xf numFmtId="218" fontId="58" fillId="0" borderId="67" xfId="1" applyNumberFormat="1" applyFont="1" applyFill="1" applyBorder="1">
      <alignment vertical="center"/>
    </xf>
    <xf numFmtId="38" fontId="38" fillId="0" borderId="0" xfId="1" applyFont="1" applyFill="1" applyBorder="1" applyAlignment="1">
      <alignment horizontal="right" vertical="center"/>
    </xf>
    <xf numFmtId="218" fontId="58" fillId="12" borderId="6" xfId="1" applyNumberFormat="1" applyFont="1" applyFill="1" applyBorder="1" applyAlignment="1">
      <alignment horizontal="right" vertical="center"/>
    </xf>
    <xf numFmtId="38" fontId="42" fillId="0" borderId="0" xfId="1" applyFont="1" applyAlignment="1">
      <alignment vertical="center"/>
    </xf>
    <xf numFmtId="38" fontId="213" fillId="0" borderId="0" xfId="1" applyFont="1">
      <alignment vertical="center"/>
    </xf>
    <xf numFmtId="38" fontId="38" fillId="0" borderId="35" xfId="1" applyFont="1" applyFill="1" applyBorder="1">
      <alignment vertical="center"/>
    </xf>
    <xf numFmtId="38" fontId="214" fillId="0" borderId="0" xfId="1" applyFont="1" applyAlignment="1">
      <alignment horizontal="left" vertical="center" wrapText="1" shrinkToFit="1"/>
    </xf>
    <xf numFmtId="218" fontId="58" fillId="0" borderId="42" xfId="1" applyNumberFormat="1" applyFont="1" applyBorder="1">
      <alignment vertical="center"/>
    </xf>
    <xf numFmtId="224" fontId="38" fillId="0" borderId="67" xfId="1" quotePrefix="1" applyNumberFormat="1" applyFont="1" applyBorder="1" applyAlignment="1">
      <alignment horizontal="right" vertical="center"/>
    </xf>
    <xf numFmtId="224" fontId="38" fillId="0" borderId="99" xfId="1" quotePrefix="1" applyNumberFormat="1" applyFont="1" applyBorder="1" applyAlignment="1">
      <alignment horizontal="right" vertical="center"/>
    </xf>
    <xf numFmtId="38" fontId="38" fillId="25" borderId="99"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Border="1" applyProtection="1">
      <alignment vertical="center"/>
      <protection locked="0"/>
    </xf>
    <xf numFmtId="0" fontId="99" fillId="9" borderId="0" xfId="6" applyFont="1" applyFill="1" applyBorder="1" applyAlignment="1" applyProtection="1">
      <alignment horizontal="left" vertical="center" indent="1"/>
      <protection locked="0"/>
    </xf>
    <xf numFmtId="0" fontId="87" fillId="9" borderId="38" xfId="6" applyFont="1" applyFill="1" applyBorder="1" applyAlignment="1" applyProtection="1">
      <protection locked="0"/>
    </xf>
    <xf numFmtId="0" fontId="164" fillId="0" borderId="38" xfId="6" applyFont="1" applyBorder="1" applyProtection="1">
      <alignment vertical="center"/>
      <protection locked="0"/>
    </xf>
    <xf numFmtId="0" fontId="164" fillId="0" borderId="0" xfId="6" applyFont="1" applyBorder="1" applyProtection="1">
      <alignment vertical="center"/>
      <protection locked="0"/>
    </xf>
    <xf numFmtId="0" fontId="164" fillId="0" borderId="38" xfId="6" applyFont="1" applyBorder="1" applyProtection="1">
      <alignment vertical="center"/>
      <protection locked="0" hidden="1"/>
    </xf>
    <xf numFmtId="0" fontId="164" fillId="0" borderId="0" xfId="6" applyFont="1" applyBorder="1" applyProtection="1">
      <alignment vertical="center"/>
      <protection locked="0" hidden="1"/>
    </xf>
    <xf numFmtId="0" fontId="164" fillId="0" borderId="40" xfId="6" applyFont="1" applyBorder="1" applyProtection="1">
      <alignment vertical="center"/>
      <protection locked="0" hidden="1"/>
    </xf>
    <xf numFmtId="0" fontId="164" fillId="0" borderId="37" xfId="6" applyFont="1" applyBorder="1" applyProtection="1">
      <alignment vertical="center"/>
      <protection locked="0" hidden="1"/>
    </xf>
    <xf numFmtId="0" fontId="69" fillId="18" borderId="6" xfId="5" applyFont="1" applyFill="1" applyBorder="1" applyAlignment="1" applyProtection="1">
      <alignment horizontal="center" vertical="center" wrapText="1"/>
    </xf>
    <xf numFmtId="38" fontId="49" fillId="0" borderId="90" xfId="1" applyFont="1" applyFill="1" applyBorder="1" applyAlignment="1" applyProtection="1">
      <alignment vertical="center" shrinkToFit="1"/>
    </xf>
    <xf numFmtId="0" fontId="49" fillId="0" borderId="92" xfId="0" applyFont="1" applyBorder="1" applyAlignment="1">
      <alignment horizontal="right" vertical="center"/>
    </xf>
    <xf numFmtId="38" fontId="49" fillId="0" borderId="28" xfId="1" applyFont="1" applyFill="1" applyBorder="1" applyAlignment="1" applyProtection="1">
      <alignment vertical="center" shrinkToFit="1"/>
    </xf>
    <xf numFmtId="0" fontId="49" fillId="0" borderId="30" xfId="0" applyFont="1" applyBorder="1" applyAlignment="1">
      <alignment horizontal="right" vertical="center"/>
    </xf>
    <xf numFmtId="38" fontId="49" fillId="0" borderId="68" xfId="1" applyFont="1" applyFill="1" applyBorder="1" applyAlignment="1" applyProtection="1">
      <alignment vertical="center" shrinkToFit="1"/>
    </xf>
    <xf numFmtId="0" fontId="49" fillId="0" borderId="70" xfId="0" applyFont="1" applyBorder="1" applyAlignment="1">
      <alignment horizontal="right" vertical="center"/>
    </xf>
    <xf numFmtId="0" fontId="215" fillId="11" borderId="0" xfId="2" applyFont="1" applyFill="1" applyAlignment="1" applyProtection="1">
      <alignment vertical="center"/>
      <protection hidden="1"/>
    </xf>
    <xf numFmtId="0" fontId="217"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18" fillId="0" borderId="0" xfId="2" applyFont="1" applyAlignment="1" applyProtection="1">
      <alignment vertical="center"/>
      <protection hidden="1"/>
    </xf>
    <xf numFmtId="0" fontId="150" fillId="0" borderId="0" xfId="2" applyFont="1" applyAlignment="1" applyProtection="1">
      <alignment vertical="center"/>
      <protection hidden="1"/>
    </xf>
    <xf numFmtId="0" fontId="47" fillId="0" borderId="0" xfId="12" applyFont="1" applyProtection="1">
      <alignment vertical="center"/>
      <protection hidden="1"/>
    </xf>
    <xf numFmtId="0" fontId="219" fillId="0" borderId="0" xfId="12" applyFont="1" applyProtection="1">
      <alignment vertical="center"/>
      <protection hidden="1"/>
    </xf>
    <xf numFmtId="0" fontId="47" fillId="9" borderId="0" xfId="12" applyFont="1" applyFill="1" applyProtection="1">
      <alignment vertical="center"/>
      <protection hidden="1"/>
    </xf>
    <xf numFmtId="0" fontId="47" fillId="9" borderId="0" xfId="12" applyFont="1" applyFill="1" applyAlignment="1" applyProtection="1">
      <alignment horizontal="center" vertical="center"/>
      <protection hidden="1"/>
    </xf>
    <xf numFmtId="38" fontId="47" fillId="9" borderId="0" xfId="9" applyFont="1" applyFill="1" applyProtection="1">
      <alignment vertical="center"/>
      <protection hidden="1"/>
    </xf>
    <xf numFmtId="49" fontId="47" fillId="9" borderId="0" xfId="12" applyNumberFormat="1" applyFont="1" applyFill="1" applyProtection="1">
      <alignment vertical="center"/>
      <protection hidden="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vertical="top"/>
      <protection hidden="1"/>
    </xf>
    <xf numFmtId="49" fontId="220" fillId="9" borderId="0" xfId="6" applyNumberFormat="1" applyFont="1" applyFill="1" applyAlignment="1" applyProtection="1">
      <alignment vertical="top"/>
      <protection hidden="1"/>
    </xf>
    <xf numFmtId="0" fontId="1" fillId="0" borderId="0" xfId="1258" applyProtection="1">
      <alignment vertical="center"/>
      <protection hidden="1"/>
    </xf>
    <xf numFmtId="0" fontId="47" fillId="0" borderId="0" xfId="12" applyFont="1" applyAlignment="1" applyProtection="1">
      <alignment horizontal="center" vertical="center"/>
      <protection hidden="1"/>
    </xf>
    <xf numFmtId="20" fontId="47"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7" fillId="9" borderId="0" xfId="6" applyNumberFormat="1" applyFont="1" applyFill="1" applyAlignment="1" applyProtection="1">
      <alignment horizontal="left" vertical="center"/>
      <protection hidden="1"/>
    </xf>
    <xf numFmtId="49" fontId="47"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16" fillId="0" borderId="0" xfId="12" applyFont="1" applyProtection="1">
      <alignment vertical="center"/>
      <protection hidden="1"/>
    </xf>
    <xf numFmtId="0" fontId="168"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7" fillId="0" borderId="0" xfId="9" applyFont="1" applyProtection="1">
      <alignment vertical="center"/>
      <protection hidden="1"/>
    </xf>
    <xf numFmtId="0" fontId="47" fillId="9" borderId="0" xfId="12" applyFont="1" applyFill="1" applyAlignment="1" applyProtection="1">
      <alignment horizontal="right" vertical="distributed" wrapText="1"/>
      <protection hidden="1"/>
    </xf>
    <xf numFmtId="49" fontId="47" fillId="9" borderId="0" xfId="6" applyNumberFormat="1" applyFont="1" applyFill="1" applyAlignment="1" applyProtection="1">
      <alignment vertical="top" wrapText="1" shrinkToFit="1"/>
      <protection hidden="1"/>
    </xf>
    <xf numFmtId="49" fontId="47" fillId="9" borderId="0" xfId="6" applyNumberFormat="1" applyFont="1" applyFill="1" applyAlignment="1" applyProtection="1">
      <alignment vertical="top" shrinkToFit="1"/>
      <protection hidden="1"/>
    </xf>
    <xf numFmtId="0" fontId="47" fillId="0" borderId="0" xfId="12" applyFont="1" applyAlignment="1" applyProtection="1">
      <alignment horizontal="left" vertical="center"/>
      <protection hidden="1"/>
    </xf>
    <xf numFmtId="188" fontId="47" fillId="9" borderId="0" xfId="12" applyNumberFormat="1" applyFont="1" applyFill="1" applyAlignment="1" applyProtection="1">
      <alignment vertical="center" shrinkToFit="1"/>
      <protection hidden="1"/>
    </xf>
    <xf numFmtId="0" fontId="216" fillId="0" borderId="0" xfId="2" applyFont="1" applyAlignment="1" applyProtection="1">
      <alignment vertical="center"/>
    </xf>
    <xf numFmtId="49" fontId="22" fillId="0" borderId="30" xfId="0" applyNumberFormat="1" applyFont="1" applyBorder="1" applyAlignment="1" applyProtection="1">
      <alignment horizontal="left" vertical="center" indent="1" shrinkToFit="1"/>
      <protection locked="0"/>
    </xf>
    <xf numFmtId="49" fontId="22" fillId="0" borderId="33" xfId="0" applyNumberFormat="1" applyFont="1" applyBorder="1" applyAlignment="1" applyProtection="1">
      <alignment horizontal="left" vertical="center" indent="1" shrinkToFit="1"/>
      <protection locked="0"/>
    </xf>
    <xf numFmtId="0" fontId="22" fillId="0" borderId="30" xfId="0" applyFont="1" applyBorder="1" applyAlignment="1" applyProtection="1">
      <alignment horizontal="left" vertical="center" indent="1" shrinkToFit="1"/>
      <protection locked="0"/>
    </xf>
    <xf numFmtId="0" fontId="22" fillId="0" borderId="33" xfId="0" applyFont="1" applyBorder="1" applyAlignment="1" applyProtection="1">
      <alignment horizontal="left" vertical="center" indent="1" shrinkToFit="1"/>
      <protection locked="0"/>
    </xf>
    <xf numFmtId="0" fontId="65" fillId="9" borderId="0" xfId="6" applyFont="1" applyFill="1" applyAlignment="1" applyProtection="1">
      <alignment horizontal="left" vertical="center"/>
      <protection hidden="1"/>
    </xf>
    <xf numFmtId="38" fontId="42" fillId="0" borderId="0" xfId="1" applyFont="1" applyAlignment="1">
      <alignment vertical="center"/>
    </xf>
    <xf numFmtId="0" fontId="211" fillId="9" borderId="8" xfId="6" applyFont="1" applyFill="1" applyBorder="1" applyAlignment="1" applyProtection="1">
      <alignment horizontal="center" vertical="center" wrapText="1"/>
    </xf>
    <xf numFmtId="0" fontId="65" fillId="9" borderId="0" xfId="6" applyFont="1" applyFill="1" applyAlignment="1" applyProtection="1">
      <alignment vertical="center"/>
      <protection hidden="1"/>
    </xf>
    <xf numFmtId="0" fontId="65" fillId="9" borderId="0" xfId="6" applyFont="1" applyFill="1" applyBorder="1" applyAlignment="1" applyProtection="1">
      <alignment vertical="center" shrinkToFit="1"/>
      <protection hidden="1"/>
    </xf>
    <xf numFmtId="0" fontId="38" fillId="0" borderId="35" xfId="0" applyFont="1" applyBorder="1" applyAlignment="1" applyProtection="1">
      <alignment horizontal="left" vertical="center" indent="1" shrinkToFit="1"/>
    </xf>
    <xf numFmtId="0" fontId="38" fillId="0" borderId="35" xfId="0" applyFont="1" applyBorder="1" applyAlignment="1" applyProtection="1">
      <alignment vertical="center" shrinkToFit="1"/>
    </xf>
    <xf numFmtId="0" fontId="116" fillId="0" borderId="35" xfId="0" applyFont="1" applyBorder="1" applyAlignment="1" applyProtection="1">
      <alignment vertical="center" shrinkToFit="1"/>
    </xf>
    <xf numFmtId="0" fontId="65" fillId="9" borderId="35" xfId="6" applyFont="1" applyFill="1" applyBorder="1" applyAlignment="1" applyProtection="1">
      <alignment horizontal="left" vertical="center" indent="1" shrinkToFit="1"/>
      <protection hidden="1"/>
    </xf>
    <xf numFmtId="0" fontId="22" fillId="0" borderId="28" xfId="0" applyFont="1" applyBorder="1" applyAlignment="1" applyProtection="1">
      <alignment horizontal="left" vertical="center" indent="1"/>
      <protection locked="0"/>
    </xf>
    <xf numFmtId="0" fontId="22" fillId="0" borderId="28" xfId="0" applyFont="1" applyBorder="1" applyAlignment="1" applyProtection="1">
      <alignment horizontal="left" vertical="center" wrapText="1" indent="1"/>
      <protection locked="0"/>
    </xf>
    <xf numFmtId="0" fontId="22" fillId="9" borderId="260" xfId="0" applyFont="1" applyFill="1" applyBorder="1" applyAlignment="1" applyProtection="1">
      <alignment horizontal="left" vertical="center" indent="1" shrinkToFit="1"/>
      <protection locked="0"/>
    </xf>
    <xf numFmtId="0" fontId="22" fillId="0" borderId="86" xfId="0" applyFont="1" applyFill="1" applyBorder="1" applyAlignment="1" applyProtection="1">
      <alignment horizontal="center" vertical="center" wrapText="1"/>
      <protection locked="0"/>
    </xf>
    <xf numFmtId="0" fontId="22" fillId="0" borderId="63" xfId="0" applyFont="1" applyFill="1" applyBorder="1" applyAlignment="1" applyProtection="1">
      <alignment horizontal="center" vertical="center" wrapText="1"/>
      <protection locked="0"/>
    </xf>
    <xf numFmtId="218" fontId="55" fillId="0" borderId="6" xfId="1" applyNumberFormat="1" applyFont="1" applyFill="1" applyBorder="1" applyProtection="1">
      <alignment vertical="center"/>
      <protection locked="0"/>
    </xf>
    <xf numFmtId="38" fontId="87" fillId="0" borderId="0" xfId="1255" applyFont="1" applyFill="1" applyBorder="1" applyAlignment="1" applyProtection="1">
      <alignment vertical="center" wrapText="1" shrinkToFit="1"/>
    </xf>
    <xf numFmtId="0" fontId="131" fillId="0" borderId="0" xfId="2" applyFont="1" applyAlignment="1" applyProtection="1">
      <alignment vertical="center"/>
    </xf>
    <xf numFmtId="0" fontId="164" fillId="0" borderId="0" xfId="6" applyFont="1" applyProtection="1">
      <alignment vertical="center"/>
    </xf>
    <xf numFmtId="0" fontId="164" fillId="0" borderId="0" xfId="12" applyFont="1" applyAlignment="1" applyProtection="1">
      <alignment vertical="center" shrinkToFit="1"/>
    </xf>
    <xf numFmtId="0" fontId="158" fillId="0" borderId="0" xfId="6" applyFont="1" applyAlignment="1" applyProtection="1">
      <alignment horizontal="right" vertical="center"/>
    </xf>
    <xf numFmtId="0" fontId="165" fillId="9" borderId="0" xfId="6" applyFont="1" applyFill="1" applyProtection="1">
      <alignment vertical="center"/>
    </xf>
    <xf numFmtId="0" fontId="164" fillId="9" borderId="0" xfId="6" applyFont="1" applyFill="1" applyProtection="1">
      <alignment vertical="center"/>
    </xf>
    <xf numFmtId="0" fontId="164" fillId="0" borderId="0" xfId="6" applyFont="1" applyAlignment="1" applyProtection="1">
      <alignment horizontal="right" vertical="center"/>
    </xf>
    <xf numFmtId="0" fontId="154" fillId="9" borderId="0" xfId="6" applyFont="1" applyFill="1" applyProtection="1">
      <alignment vertical="center"/>
    </xf>
    <xf numFmtId="0" fontId="164" fillId="9" borderId="0" xfId="6" applyFont="1" applyFill="1" applyAlignment="1" applyProtection="1">
      <alignment horizontal="center" vertical="center"/>
    </xf>
    <xf numFmtId="0" fontId="99" fillId="0" borderId="0" xfId="6" applyFont="1" applyProtection="1">
      <alignment vertical="center"/>
    </xf>
    <xf numFmtId="0" fontId="83" fillId="9" borderId="0" xfId="6" applyFont="1" applyFill="1" applyProtection="1">
      <alignment vertical="center"/>
    </xf>
    <xf numFmtId="0" fontId="87" fillId="9" borderId="0" xfId="6" applyFont="1" applyFill="1" applyAlignment="1" applyProtection="1"/>
    <xf numFmtId="0" fontId="99" fillId="9" borderId="0" xfId="6" applyFont="1" applyFill="1" applyProtection="1">
      <alignment vertical="center"/>
    </xf>
    <xf numFmtId="0" fontId="99" fillId="9" borderId="0" xfId="6" applyFont="1" applyFill="1" applyAlignment="1" applyProtection="1">
      <alignment horizontal="left" vertical="center" indent="1"/>
    </xf>
    <xf numFmtId="0" fontId="154" fillId="0" borderId="0" xfId="6" applyFont="1" applyProtection="1">
      <alignment vertical="center"/>
    </xf>
    <xf numFmtId="0" fontId="83" fillId="9" borderId="0" xfId="6" applyFont="1" applyFill="1" applyAlignment="1" applyProtection="1">
      <alignment vertical="center" wrapText="1"/>
    </xf>
    <xf numFmtId="0" fontId="83" fillId="0" borderId="0" xfId="6" applyFont="1" applyAlignment="1" applyProtection="1">
      <alignment horizontal="left" vertical="center" shrinkToFit="1"/>
    </xf>
    <xf numFmtId="0" fontId="83" fillId="0" borderId="7" xfId="14" applyFont="1" applyBorder="1" applyAlignment="1" applyProtection="1">
      <alignment horizontal="center" vertical="center"/>
    </xf>
    <xf numFmtId="0" fontId="158" fillId="0" borderId="8" xfId="6" applyFont="1" applyBorder="1" applyProtection="1">
      <alignment vertical="center"/>
    </xf>
    <xf numFmtId="0" fontId="83" fillId="0" borderId="8" xfId="6" applyFont="1" applyBorder="1" applyProtection="1">
      <alignment vertical="center"/>
    </xf>
    <xf numFmtId="0" fontId="83" fillId="0" borderId="9" xfId="6" applyFont="1" applyBorder="1" applyProtection="1">
      <alignment vertical="center"/>
    </xf>
    <xf numFmtId="0" fontId="83" fillId="9" borderId="0" xfId="6" applyFont="1" applyFill="1" applyAlignment="1" applyProtection="1">
      <alignment horizontal="center" vertical="center" wrapText="1"/>
    </xf>
    <xf numFmtId="0" fontId="83" fillId="9" borderId="0" xfId="6" applyFont="1" applyFill="1" applyAlignment="1" applyProtection="1"/>
    <xf numFmtId="0" fontId="154" fillId="0" borderId="0" xfId="6" applyFont="1" applyAlignment="1" applyProtection="1">
      <alignment horizontal="center" vertical="center"/>
    </xf>
    <xf numFmtId="0" fontId="83" fillId="9" borderId="0" xfId="6" applyFont="1" applyFill="1" applyAlignment="1" applyProtection="1">
      <alignment horizontal="left" vertical="center"/>
    </xf>
    <xf numFmtId="0" fontId="154" fillId="9" borderId="0" xfId="6" applyFont="1" applyFill="1" applyAlignment="1" applyProtection="1">
      <alignment horizontal="right" vertical="center"/>
    </xf>
    <xf numFmtId="0" fontId="158" fillId="9" borderId="0" xfId="6" applyFont="1" applyFill="1" applyAlignment="1" applyProtection="1">
      <alignment horizontal="left" vertical="top"/>
    </xf>
    <xf numFmtId="0" fontId="83" fillId="9" borderId="0" xfId="6" applyFont="1" applyFill="1" applyAlignment="1" applyProtection="1">
      <alignment horizontal="right" vertical="center"/>
    </xf>
    <xf numFmtId="0" fontId="83" fillId="9" borderId="0" xfId="6" applyFont="1" applyFill="1" applyAlignment="1" applyProtection="1">
      <alignment vertical="top" wrapText="1"/>
    </xf>
    <xf numFmtId="0" fontId="83" fillId="9" borderId="0" xfId="6" applyFont="1" applyFill="1" applyBorder="1" applyAlignment="1" applyProtection="1">
      <alignment vertical="top" wrapText="1"/>
    </xf>
    <xf numFmtId="0" fontId="154" fillId="0" borderId="38" xfId="6" applyFont="1" applyBorder="1" applyAlignment="1" applyProtection="1">
      <alignment horizontal="center" vertical="center"/>
    </xf>
    <xf numFmtId="0" fontId="83" fillId="9" borderId="0" xfId="6" applyFont="1" applyFill="1" applyBorder="1" applyProtection="1">
      <alignment vertical="center"/>
    </xf>
    <xf numFmtId="0" fontId="83" fillId="0" borderId="0" xfId="6" applyFont="1" applyFill="1" applyAlignment="1" applyProtection="1">
      <alignment vertical="center" wrapText="1"/>
    </xf>
    <xf numFmtId="0" fontId="158" fillId="9" borderId="0" xfId="6" applyFont="1" applyFill="1" applyAlignment="1" applyProtection="1">
      <alignment vertical="top"/>
    </xf>
    <xf numFmtId="0" fontId="158" fillId="9" borderId="0" xfId="6" applyFont="1" applyFill="1" applyProtection="1">
      <alignment vertical="center"/>
    </xf>
    <xf numFmtId="0" fontId="158" fillId="0" borderId="0" xfId="6" applyFont="1" applyProtection="1">
      <alignment vertical="center"/>
    </xf>
    <xf numFmtId="0" fontId="158" fillId="9" borderId="35" xfId="6" applyFont="1" applyFill="1" applyBorder="1" applyAlignment="1" applyProtection="1">
      <alignment vertical="top"/>
    </xf>
    <xf numFmtId="0" fontId="158" fillId="9" borderId="0" xfId="6" applyFont="1" applyFill="1" applyBorder="1" applyAlignment="1" applyProtection="1">
      <alignment vertical="top"/>
    </xf>
    <xf numFmtId="0" fontId="158" fillId="9" borderId="0" xfId="6" applyFont="1" applyFill="1" applyAlignment="1" applyProtection="1">
      <alignment vertical="top" wrapText="1"/>
    </xf>
    <xf numFmtId="0" fontId="83" fillId="0" borderId="0" xfId="6" applyFont="1" applyFill="1" applyAlignment="1" applyProtection="1">
      <alignment horizontal="center" vertical="center" wrapText="1"/>
    </xf>
    <xf numFmtId="38" fontId="87" fillId="0" borderId="0" xfId="1" applyFont="1" applyFill="1" applyBorder="1" applyAlignment="1" applyProtection="1">
      <alignment vertical="center" wrapText="1" shrinkToFit="1"/>
    </xf>
    <xf numFmtId="0" fontId="212" fillId="9" borderId="0" xfId="6" applyFont="1" applyFill="1" applyAlignment="1" applyProtection="1">
      <alignment vertical="top"/>
    </xf>
    <xf numFmtId="0" fontId="158" fillId="24" borderId="6" xfId="6" applyFont="1" applyFill="1" applyBorder="1" applyAlignment="1" applyProtection="1">
      <alignment vertical="center"/>
    </xf>
    <xf numFmtId="0" fontId="158" fillId="0" borderId="8" xfId="6" applyFont="1" applyBorder="1" applyAlignment="1" applyProtection="1">
      <alignment horizontal="center" vertical="center"/>
    </xf>
    <xf numFmtId="0" fontId="83" fillId="9" borderId="6" xfId="6" applyFont="1" applyFill="1" applyBorder="1" applyAlignment="1" applyProtection="1">
      <alignment horizontal="center" vertical="center" wrapText="1"/>
    </xf>
    <xf numFmtId="0" fontId="83" fillId="17" borderId="0" xfId="6" applyFont="1" applyFill="1" applyAlignment="1" applyProtection="1">
      <alignment vertical="center" wrapText="1"/>
    </xf>
    <xf numFmtId="0" fontId="154" fillId="9" borderId="0" xfId="6" applyFont="1" applyFill="1" applyBorder="1" applyProtection="1">
      <alignment vertical="center"/>
    </xf>
    <xf numFmtId="0" fontId="99" fillId="9" borderId="0" xfId="6" applyFont="1" applyFill="1" applyBorder="1" applyProtection="1">
      <alignment vertical="center"/>
    </xf>
    <xf numFmtId="0" fontId="158" fillId="9" borderId="0" xfId="6" applyFont="1" applyFill="1" applyBorder="1" applyAlignment="1" applyProtection="1">
      <alignment vertical="top" wrapText="1"/>
    </xf>
    <xf numFmtId="0" fontId="158" fillId="9" borderId="0" xfId="6" applyFont="1" applyFill="1" applyBorder="1" applyAlignment="1" applyProtection="1">
      <alignment vertical="center" wrapText="1"/>
    </xf>
    <xf numFmtId="0" fontId="158" fillId="0" borderId="8" xfId="6" applyFont="1" applyFill="1" applyBorder="1" applyAlignment="1" applyProtection="1">
      <alignment horizontal="center" vertical="center"/>
    </xf>
    <xf numFmtId="0" fontId="211" fillId="9" borderId="0" xfId="6" applyFont="1" applyFill="1" applyBorder="1" applyAlignment="1" applyProtection="1">
      <alignment horizontal="center" vertical="center" wrapText="1"/>
    </xf>
    <xf numFmtId="0" fontId="158" fillId="9" borderId="0" xfId="6" applyFont="1" applyFill="1" applyAlignment="1" applyProtection="1">
      <alignment vertical="center" wrapText="1"/>
    </xf>
    <xf numFmtId="0" fontId="158" fillId="0" borderId="0" xfId="6" applyFont="1" applyFill="1" applyBorder="1" applyAlignment="1" applyProtection="1">
      <alignment horizontal="center" vertical="center"/>
    </xf>
    <xf numFmtId="38" fontId="131" fillId="0" borderId="0" xfId="1" applyFont="1" applyAlignment="1">
      <alignment vertical="center"/>
    </xf>
    <xf numFmtId="0" fontId="22" fillId="0" borderId="0" xfId="0" applyFont="1" applyProtection="1">
      <alignment vertical="center"/>
    </xf>
    <xf numFmtId="0" fontId="22" fillId="0" borderId="0" xfId="0" applyFont="1" applyAlignment="1" applyProtection="1">
      <alignment horizontal="left" vertical="center" shrinkToFit="1"/>
    </xf>
    <xf numFmtId="0" fontId="110" fillId="0" borderId="0" xfId="0" applyFont="1" applyAlignment="1" applyProtection="1">
      <alignment horizontal="right" vertical="center"/>
    </xf>
    <xf numFmtId="189" fontId="111" fillId="0" borderId="0" xfId="5" applyNumberFormat="1" applyFont="1" applyFill="1" applyAlignment="1" applyProtection="1">
      <alignment horizontal="right" vertical="center"/>
    </xf>
    <xf numFmtId="0" fontId="33" fillId="0" borderId="0" xfId="0" applyFont="1" applyProtection="1">
      <alignment vertical="center"/>
    </xf>
    <xf numFmtId="0" fontId="145" fillId="0" borderId="0" xfId="0" applyFont="1" applyProtection="1">
      <alignment vertical="center"/>
    </xf>
    <xf numFmtId="0" fontId="23" fillId="0" borderId="0" xfId="0" applyFont="1" applyProtection="1">
      <alignment vertical="center"/>
    </xf>
    <xf numFmtId="0" fontId="114" fillId="0" borderId="0" xfId="0" applyFont="1" applyProtection="1">
      <alignment vertical="center"/>
    </xf>
    <xf numFmtId="0" fontId="27" fillId="0" borderId="0" xfId="0" applyFont="1" applyProtection="1">
      <alignment vertical="center"/>
    </xf>
    <xf numFmtId="0" fontId="92" fillId="0" borderId="0" xfId="0" applyFont="1" applyProtection="1">
      <alignment vertical="center"/>
    </xf>
    <xf numFmtId="49" fontId="92" fillId="0" borderId="0" xfId="0" applyNumberFormat="1" applyFont="1" applyProtection="1">
      <alignment vertical="center"/>
    </xf>
    <xf numFmtId="0" fontId="29" fillId="0" borderId="0" xfId="0" applyFont="1" applyProtection="1">
      <alignment vertical="center"/>
    </xf>
    <xf numFmtId="0" fontId="29" fillId="6" borderId="1" xfId="0" applyFont="1" applyFill="1" applyBorder="1" applyProtection="1">
      <alignment vertical="center"/>
    </xf>
    <xf numFmtId="0" fontId="89" fillId="0" borderId="0" xfId="0" applyFont="1" applyProtection="1">
      <alignment vertical="center"/>
    </xf>
    <xf numFmtId="0" fontId="198" fillId="0" borderId="9" xfId="0" applyFont="1" applyBorder="1" applyProtection="1">
      <alignment vertical="center"/>
    </xf>
    <xf numFmtId="0" fontId="22" fillId="0" borderId="23" xfId="0" applyFont="1" applyBorder="1" applyAlignment="1" applyProtection="1">
      <alignment vertical="center" wrapText="1"/>
    </xf>
    <xf numFmtId="0" fontId="34" fillId="0" borderId="0" xfId="0" applyFont="1" applyProtection="1">
      <alignment vertical="center"/>
    </xf>
    <xf numFmtId="49" fontId="92" fillId="0" borderId="8" xfId="0" applyNumberFormat="1" applyFont="1" applyBorder="1" applyAlignment="1" applyProtection="1">
      <alignment horizontal="left" vertical="center" indent="1" shrinkToFit="1"/>
    </xf>
    <xf numFmtId="0" fontId="31" fillId="0" borderId="9" xfId="0" applyFont="1" applyBorder="1" applyProtection="1">
      <alignment vertical="center"/>
    </xf>
    <xf numFmtId="0" fontId="32" fillId="0" borderId="0" xfId="0" applyFont="1" applyProtection="1">
      <alignment vertical="center"/>
    </xf>
    <xf numFmtId="0" fontId="22" fillId="0" borderId="93" xfId="0" applyFont="1" applyBorder="1" applyProtection="1">
      <alignment vertical="center"/>
    </xf>
    <xf numFmtId="0" fontId="92" fillId="2" borderId="5" xfId="0" applyFont="1" applyFill="1" applyBorder="1" applyAlignment="1" applyProtection="1">
      <alignment vertical="center" shrinkToFit="1"/>
    </xf>
    <xf numFmtId="0" fontId="92" fillId="0" borderId="93" xfId="0" applyFont="1" applyBorder="1" applyProtection="1">
      <alignment vertical="center"/>
    </xf>
    <xf numFmtId="0" fontId="31" fillId="0" borderId="33" xfId="0" applyFont="1" applyBorder="1" applyProtection="1">
      <alignment vertical="center"/>
    </xf>
    <xf numFmtId="0" fontId="22" fillId="2" borderId="5" xfId="0" applyFont="1" applyFill="1" applyBorder="1" applyAlignment="1" applyProtection="1">
      <alignment vertical="center" shrinkToFit="1"/>
    </xf>
    <xf numFmtId="0" fontId="90" fillId="0" borderId="93" xfId="0" applyFont="1" applyBorder="1" applyAlignment="1" applyProtection="1">
      <alignment vertical="center" wrapText="1"/>
    </xf>
    <xf numFmtId="0" fontId="90" fillId="0" borderId="93" xfId="0" applyFont="1" applyBorder="1" applyProtection="1">
      <alignment vertical="center"/>
    </xf>
    <xf numFmtId="0" fontId="95" fillId="0" borderId="93" xfId="0" applyFont="1" applyBorder="1" applyProtection="1">
      <alignment vertical="center"/>
    </xf>
    <xf numFmtId="0" fontId="31" fillId="0" borderId="41" xfId="0" applyFont="1" applyBorder="1" applyProtection="1">
      <alignment vertical="center"/>
    </xf>
    <xf numFmtId="0" fontId="92" fillId="0" borderId="93" xfId="0" applyFont="1" applyBorder="1" applyAlignment="1" applyProtection="1">
      <alignment vertical="center" wrapText="1"/>
    </xf>
    <xf numFmtId="0" fontId="63" fillId="0" borderId="0" xfId="0" applyFont="1" applyProtection="1">
      <alignment vertical="center"/>
    </xf>
    <xf numFmtId="0" fontId="28" fillId="4" borderId="1" xfId="0" applyFont="1" applyFill="1" applyBorder="1" applyAlignment="1" applyProtection="1">
      <alignment vertical="center"/>
    </xf>
    <xf numFmtId="0" fontId="28" fillId="4" borderId="0" xfId="0" applyFont="1" applyFill="1" applyBorder="1" applyAlignment="1" applyProtection="1">
      <alignment vertical="center"/>
    </xf>
    <xf numFmtId="0" fontId="28" fillId="4" borderId="37" xfId="0" applyFont="1" applyFill="1" applyBorder="1" applyAlignment="1" applyProtection="1">
      <alignment vertical="center"/>
    </xf>
    <xf numFmtId="0" fontId="33" fillId="0" borderId="8" xfId="0" applyFont="1" applyBorder="1" applyAlignment="1" applyProtection="1">
      <alignment horizontal="right" vertical="center"/>
    </xf>
    <xf numFmtId="0" fontId="93" fillId="0" borderId="9" xfId="0" applyFont="1" applyBorder="1" applyProtection="1">
      <alignment vertical="center"/>
    </xf>
    <xf numFmtId="0" fontId="90" fillId="0" borderId="23" xfId="0" applyFont="1" applyBorder="1" applyProtection="1">
      <alignment vertical="center"/>
    </xf>
    <xf numFmtId="0" fontId="22" fillId="0" borderId="23" xfId="0" applyFont="1" applyBorder="1" applyProtection="1">
      <alignment vertical="center"/>
    </xf>
    <xf numFmtId="0" fontId="22" fillId="2" borderId="20" xfId="0" applyFont="1" applyFill="1" applyBorder="1" applyAlignment="1" applyProtection="1">
      <alignment horizontal="left" vertical="center" indent="1"/>
    </xf>
    <xf numFmtId="0" fontId="89" fillId="0" borderId="93" xfId="0" applyFont="1" applyBorder="1" applyProtection="1">
      <alignment vertical="center"/>
    </xf>
    <xf numFmtId="0" fontId="22" fillId="0" borderId="93" xfId="0" applyFont="1" applyBorder="1" applyAlignment="1" applyProtection="1">
      <alignment vertical="center" wrapText="1"/>
    </xf>
    <xf numFmtId="0" fontId="23" fillId="0" borderId="0" xfId="0" applyFont="1" applyAlignment="1" applyProtection="1">
      <alignment vertical="center"/>
    </xf>
    <xf numFmtId="0" fontId="22" fillId="0" borderId="23" xfId="0" applyFont="1" applyFill="1" applyBorder="1" applyProtection="1">
      <alignment vertical="center"/>
    </xf>
    <xf numFmtId="0" fontId="22" fillId="0" borderId="93" xfId="0" applyFont="1" applyFill="1" applyBorder="1" applyProtection="1">
      <alignment vertical="center"/>
    </xf>
    <xf numFmtId="0" fontId="28" fillId="4" borderId="0" xfId="0" applyFont="1" applyFill="1" applyProtection="1">
      <alignment vertical="center"/>
    </xf>
    <xf numFmtId="0" fontId="34" fillId="0" borderId="0" xfId="0" applyFont="1" applyAlignment="1" applyProtection="1">
      <alignment horizontal="right" vertical="center"/>
    </xf>
    <xf numFmtId="0" fontId="35" fillId="0" borderId="0" xfId="0" applyFont="1" applyProtection="1">
      <alignment vertical="center"/>
    </xf>
    <xf numFmtId="0" fontId="22" fillId="0" borderId="0" xfId="0" applyFont="1" applyFill="1" applyProtection="1">
      <alignment vertical="center"/>
    </xf>
    <xf numFmtId="0" fontId="22" fillId="2" borderId="21" xfId="0" applyFont="1" applyFill="1" applyBorder="1" applyAlignment="1" applyProtection="1">
      <alignment horizontal="left" vertical="center" indent="1"/>
    </xf>
    <xf numFmtId="0" fontId="64" fillId="0" borderId="0" xfId="0" applyFont="1" applyBorder="1" applyProtection="1">
      <alignment vertical="center"/>
    </xf>
    <xf numFmtId="0" fontId="63" fillId="0" borderId="0" xfId="0" applyFont="1" applyBorder="1" applyProtection="1">
      <alignment vertical="center"/>
    </xf>
    <xf numFmtId="0" fontId="21" fillId="0" borderId="0" xfId="0" applyFont="1" applyProtection="1">
      <alignment vertical="center"/>
    </xf>
    <xf numFmtId="0" fontId="31" fillId="0" borderId="36" xfId="0" applyFont="1" applyBorder="1" applyProtection="1">
      <alignment vertical="center"/>
    </xf>
    <xf numFmtId="0" fontId="62" fillId="0" borderId="0" xfId="0" applyFont="1" applyProtection="1">
      <alignment vertical="center"/>
    </xf>
    <xf numFmtId="0" fontId="89" fillId="0" borderId="23" xfId="0" applyFont="1" applyBorder="1" applyProtection="1">
      <alignment vertical="center"/>
    </xf>
    <xf numFmtId="183" fontId="22" fillId="0" borderId="27" xfId="0" applyNumberFormat="1" applyFont="1" applyBorder="1" applyAlignment="1" applyProtection="1">
      <alignment vertical="center" shrinkToFit="1"/>
    </xf>
    <xf numFmtId="0" fontId="92" fillId="0" borderId="23" xfId="0" applyFont="1" applyBorder="1" applyProtection="1">
      <alignment vertical="center"/>
    </xf>
    <xf numFmtId="183" fontId="22" fillId="0" borderId="30" xfId="0" applyNumberFormat="1" applyFont="1" applyBorder="1" applyAlignment="1" applyProtection="1">
      <alignment vertical="center" shrinkToFit="1"/>
    </xf>
    <xf numFmtId="183" fontId="22" fillId="0" borderId="222" xfId="0" applyNumberFormat="1" applyFont="1" applyBorder="1" applyAlignment="1" applyProtection="1">
      <alignment vertical="center" shrinkToFit="1"/>
    </xf>
    <xf numFmtId="0" fontId="22" fillId="0" borderId="35" xfId="0" applyFont="1" applyBorder="1" applyAlignment="1" applyProtection="1">
      <alignment horizontal="left" vertical="center" shrinkToFit="1"/>
    </xf>
    <xf numFmtId="0" fontId="22" fillId="0" borderId="35" xfId="0" applyFont="1" applyBorder="1" applyProtection="1">
      <alignment vertical="center"/>
    </xf>
    <xf numFmtId="0" fontId="33" fillId="0" borderId="8" xfId="0" applyFont="1" applyBorder="1" applyAlignment="1" applyProtection="1">
      <alignment horizontal="right" vertical="center"/>
      <protection locked="0"/>
    </xf>
    <xf numFmtId="0" fontId="22" fillId="9" borderId="28" xfId="0" applyFont="1" applyFill="1" applyBorder="1" applyAlignment="1" applyProtection="1">
      <alignment horizontal="center" vertical="center" wrapText="1"/>
      <protection locked="0"/>
    </xf>
    <xf numFmtId="49" fontId="47" fillId="9" borderId="0" xfId="6" applyNumberFormat="1" applyFont="1" applyFill="1" applyAlignment="1" applyProtection="1">
      <alignment vertical="center" wrapText="1"/>
      <protection hidden="1"/>
    </xf>
    <xf numFmtId="0" fontId="92" fillId="0" borderId="38" xfId="0" applyFont="1" applyBorder="1" applyAlignment="1">
      <alignment vertical="center"/>
    </xf>
    <xf numFmtId="0" fontId="222" fillId="0" borderId="239" xfId="0" applyFont="1" applyBorder="1" applyAlignment="1">
      <alignment horizontal="left" vertical="center" wrapText="1" readingOrder="1"/>
    </xf>
    <xf numFmtId="0" fontId="22" fillId="0" borderId="0" xfId="0" applyFont="1" applyFill="1" applyAlignment="1" applyProtection="1">
      <alignment horizontal="center"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xf>
    <xf numFmtId="0" fontId="22" fillId="0" borderId="38" xfId="0" applyFont="1" applyBorder="1" applyProtection="1">
      <alignment vertical="center"/>
    </xf>
    <xf numFmtId="0" fontId="38" fillId="0" borderId="0" xfId="0" applyNumberFormat="1" applyFont="1" applyBorder="1" applyAlignment="1" applyProtection="1">
      <alignment horizontal="left" vertical="center" indent="1" shrinkToFit="1"/>
    </xf>
    <xf numFmtId="0" fontId="38" fillId="0" borderId="0" xfId="0" applyFont="1" applyFill="1" applyBorder="1" applyAlignment="1" applyProtection="1">
      <alignment horizontal="center" vertical="center"/>
    </xf>
    <xf numFmtId="0" fontId="95" fillId="0" borderId="239" xfId="0" applyFont="1" applyBorder="1" applyAlignment="1">
      <alignment vertical="center" wrapText="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horizontal="left" vertical="center"/>
      <protection hidden="1"/>
    </xf>
    <xf numFmtId="0" fontId="94" fillId="9" borderId="0" xfId="35" applyFont="1" applyFill="1" applyProtection="1">
      <alignment vertical="center"/>
      <protection hidden="1"/>
    </xf>
    <xf numFmtId="195" fontId="47" fillId="9" borderId="0" xfId="12" applyNumberFormat="1" applyFont="1" applyFill="1" applyProtection="1">
      <alignment vertical="center"/>
      <protection hidden="1"/>
    </xf>
    <xf numFmtId="49" fontId="94" fillId="9" borderId="0" xfId="6" applyNumberFormat="1" applyFont="1" applyFill="1" applyAlignment="1" applyProtection="1">
      <alignment vertical="top"/>
      <protection hidden="1"/>
    </xf>
    <xf numFmtId="0" fontId="65" fillId="9" borderId="0" xfId="6" applyFont="1" applyFill="1" applyAlignment="1" applyProtection="1">
      <alignment vertical="center" shrinkToFit="1"/>
      <protection hidden="1"/>
    </xf>
    <xf numFmtId="188" fontId="47" fillId="9" borderId="0" xfId="12" applyNumberFormat="1" applyFont="1" applyFill="1" applyAlignment="1" applyProtection="1">
      <alignment vertical="center" shrinkToFit="1"/>
    </xf>
    <xf numFmtId="38" fontId="141" fillId="0" borderId="0" xfId="1" applyFont="1" applyBorder="1">
      <alignment vertical="center"/>
    </xf>
    <xf numFmtId="218" fontId="123" fillId="0" borderId="99" xfId="1" applyNumberFormat="1" applyFont="1" applyFill="1" applyBorder="1" applyAlignment="1" applyProtection="1">
      <alignment horizontal="right" vertical="center"/>
    </xf>
    <xf numFmtId="38" fontId="47" fillId="0" borderId="6" xfId="1" applyFont="1" applyBorder="1" applyAlignment="1">
      <alignment horizontal="left" vertical="center" wrapText="1"/>
    </xf>
    <xf numFmtId="38" fontId="38" fillId="12" borderId="6" xfId="1" applyFont="1" applyFill="1" applyBorder="1">
      <alignment vertical="center"/>
    </xf>
    <xf numFmtId="38" fontId="47" fillId="0" borderId="6" xfId="1" applyFont="1" applyBorder="1" applyAlignment="1">
      <alignment horizontal="center" vertical="center"/>
    </xf>
    <xf numFmtId="38" fontId="38" fillId="22" borderId="6" xfId="1" applyFont="1" applyFill="1" applyBorder="1" applyProtection="1">
      <alignment vertical="center"/>
      <protection locked="0"/>
    </xf>
    <xf numFmtId="38" fontId="38" fillId="12" borderId="43" xfId="1" applyFont="1" applyFill="1" applyBorder="1">
      <alignment vertical="center"/>
    </xf>
    <xf numFmtId="38" fontId="142" fillId="0" borderId="38" xfId="1" applyFont="1" applyBorder="1" applyAlignment="1">
      <alignment vertical="top"/>
    </xf>
    <xf numFmtId="38" fontId="38" fillId="0" borderId="42" xfId="1" applyFont="1" applyBorder="1">
      <alignment vertical="center"/>
    </xf>
    <xf numFmtId="38" fontId="38" fillId="0" borderId="7" xfId="1" applyFont="1" applyBorder="1" applyAlignment="1">
      <alignment vertical="center" shrinkToFit="1"/>
    </xf>
    <xf numFmtId="38" fontId="38" fillId="0" borderId="8" xfId="1" applyFont="1" applyBorder="1">
      <alignment vertical="center"/>
    </xf>
    <xf numFmtId="218" fontId="123" fillId="0" borderId="6" xfId="1" applyNumberFormat="1" applyFont="1" applyFill="1" applyBorder="1" applyAlignment="1" applyProtection="1">
      <alignment horizontal="right" vertical="center"/>
    </xf>
    <xf numFmtId="0" fontId="164" fillId="9" borderId="0" xfId="6" applyFont="1" applyFill="1" applyBorder="1" applyAlignment="1">
      <alignment horizontal="left" vertical="center" shrinkToFit="1"/>
    </xf>
    <xf numFmtId="0" fontId="83" fillId="9" borderId="0" xfId="6" applyFont="1" applyFill="1" applyBorder="1" applyAlignment="1">
      <alignment horizontal="left" vertical="center"/>
    </xf>
    <xf numFmtId="0" fontId="158" fillId="0" borderId="0" xfId="6" applyFont="1" applyFill="1" applyBorder="1" applyAlignment="1">
      <alignment horizontal="center" vertical="center"/>
    </xf>
    <xf numFmtId="0" fontId="225" fillId="0" borderId="0" xfId="6" applyFont="1" applyFill="1" applyBorder="1" applyAlignment="1">
      <alignment horizontal="left" vertical="center"/>
    </xf>
    <xf numFmtId="0" fontId="94" fillId="3" borderId="182" xfId="0" applyFont="1" applyFill="1" applyBorder="1" applyAlignment="1" applyProtection="1">
      <alignment horizontal="center" vertical="center"/>
    </xf>
    <xf numFmtId="0" fontId="83" fillId="9" borderId="0" xfId="6" applyFont="1" applyFill="1" applyAlignment="1">
      <alignment vertical="center" wrapText="1"/>
    </xf>
    <xf numFmtId="0" fontId="83" fillId="9" borderId="0" xfId="6" applyFont="1" applyFill="1" applyAlignment="1">
      <alignment vertical="center" wrapText="1"/>
    </xf>
    <xf numFmtId="0" fontId="158" fillId="9" borderId="0" xfId="6" applyFont="1" applyFill="1" applyAlignment="1" applyProtection="1">
      <alignment vertical="top" wrapText="1"/>
    </xf>
    <xf numFmtId="0" fontId="212" fillId="0" borderId="0" xfId="6" applyFont="1" applyFill="1" applyBorder="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Fill="1" applyBorder="1" applyAlignment="1">
      <alignment vertical="center" shrinkToFit="1"/>
    </xf>
    <xf numFmtId="198" fontId="224" fillId="9" borderId="43" xfId="6" applyNumberFormat="1" applyFont="1" applyFill="1" applyBorder="1" applyAlignment="1" applyProtection="1">
      <alignment vertical="center"/>
    </xf>
    <xf numFmtId="0" fontId="224" fillId="9" borderId="43" xfId="6" applyFont="1" applyFill="1" applyBorder="1" applyAlignment="1" applyProtection="1">
      <alignment vertical="center"/>
    </xf>
    <xf numFmtId="198" fontId="162" fillId="9" borderId="6" xfId="6" applyNumberFormat="1" applyFont="1" applyFill="1" applyBorder="1" applyAlignment="1">
      <alignment horizontal="right" vertical="center"/>
    </xf>
    <xf numFmtId="198" fontId="162" fillId="9" borderId="67" xfId="6" applyNumberFormat="1" applyFont="1" applyFill="1" applyBorder="1" applyAlignment="1">
      <alignment horizontal="right" vertical="center"/>
    </xf>
    <xf numFmtId="0" fontId="158" fillId="0" borderId="6" xfId="6" applyFont="1" applyBorder="1" applyProtection="1">
      <alignment vertical="center"/>
      <protection locked="0" hidden="1"/>
    </xf>
    <xf numFmtId="0" fontId="158" fillId="0" borderId="67" xfId="6" applyFont="1" applyBorder="1" applyProtection="1">
      <alignment vertical="center"/>
      <protection locked="0" hidden="1"/>
    </xf>
    <xf numFmtId="0" fontId="163" fillId="0" borderId="0" xfId="6" applyFont="1" applyFill="1" applyBorder="1" applyAlignment="1">
      <alignment horizontal="left" vertical="center"/>
    </xf>
    <xf numFmtId="0" fontId="99" fillId="0" borderId="37" xfId="6" applyFont="1" applyBorder="1">
      <alignment vertical="center"/>
    </xf>
    <xf numFmtId="0" fontId="148" fillId="0" borderId="37" xfId="6" applyFont="1" applyBorder="1" applyProtection="1">
      <alignment vertical="center"/>
      <protection hidden="1"/>
    </xf>
    <xf numFmtId="0" fontId="166" fillId="0" borderId="37" xfId="12" applyFont="1" applyBorder="1" applyProtection="1">
      <alignment vertical="center"/>
      <protection hidden="1"/>
    </xf>
    <xf numFmtId="0" fontId="163"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64" fillId="0" borderId="39" xfId="6" applyFont="1" applyBorder="1" applyProtection="1">
      <alignment vertical="center"/>
      <protection hidden="1"/>
    </xf>
    <xf numFmtId="0" fontId="164" fillId="0" borderId="37" xfId="6" applyFont="1" applyBorder="1" applyProtection="1">
      <alignment vertical="center"/>
      <protection hidden="1"/>
    </xf>
    <xf numFmtId="0" fontId="122" fillId="0" borderId="37" xfId="6" applyFont="1" applyBorder="1" applyProtection="1">
      <alignment vertical="center"/>
      <protection hidden="1"/>
    </xf>
    <xf numFmtId="0" fontId="167" fillId="0" borderId="37" xfId="12" applyFont="1" applyBorder="1" applyProtection="1">
      <alignment vertical="center"/>
      <protection hidden="1"/>
    </xf>
    <xf numFmtId="0" fontId="157" fillId="0" borderId="37" xfId="12" applyFont="1" applyBorder="1" applyProtection="1">
      <alignment vertical="center"/>
      <protection hidden="1"/>
    </xf>
    <xf numFmtId="0" fontId="164" fillId="0" borderId="41" xfId="6" applyFont="1" applyBorder="1" applyProtection="1">
      <alignment vertical="center"/>
      <protection hidden="1"/>
    </xf>
    <xf numFmtId="198" fontId="158" fillId="16" borderId="6" xfId="6" applyNumberFormat="1" applyFont="1" applyFill="1" applyBorder="1" applyAlignment="1" applyProtection="1">
      <alignment vertical="center"/>
      <protection locked="0"/>
    </xf>
    <xf numFmtId="198" fontId="158" fillId="16" borderId="67" xfId="6" applyNumberFormat="1" applyFont="1" applyFill="1" applyBorder="1" applyAlignment="1" applyProtection="1">
      <alignment vertical="center"/>
      <protection locked="0"/>
    </xf>
    <xf numFmtId="197" fontId="87" fillId="27" borderId="6" xfId="2" applyNumberFormat="1" applyFont="1" applyFill="1" applyBorder="1" applyAlignment="1">
      <alignment vertical="center" shrinkToFit="1"/>
    </xf>
    <xf numFmtId="198" fontId="158" fillId="27" borderId="6" xfId="6" applyNumberFormat="1" applyFont="1" applyFill="1" applyBorder="1" applyAlignment="1" applyProtection="1">
      <alignment vertical="center"/>
      <protection locked="0"/>
    </xf>
    <xf numFmtId="198" fontId="158" fillId="27" borderId="67" xfId="6" applyNumberFormat="1" applyFont="1" applyFill="1" applyBorder="1" applyAlignment="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83" fillId="9" borderId="0" xfId="6" applyFont="1" applyFill="1" applyBorder="1" applyAlignment="1" applyProtection="1">
      <alignment vertical="center" wrapText="1"/>
    </xf>
    <xf numFmtId="0" fontId="124" fillId="0" borderId="38" xfId="6" applyFont="1" applyBorder="1" applyAlignment="1" applyProtection="1">
      <alignment horizontal="center" vertical="center"/>
    </xf>
    <xf numFmtId="0" fontId="124" fillId="0" borderId="0" xfId="6" applyFont="1" applyBorder="1" applyAlignment="1" applyProtection="1">
      <alignment horizontal="center" vertical="center"/>
    </xf>
    <xf numFmtId="38" fontId="58" fillId="0" borderId="6" xfId="1" applyFont="1" applyFill="1" applyBorder="1" applyAlignment="1">
      <alignment horizontal="right" vertical="center"/>
    </xf>
    <xf numFmtId="38" fontId="58" fillId="0" borderId="9" xfId="1" applyFont="1" applyBorder="1" applyAlignment="1">
      <alignment horizontal="right" vertical="center"/>
    </xf>
    <xf numFmtId="0" fontId="154" fillId="9" borderId="39" xfId="6" applyFont="1" applyFill="1" applyBorder="1">
      <alignment vertical="center"/>
    </xf>
    <xf numFmtId="0" fontId="228" fillId="0" borderId="0" xfId="1256" applyFont="1">
      <alignment vertical="center"/>
    </xf>
    <xf numFmtId="0" fontId="228" fillId="0" borderId="0" xfId="1256" applyFont="1" applyAlignment="1">
      <alignment vertical="center" wrapText="1"/>
    </xf>
    <xf numFmtId="0" fontId="36" fillId="0" borderId="0" xfId="2" applyFont="1" applyAlignment="1">
      <alignment vertical="center"/>
    </xf>
    <xf numFmtId="0" fontId="229" fillId="0" borderId="0" xfId="1256" applyFont="1">
      <alignment vertical="center"/>
    </xf>
    <xf numFmtId="38" fontId="42" fillId="0" borderId="0" xfId="1" applyFont="1" applyAlignment="1">
      <alignment vertical="center"/>
    </xf>
    <xf numFmtId="38" fontId="42" fillId="0" borderId="0" xfId="1" applyFont="1" applyAlignment="1">
      <alignment vertical="center"/>
    </xf>
    <xf numFmtId="49" fontId="92" fillId="0" borderId="0" xfId="0" applyNumberFormat="1" applyFont="1" applyFill="1" applyBorder="1" applyAlignment="1" applyProtection="1">
      <alignment horizontal="left" vertical="center" indent="1" shrinkToFit="1"/>
    </xf>
    <xf numFmtId="49" fontId="92" fillId="0" borderId="0" xfId="1256" applyNumberFormat="1" applyFont="1" applyFill="1" applyBorder="1" applyAlignment="1" applyProtection="1">
      <alignment horizontal="left" vertical="center" indent="1" shrinkToFit="1"/>
    </xf>
    <xf numFmtId="0" fontId="23" fillId="0" borderId="0" xfId="0" applyFont="1" applyBorder="1" applyAlignment="1" applyProtection="1">
      <alignment vertical="center"/>
    </xf>
    <xf numFmtId="0" fontId="231" fillId="0" borderId="0" xfId="0" applyFont="1">
      <alignment vertical="center"/>
    </xf>
    <xf numFmtId="0" fontId="41" fillId="0" borderId="0" xfId="0" applyFont="1">
      <alignment vertical="center"/>
    </xf>
    <xf numFmtId="0" fontId="38" fillId="3" borderId="6" xfId="0" applyFont="1" applyFill="1" applyBorder="1" applyAlignment="1">
      <alignment horizontal="center" vertical="center"/>
    </xf>
    <xf numFmtId="0" fontId="58" fillId="0" borderId="8" xfId="0" applyFont="1" applyBorder="1" applyAlignment="1">
      <alignment horizontal="left" vertical="center" wrapText="1" indent="1" shrinkToFit="1"/>
    </xf>
    <xf numFmtId="0" fontId="38" fillId="0" borderId="34" xfId="0" applyFont="1" applyBorder="1" applyProtection="1">
      <alignment vertical="center"/>
      <protection locked="0"/>
    </xf>
    <xf numFmtId="0" fontId="38" fillId="0" borderId="35" xfId="0" applyFont="1" applyBorder="1" applyProtection="1">
      <alignment vertical="center"/>
      <protection locked="0"/>
    </xf>
    <xf numFmtId="0" fontId="38" fillId="0" borderId="36" xfId="0" applyFont="1" applyBorder="1" applyProtection="1">
      <alignment vertical="center"/>
      <protection locked="0"/>
    </xf>
    <xf numFmtId="0" fontId="38" fillId="0" borderId="38" xfId="0" applyFont="1" applyBorder="1" applyProtection="1">
      <alignment vertical="center"/>
      <protection locked="0"/>
    </xf>
    <xf numFmtId="0" fontId="38" fillId="0" borderId="39" xfId="0" applyFont="1" applyBorder="1" applyProtection="1">
      <alignment vertical="center"/>
      <protection locked="0"/>
    </xf>
    <xf numFmtId="0" fontId="38" fillId="0" borderId="40" xfId="0" applyFont="1" applyBorder="1" applyProtection="1">
      <alignment vertical="center"/>
      <protection locked="0"/>
    </xf>
    <xf numFmtId="0" fontId="38" fillId="0" borderId="37" xfId="0" applyFont="1" applyBorder="1" applyProtection="1">
      <alignment vertical="center"/>
      <protection locked="0"/>
    </xf>
    <xf numFmtId="0" fontId="38" fillId="0" borderId="41" xfId="0" applyFont="1" applyBorder="1" applyProtection="1">
      <alignment vertical="center"/>
      <protection locked="0"/>
    </xf>
    <xf numFmtId="0" fontId="158" fillId="9" borderId="0" xfId="6" applyFont="1" applyFill="1" applyProtection="1">
      <alignment vertical="center"/>
    </xf>
    <xf numFmtId="0" fontId="22" fillId="0" borderId="23" xfId="0" applyFont="1" applyBorder="1">
      <alignment vertical="center"/>
    </xf>
    <xf numFmtId="0" fontId="92" fillId="0" borderId="93" xfId="0" applyFont="1" applyBorder="1" applyAlignment="1">
      <alignment vertical="center" wrapText="1"/>
    </xf>
    <xf numFmtId="0" fontId="229" fillId="0" borderId="0" xfId="1256" applyFont="1" applyAlignment="1">
      <alignment vertical="center" wrapText="1"/>
    </xf>
    <xf numFmtId="0" fontId="124" fillId="0" borderId="0" xfId="6" applyFont="1" applyAlignment="1">
      <alignment vertical="center"/>
    </xf>
    <xf numFmtId="0" fontId="124" fillId="9" borderId="0" xfId="6" applyFont="1" applyFill="1" applyAlignment="1">
      <alignment vertical="center"/>
    </xf>
    <xf numFmtId="38" fontId="91" fillId="0" borderId="45" xfId="1" applyFont="1" applyBorder="1" applyProtection="1">
      <alignment vertical="center"/>
      <protection locked="0"/>
    </xf>
    <xf numFmtId="0" fontId="22" fillId="0" borderId="7" xfId="0" applyFont="1" applyBorder="1" applyAlignment="1" applyProtection="1">
      <alignment horizontal="left" vertical="center" indent="1"/>
      <protection locked="0"/>
    </xf>
    <xf numFmtId="0" fontId="22" fillId="0" borderId="8" xfId="0" applyFont="1" applyBorder="1" applyAlignment="1" applyProtection="1">
      <alignment horizontal="left" vertical="center" indent="1"/>
      <protection locked="0"/>
    </xf>
    <xf numFmtId="0" fontId="22" fillId="0" borderId="9" xfId="0" applyFont="1" applyBorder="1" applyAlignment="1" applyProtection="1">
      <alignment horizontal="left" vertical="center" indent="1"/>
      <protection locked="0"/>
    </xf>
    <xf numFmtId="0" fontId="22" fillId="2" borderId="2" xfId="0" applyFont="1" applyFill="1" applyBorder="1" applyAlignment="1" applyProtection="1">
      <alignment horizontal="center" vertical="center"/>
    </xf>
    <xf numFmtId="0" fontId="60" fillId="4" borderId="37" xfId="0" applyFont="1" applyFill="1" applyBorder="1" applyProtection="1">
      <alignment vertical="center"/>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0" fontId="22" fillId="3" borderId="24" xfId="0" applyFont="1" applyFill="1" applyBorder="1" applyAlignment="1" applyProtection="1">
      <alignment horizontal="center" vertical="center"/>
    </xf>
    <xf numFmtId="0" fontId="22" fillId="2" borderId="3" xfId="0" applyFont="1" applyFill="1" applyBorder="1" applyAlignment="1" applyProtection="1">
      <alignment horizontal="center" vertical="center" shrinkToFit="1"/>
    </xf>
    <xf numFmtId="0" fontId="22" fillId="2" borderId="21" xfId="0" applyFont="1" applyFill="1" applyBorder="1" applyAlignment="1" applyProtection="1">
      <alignment horizontal="center" vertical="center" shrinkToFit="1"/>
    </xf>
    <xf numFmtId="49" fontId="22" fillId="0" borderId="7" xfId="0" applyNumberFormat="1" applyFont="1" applyBorder="1" applyAlignment="1" applyProtection="1">
      <alignment horizontal="left" vertical="center" indent="1" shrinkToFit="1"/>
      <protection locked="0"/>
    </xf>
    <xf numFmtId="49" fontId="22" fillId="0" borderId="8" xfId="0" applyNumberFormat="1" applyFont="1" applyBorder="1" applyAlignment="1" applyProtection="1">
      <alignment horizontal="left" vertical="center" indent="1" shrinkToFit="1"/>
      <protection locked="0"/>
    </xf>
    <xf numFmtId="49" fontId="22" fillId="0" borderId="9" xfId="0" applyNumberFormat="1" applyFont="1" applyBorder="1" applyAlignment="1" applyProtection="1">
      <alignment horizontal="left" vertical="center" indent="1" shrinkToFit="1"/>
      <protection locked="0"/>
    </xf>
    <xf numFmtId="0" fontId="22" fillId="2" borderId="5" xfId="0" applyFont="1" applyFill="1" applyBorder="1" applyAlignment="1" applyProtection="1">
      <alignment horizontal="center" vertical="center" shrinkToFit="1"/>
    </xf>
    <xf numFmtId="0" fontId="22" fillId="2" borderId="20" xfId="0" applyFont="1" applyFill="1" applyBorder="1" applyAlignment="1" applyProtection="1">
      <alignment horizontal="center" vertical="center" shrinkToFit="1"/>
    </xf>
    <xf numFmtId="179" fontId="22" fillId="0" borderId="7" xfId="0" applyNumberFormat="1" applyFont="1" applyBorder="1" applyAlignment="1" applyProtection="1">
      <alignment horizontal="left" vertical="center" indent="1" shrinkToFit="1"/>
      <protection locked="0"/>
    </xf>
    <xf numFmtId="179" fontId="22" fillId="0" borderId="8" xfId="0" applyNumberFormat="1" applyFont="1" applyBorder="1" applyAlignment="1" applyProtection="1">
      <alignment horizontal="left" vertical="center" indent="1" shrinkToFit="1"/>
      <protection locked="0"/>
    </xf>
    <xf numFmtId="179" fontId="22" fillId="0" borderId="9" xfId="0" applyNumberFormat="1" applyFont="1" applyBorder="1" applyAlignment="1" applyProtection="1">
      <alignment horizontal="left" vertical="center" indent="1" shrinkToFit="1"/>
      <protection locked="0"/>
    </xf>
    <xf numFmtId="0" fontId="23" fillId="4" borderId="0" xfId="0" applyFont="1" applyFill="1" applyProtection="1">
      <alignment vertical="center"/>
    </xf>
    <xf numFmtId="49" fontId="22" fillId="0" borderId="28" xfId="0" applyNumberFormat="1" applyFont="1" applyBorder="1" applyAlignment="1" applyProtection="1">
      <alignment horizontal="left" vertical="center" indent="1" shrinkToFit="1"/>
      <protection locked="0"/>
    </xf>
    <xf numFmtId="49" fontId="22" fillId="0" borderId="29" xfId="0" applyNumberFormat="1" applyFont="1" applyBorder="1" applyAlignment="1" applyProtection="1">
      <alignment horizontal="left" vertical="center" indent="1" shrinkToFit="1"/>
      <protection locked="0"/>
    </xf>
    <xf numFmtId="49" fontId="22" fillId="0" borderId="30" xfId="0" applyNumberFormat="1" applyFont="1" applyBorder="1" applyAlignment="1" applyProtection="1">
      <alignment horizontal="left" vertical="center" indent="1" shrinkToFit="1"/>
      <protection locked="0"/>
    </xf>
    <xf numFmtId="176" fontId="22" fillId="0" borderId="28" xfId="0" applyNumberFormat="1" applyFont="1" applyBorder="1" applyAlignment="1" applyProtection="1">
      <alignment horizontal="left" vertical="center" indent="1" shrinkToFit="1"/>
      <protection locked="0"/>
    </xf>
    <xf numFmtId="176" fontId="22" fillId="0" borderId="29" xfId="0" applyNumberFormat="1" applyFont="1" applyBorder="1" applyAlignment="1" applyProtection="1">
      <alignment horizontal="left" vertical="center" indent="1" shrinkToFit="1"/>
      <protection locked="0"/>
    </xf>
    <xf numFmtId="176" fontId="22" fillId="0" borderId="30" xfId="0" applyNumberFormat="1" applyFont="1" applyBorder="1" applyAlignment="1" applyProtection="1">
      <alignment horizontal="left" vertical="center" indent="1" shrinkToFit="1"/>
      <protection locked="0"/>
    </xf>
    <xf numFmtId="49" fontId="22" fillId="0" borderId="31" xfId="0" applyNumberFormat="1" applyFont="1" applyBorder="1" applyAlignment="1" applyProtection="1">
      <alignment horizontal="left" vertical="center" indent="1" shrinkToFit="1"/>
      <protection locked="0"/>
    </xf>
    <xf numFmtId="49" fontId="22" fillId="0" borderId="32" xfId="0" applyNumberFormat="1" applyFont="1" applyBorder="1" applyAlignment="1" applyProtection="1">
      <alignment horizontal="left" vertical="center" indent="1" shrinkToFit="1"/>
      <protection locked="0"/>
    </xf>
    <xf numFmtId="49" fontId="22" fillId="0" borderId="33" xfId="0" applyNumberFormat="1" applyFont="1" applyBorder="1" applyAlignment="1" applyProtection="1">
      <alignment horizontal="left" vertical="center" indent="1" shrinkToFit="1"/>
      <protection locked="0"/>
    </xf>
    <xf numFmtId="0" fontId="22" fillId="0" borderId="31" xfId="0" applyFont="1" applyBorder="1" applyAlignment="1" applyProtection="1">
      <alignment horizontal="left" vertical="center" indent="1" shrinkToFit="1"/>
      <protection locked="0"/>
    </xf>
    <xf numFmtId="0" fontId="22" fillId="0" borderId="32" xfId="0" applyFont="1" applyBorder="1" applyAlignment="1" applyProtection="1">
      <alignment horizontal="left" vertical="center" indent="1" shrinkToFit="1"/>
      <protection locked="0"/>
    </xf>
    <xf numFmtId="0" fontId="22" fillId="0" borderId="262" xfId="0" applyFont="1" applyBorder="1" applyAlignment="1" applyProtection="1">
      <alignment horizontal="left" vertical="center" indent="1" shrinkToFit="1"/>
      <protection locked="0"/>
    </xf>
    <xf numFmtId="0" fontId="22" fillId="0" borderId="28" xfId="0" applyFont="1" applyBorder="1" applyAlignment="1" applyProtection="1">
      <alignment horizontal="left" vertical="center" indent="1" shrinkToFit="1"/>
      <protection locked="0"/>
    </xf>
    <xf numFmtId="0" fontId="22" fillId="0" borderId="29" xfId="0" applyFont="1" applyBorder="1" applyAlignment="1" applyProtection="1">
      <alignment horizontal="left" vertical="center" indent="1" shrinkToFit="1"/>
      <protection locked="0"/>
    </xf>
    <xf numFmtId="0" fontId="22" fillId="0" borderId="261" xfId="0" applyFont="1" applyBorder="1" applyAlignment="1" applyProtection="1">
      <alignment horizontal="left" vertical="center" indent="1" shrinkToFit="1"/>
      <protection locked="0"/>
    </xf>
    <xf numFmtId="0" fontId="22" fillId="0" borderId="7" xfId="0" applyFont="1" applyBorder="1" applyAlignment="1" applyProtection="1">
      <alignment horizontal="left" vertical="center" indent="1" shrinkToFit="1"/>
      <protection locked="0"/>
    </xf>
    <xf numFmtId="0" fontId="22" fillId="0" borderId="8" xfId="0" applyFont="1" applyBorder="1" applyAlignment="1" applyProtection="1">
      <alignment horizontal="left" vertical="center" indent="1" shrinkToFit="1"/>
      <protection locked="0"/>
    </xf>
    <xf numFmtId="0" fontId="22" fillId="0" borderId="9" xfId="0" applyFont="1" applyBorder="1" applyAlignment="1" applyProtection="1">
      <alignment horizontal="left" vertical="center" indent="1" shrinkToFit="1"/>
      <protection locked="0"/>
    </xf>
    <xf numFmtId="0" fontId="22" fillId="2" borderId="4" xfId="0" applyFont="1" applyFill="1" applyBorder="1" applyAlignment="1" applyProtection="1">
      <alignment horizontal="center" vertical="center" shrinkToFit="1"/>
    </xf>
    <xf numFmtId="0" fontId="22" fillId="2" borderId="19" xfId="0" applyFont="1" applyFill="1" applyBorder="1" applyAlignment="1" applyProtection="1">
      <alignment horizontal="center" vertical="center" shrinkToFit="1"/>
    </xf>
    <xf numFmtId="0" fontId="22" fillId="0" borderId="28" xfId="0" applyFont="1" applyBorder="1" applyAlignment="1" applyProtection="1">
      <alignment horizontal="left" vertical="center" indent="1"/>
      <protection locked="0"/>
    </xf>
    <xf numFmtId="0" fontId="22" fillId="0" borderId="29" xfId="0" applyFont="1" applyBorder="1" applyAlignment="1" applyProtection="1">
      <alignment horizontal="left" vertical="center" indent="1"/>
      <protection locked="0"/>
    </xf>
    <xf numFmtId="0" fontId="22" fillId="0" borderId="30" xfId="0" applyFont="1" applyBorder="1" applyAlignment="1" applyProtection="1">
      <alignment horizontal="left" vertical="center" indent="1"/>
      <protection locked="0"/>
    </xf>
    <xf numFmtId="49" fontId="22" fillId="0" borderId="261" xfId="0" applyNumberFormat="1" applyFont="1" applyBorder="1" applyAlignment="1" applyProtection="1">
      <alignment horizontal="left" vertical="center" indent="1" shrinkToFit="1"/>
      <protection locked="0"/>
    </xf>
    <xf numFmtId="49" fontId="22" fillId="0" borderId="262" xfId="0" applyNumberFormat="1" applyFont="1" applyBorder="1" applyAlignment="1" applyProtection="1">
      <alignment horizontal="left" vertical="center" indent="1" shrinkToFit="1"/>
      <protection locked="0"/>
    </xf>
    <xf numFmtId="0" fontId="22" fillId="0" borderId="30" xfId="0" applyFont="1" applyBorder="1" applyAlignment="1" applyProtection="1">
      <alignment horizontal="left" vertical="center" indent="1" shrinkToFit="1"/>
      <protection locked="0"/>
    </xf>
    <xf numFmtId="0" fontId="28" fillId="4" borderId="1" xfId="0" applyFont="1" applyFill="1" applyBorder="1" applyProtection="1">
      <alignment vertical="center"/>
    </xf>
    <xf numFmtId="0" fontId="28" fillId="4" borderId="0" xfId="0" applyFont="1" applyFill="1" applyProtection="1">
      <alignment vertical="center"/>
    </xf>
    <xf numFmtId="0" fontId="22" fillId="2" borderId="136" xfId="0" applyFont="1" applyFill="1" applyBorder="1" applyAlignment="1" applyProtection="1">
      <alignment horizontal="center" vertical="center" shrinkToFit="1"/>
    </xf>
    <xf numFmtId="0" fontId="22" fillId="2" borderId="39" xfId="0" applyFont="1" applyFill="1" applyBorder="1" applyAlignment="1" applyProtection="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pplyProtection="1">
      <alignment horizontal="center" vertical="center" wrapText="1" shrinkToFit="1"/>
    </xf>
    <xf numFmtId="0" fontId="92" fillId="2" borderId="20" xfId="0" applyFont="1" applyFill="1" applyBorder="1" applyAlignment="1" applyProtection="1">
      <alignment horizontal="center" vertical="center" shrinkToFit="1"/>
    </xf>
    <xf numFmtId="0" fontId="92" fillId="2" borderId="5" xfId="0" applyFont="1" applyFill="1" applyBorder="1" applyAlignment="1" applyProtection="1">
      <alignment horizontal="center" vertical="center" shrinkToFit="1"/>
    </xf>
    <xf numFmtId="0" fontId="92" fillId="2" borderId="4" xfId="0" applyFont="1" applyFill="1" applyBorder="1" applyAlignment="1" applyProtection="1">
      <alignment horizontal="center" vertical="center" shrinkToFit="1"/>
    </xf>
    <xf numFmtId="0" fontId="92" fillId="2" borderId="19" xfId="0" applyFont="1" applyFill="1" applyBorder="1" applyAlignment="1" applyProtection="1">
      <alignment horizontal="center" vertical="center" shrinkToFit="1"/>
    </xf>
    <xf numFmtId="0" fontId="92" fillId="2" borderId="22" xfId="0" applyFont="1" applyFill="1" applyBorder="1" applyAlignment="1" applyProtection="1">
      <alignment horizontal="center" vertical="center" wrapText="1" shrinkToFit="1"/>
    </xf>
    <xf numFmtId="0" fontId="92" fillId="2" borderId="254" xfId="0" applyFont="1" applyFill="1" applyBorder="1" applyAlignment="1" applyProtection="1">
      <alignment horizontal="center" vertical="center" shrinkToFit="1"/>
    </xf>
    <xf numFmtId="0" fontId="92" fillId="2" borderId="163" xfId="0" applyFont="1" applyFill="1" applyBorder="1" applyAlignment="1" applyProtection="1">
      <alignment horizontal="center" vertical="center" shrinkToFit="1"/>
    </xf>
    <xf numFmtId="49" fontId="22" fillId="0" borderId="7" xfId="0" applyNumberFormat="1" applyFont="1" applyBorder="1" applyAlignment="1" applyProtection="1">
      <alignment horizontal="left" vertical="center" wrapText="1" indent="1" shrinkToFit="1"/>
      <protection locked="0"/>
    </xf>
    <xf numFmtId="49" fontId="22" fillId="0" borderId="8" xfId="0" applyNumberFormat="1" applyFont="1" applyBorder="1" applyAlignment="1" applyProtection="1">
      <alignment horizontal="left" vertical="center" wrapText="1" indent="1" shrinkToFit="1"/>
      <protection locked="0"/>
    </xf>
    <xf numFmtId="177" fontId="22" fillId="0" borderId="7" xfId="0" applyNumberFormat="1" applyFont="1" applyBorder="1" applyAlignment="1" applyProtection="1">
      <alignment horizontal="left" vertical="center" indent="1"/>
      <protection locked="0"/>
    </xf>
    <xf numFmtId="177" fontId="22" fillId="0" borderId="8" xfId="0" applyNumberFormat="1" applyFont="1" applyBorder="1" applyAlignment="1" applyProtection="1">
      <alignment horizontal="left" vertical="center" indent="1"/>
      <protection locked="0"/>
    </xf>
    <xf numFmtId="178" fontId="22" fillId="0" borderId="7" xfId="0" applyNumberFormat="1" applyFont="1" applyBorder="1" applyAlignment="1" applyProtection="1">
      <alignment horizontal="left" vertical="center" indent="1" shrinkToFit="1"/>
      <protection locked="0"/>
    </xf>
    <xf numFmtId="178" fontId="22" fillId="0" borderId="8" xfId="0" applyNumberFormat="1" applyFont="1" applyBorder="1" applyAlignment="1" applyProtection="1">
      <alignment horizontal="left" vertical="center" indent="1" shrinkToFit="1"/>
      <protection locked="0"/>
    </xf>
    <xf numFmtId="0" fontId="22" fillId="2" borderId="4" xfId="0" applyFont="1" applyFill="1" applyBorder="1" applyAlignment="1" applyProtection="1">
      <alignment horizontal="center" vertical="center" wrapText="1" shrinkToFit="1"/>
    </xf>
    <xf numFmtId="0" fontId="22" fillId="3" borderId="0" xfId="0" applyFont="1" applyFill="1" applyAlignment="1" applyProtection="1">
      <alignment horizontal="center" vertical="center"/>
    </xf>
    <xf numFmtId="0" fontId="63" fillId="0" borderId="0" xfId="0" applyFont="1" applyBorder="1" applyAlignment="1" applyProtection="1">
      <alignment horizontal="center" vertical="center" shrinkToFit="1"/>
    </xf>
    <xf numFmtId="0" fontId="28" fillId="4" borderId="37" xfId="0" applyFont="1" applyFill="1" applyBorder="1" applyAlignment="1" applyProtection="1">
      <alignment horizontal="left" vertical="center"/>
    </xf>
    <xf numFmtId="58" fontId="22" fillId="0" borderId="7" xfId="0" applyNumberFormat="1" applyFont="1" applyBorder="1" applyAlignment="1" applyProtection="1">
      <alignment horizontal="left" vertical="center" indent="1" shrinkToFit="1"/>
      <protection locked="0"/>
    </xf>
    <xf numFmtId="58" fontId="22" fillId="0" borderId="8" xfId="0" applyNumberFormat="1" applyFont="1" applyBorder="1" applyAlignment="1" applyProtection="1">
      <alignment horizontal="left" vertical="center" indent="1" shrinkToFit="1"/>
      <protection locked="0"/>
    </xf>
    <xf numFmtId="58" fontId="22" fillId="0" borderId="9" xfId="0" applyNumberFormat="1" applyFont="1" applyBorder="1" applyAlignment="1" applyProtection="1">
      <alignment horizontal="left" vertical="center" indent="1" shrinkToFit="1"/>
      <protection locked="0"/>
    </xf>
    <xf numFmtId="0" fontId="22" fillId="0" borderId="0" xfId="0" applyFont="1" applyAlignment="1" applyProtection="1">
      <alignment horizontal="left" vertical="center" indent="1"/>
      <protection locked="0"/>
    </xf>
    <xf numFmtId="0" fontId="22" fillId="2" borderId="22" xfId="0" applyFont="1" applyFill="1" applyBorder="1" applyAlignment="1" applyProtection="1">
      <alignment horizontal="center" vertical="center"/>
    </xf>
    <xf numFmtId="176" fontId="22" fillId="0" borderId="25" xfId="0" applyNumberFormat="1" applyFont="1" applyBorder="1" applyAlignment="1" applyProtection="1">
      <alignment horizontal="left" vertical="center" indent="1" shrinkToFit="1"/>
      <protection locked="0"/>
    </xf>
    <xf numFmtId="176" fontId="22" fillId="0" borderId="26" xfId="0" applyNumberFormat="1" applyFont="1" applyBorder="1" applyAlignment="1" applyProtection="1">
      <alignment horizontal="left" vertical="center" indent="1" shrinkToFit="1"/>
      <protection locked="0"/>
    </xf>
    <xf numFmtId="176" fontId="22" fillId="0" borderId="27" xfId="0" applyNumberFormat="1" applyFont="1" applyBorder="1" applyAlignment="1" applyProtection="1">
      <alignment horizontal="left" vertical="center" indent="1" shrinkToFit="1"/>
      <protection locked="0"/>
    </xf>
    <xf numFmtId="0" fontId="0" fillId="0" borderId="0" xfId="0" applyProtection="1">
      <alignment vertical="center"/>
    </xf>
    <xf numFmtId="0" fontId="22" fillId="3" borderId="0" xfId="0" applyFont="1" applyFill="1" applyAlignment="1" applyProtection="1">
      <alignment horizontal="center" vertical="center" wrapText="1"/>
    </xf>
    <xf numFmtId="49" fontId="22" fillId="0" borderId="25" xfId="0" applyNumberFormat="1" applyFont="1" applyBorder="1" applyAlignment="1" applyProtection="1">
      <alignment horizontal="left" vertical="center" indent="1" shrinkToFit="1"/>
      <protection locked="0"/>
    </xf>
    <xf numFmtId="49" fontId="22" fillId="0" borderId="26" xfId="0" applyNumberFormat="1" applyFont="1" applyBorder="1" applyAlignment="1" applyProtection="1">
      <alignment horizontal="left" vertical="center" indent="1" shrinkToFit="1"/>
      <protection locked="0"/>
    </xf>
    <xf numFmtId="49" fontId="22" fillId="0" borderId="27" xfId="0" applyNumberFormat="1" applyFont="1" applyBorder="1" applyAlignment="1" applyProtection="1">
      <alignment horizontal="left" vertical="center" indent="1" shrinkToFit="1"/>
      <protection locked="0"/>
    </xf>
    <xf numFmtId="0" fontId="63" fillId="0" borderId="35" xfId="0" applyFont="1" applyBorder="1" applyAlignment="1" applyProtection="1">
      <alignment horizontal="center" vertical="center" shrinkToFit="1"/>
    </xf>
    <xf numFmtId="0" fontId="28" fillId="4" borderId="37" xfId="0" applyFont="1" applyFill="1" applyBorder="1" applyAlignment="1" applyProtection="1">
      <alignment horizontal="center" vertical="center"/>
    </xf>
    <xf numFmtId="0" fontId="22" fillId="0" borderId="25" xfId="0" applyFont="1" applyBorder="1" applyAlignment="1" applyProtection="1">
      <alignment horizontal="left" vertical="center" indent="1" shrinkToFit="1"/>
      <protection locked="0"/>
    </xf>
    <xf numFmtId="0" fontId="22" fillId="0" borderId="26" xfId="0" applyFont="1" applyBorder="1" applyAlignment="1" applyProtection="1">
      <alignment horizontal="left" vertical="center" indent="1" shrinkToFit="1"/>
      <protection locked="0"/>
    </xf>
    <xf numFmtId="0" fontId="22" fillId="0" borderId="27" xfId="0" applyFont="1" applyBorder="1" applyAlignment="1" applyProtection="1">
      <alignment horizontal="left" vertical="center" indent="1" shrinkToFit="1"/>
      <protection locked="0"/>
    </xf>
    <xf numFmtId="0" fontId="22" fillId="0" borderId="12" xfId="0" applyFont="1" applyFill="1" applyBorder="1" applyProtection="1">
      <alignment vertical="center"/>
    </xf>
    <xf numFmtId="0" fontId="22" fillId="0" borderId="13" xfId="0" applyFont="1" applyFill="1" applyBorder="1" applyProtection="1">
      <alignment vertical="center"/>
    </xf>
    <xf numFmtId="56" fontId="22" fillId="0" borderId="17" xfId="0" applyNumberFormat="1" applyFont="1" applyBorder="1" applyProtection="1">
      <alignment vertical="center"/>
    </xf>
    <xf numFmtId="56" fontId="22" fillId="0" borderId="37" xfId="0" applyNumberFormat="1" applyFont="1" applyBorder="1" applyProtection="1">
      <alignment vertical="center"/>
    </xf>
    <xf numFmtId="56" fontId="22" fillId="0" borderId="41" xfId="0" applyNumberFormat="1" applyFont="1" applyBorder="1" applyProtection="1">
      <alignment vertical="center"/>
    </xf>
    <xf numFmtId="0" fontId="28" fillId="4" borderId="0" xfId="0" applyFont="1" applyFill="1" applyBorder="1" applyProtection="1">
      <alignment vertical="center"/>
    </xf>
    <xf numFmtId="56" fontId="22" fillId="0" borderId="8" xfId="0" applyNumberFormat="1" applyFont="1" applyBorder="1" applyProtection="1">
      <alignment vertical="center"/>
    </xf>
    <xf numFmtId="56" fontId="22" fillId="0" borderId="9" xfId="0" applyNumberFormat="1" applyFont="1" applyBorder="1" applyProtection="1">
      <alignment vertical="center"/>
    </xf>
    <xf numFmtId="0" fontId="62" fillId="0" borderId="35" xfId="0" applyFont="1" applyBorder="1" applyAlignment="1" applyProtection="1">
      <alignment horizontal="center" vertical="center" shrinkToFit="1"/>
    </xf>
    <xf numFmtId="0" fontId="22" fillId="0" borderId="14" xfId="0" applyFont="1" applyBorder="1" applyAlignment="1" applyProtection="1">
      <alignment horizontal="left" vertical="center" wrapText="1" indent="1"/>
      <protection locked="0"/>
    </xf>
    <xf numFmtId="0" fontId="22" fillId="0" borderId="10" xfId="0" applyFont="1" applyBorder="1" applyAlignment="1" applyProtection="1">
      <alignment horizontal="left" vertical="center" wrapText="1" indent="1"/>
      <protection locked="0"/>
    </xf>
    <xf numFmtId="0" fontId="22" fillId="0" borderId="15" xfId="0" applyFont="1" applyBorder="1" applyAlignment="1" applyProtection="1">
      <alignment horizontal="left" vertical="center" wrapText="1" indent="1"/>
      <protection locked="0"/>
    </xf>
    <xf numFmtId="178" fontId="22" fillId="0" borderId="34" xfId="0" applyNumberFormat="1" applyFont="1" applyBorder="1" applyAlignment="1" applyProtection="1">
      <alignment horizontal="left" vertical="center" indent="1" shrinkToFit="1"/>
      <protection locked="0"/>
    </xf>
    <xf numFmtId="178" fontId="22" fillId="0" borderId="35" xfId="0" applyNumberFormat="1" applyFont="1" applyBorder="1" applyAlignment="1" applyProtection="1">
      <alignment horizontal="left" vertical="center" indent="1" shrinkToFit="1"/>
      <protection locked="0"/>
    </xf>
    <xf numFmtId="0" fontId="183" fillId="0" borderId="0" xfId="0" applyFont="1" applyProtection="1">
      <alignment vertical="center"/>
    </xf>
    <xf numFmtId="0" fontId="21" fillId="0" borderId="35" xfId="0" applyFont="1" applyBorder="1" applyAlignment="1" applyProtection="1">
      <alignment horizontal="center" vertical="center" shrinkToFit="1"/>
    </xf>
    <xf numFmtId="0" fontId="61" fillId="4" borderId="37" xfId="0" applyFont="1" applyFill="1" applyBorder="1" applyProtection="1">
      <alignment vertical="center"/>
    </xf>
    <xf numFmtId="0" fontId="22" fillId="3" borderId="255" xfId="0" applyFont="1" applyFill="1" applyBorder="1" applyAlignment="1" applyProtection="1">
      <alignment horizontal="center" vertical="center" wrapText="1"/>
    </xf>
    <xf numFmtId="0" fontId="22" fillId="3" borderId="24" xfId="0" applyFont="1" applyFill="1" applyBorder="1" applyAlignment="1" applyProtection="1">
      <alignment horizontal="center" vertical="center" wrapText="1"/>
    </xf>
    <xf numFmtId="0" fontId="22" fillId="0" borderId="16" xfId="0" applyFont="1" applyBorder="1" applyAlignment="1" applyProtection="1">
      <alignment horizontal="left" vertical="center" wrapText="1" indent="1"/>
      <protection locked="0"/>
    </xf>
    <xf numFmtId="0" fontId="22" fillId="0" borderId="17" xfId="0" applyFont="1" applyBorder="1" applyAlignment="1" applyProtection="1">
      <alignment horizontal="left" vertical="center" wrapText="1" indent="1"/>
      <protection locked="0"/>
    </xf>
    <xf numFmtId="0" fontId="22" fillId="0" borderId="18" xfId="0" applyFont="1" applyBorder="1" applyAlignment="1" applyProtection="1">
      <alignment horizontal="left" vertical="center" wrapText="1" indent="1"/>
      <protection locked="0"/>
    </xf>
    <xf numFmtId="183" fontId="206" fillId="0" borderId="164" xfId="0" applyNumberFormat="1" applyFont="1" applyBorder="1" applyAlignment="1" applyProtection="1">
      <alignment horizontal="right" vertical="center" shrinkToFit="1"/>
    </xf>
    <xf numFmtId="183" fontId="206" fillId="0" borderId="165" xfId="0" applyNumberFormat="1" applyFont="1" applyBorder="1" applyAlignment="1" applyProtection="1">
      <alignment horizontal="right" vertical="center" shrinkToFit="1"/>
    </xf>
    <xf numFmtId="183" fontId="22" fillId="0" borderId="28" xfId="0" applyNumberFormat="1" applyFont="1" applyBorder="1" applyAlignment="1" applyProtection="1">
      <alignment horizontal="right" vertical="center" shrinkToFit="1"/>
      <protection locked="0"/>
    </xf>
    <xf numFmtId="183" fontId="22" fillId="0" borderId="29" xfId="0" applyNumberFormat="1" applyFont="1" applyBorder="1" applyAlignment="1" applyProtection="1">
      <alignment horizontal="right" vertical="center" shrinkToFit="1"/>
      <protection locked="0"/>
    </xf>
    <xf numFmtId="183" fontId="22" fillId="0" borderId="90" xfId="0" applyNumberFormat="1" applyFont="1" applyBorder="1" applyAlignment="1" applyProtection="1">
      <alignment horizontal="right" vertical="center" shrinkToFit="1"/>
      <protection locked="0"/>
    </xf>
    <xf numFmtId="183" fontId="22" fillId="0" borderId="91" xfId="0" applyNumberFormat="1" applyFont="1" applyBorder="1" applyAlignment="1" applyProtection="1">
      <alignment horizontal="right" vertical="center" shrinkToFit="1"/>
      <protection locked="0"/>
    </xf>
    <xf numFmtId="183" fontId="22" fillId="0" borderId="25" xfId="0" applyNumberFormat="1" applyFont="1" applyBorder="1" applyAlignment="1" applyProtection="1">
      <alignment horizontal="right" vertical="center" shrinkToFit="1"/>
      <protection locked="0"/>
    </xf>
    <xf numFmtId="183" fontId="22" fillId="0" borderId="26" xfId="0" applyNumberFormat="1" applyFont="1" applyBorder="1" applyAlignment="1" applyProtection="1">
      <alignment horizontal="right" vertical="center" shrinkToFit="1"/>
      <protection locked="0"/>
    </xf>
    <xf numFmtId="0" fontId="90" fillId="0" borderId="6" xfId="0" applyFont="1" applyBorder="1" applyAlignment="1">
      <alignment vertical="center" wrapText="1"/>
    </xf>
    <xf numFmtId="0" fontId="92" fillId="0" borderId="240" xfId="0" applyFont="1" applyBorder="1" applyAlignment="1">
      <alignment vertical="center" wrapText="1" readingOrder="1"/>
    </xf>
    <xf numFmtId="0" fontId="92" fillId="0" borderId="241" xfId="0" applyFont="1" applyBorder="1" applyAlignment="1">
      <alignment vertical="center" wrapText="1" readingOrder="1"/>
    </xf>
    <xf numFmtId="0" fontId="92" fillId="0" borderId="38" xfId="0" applyFont="1" applyBorder="1">
      <alignment vertical="center"/>
    </xf>
    <xf numFmtId="0" fontId="92" fillId="0" borderId="38" xfId="0" applyFont="1" applyBorder="1" applyAlignment="1">
      <alignment horizontal="left" vertical="center"/>
    </xf>
    <xf numFmtId="0" fontId="92" fillId="0" borderId="6" xfId="0" applyFont="1" applyBorder="1">
      <alignment vertical="center"/>
    </xf>
    <xf numFmtId="0" fontId="47" fillId="0" borderId="6" xfId="0" applyNumberFormat="1" applyFont="1" applyBorder="1" applyAlignment="1" applyProtection="1">
      <alignment horizontal="left" vertical="center" shrinkToFit="1"/>
      <protection locked="0"/>
    </xf>
    <xf numFmtId="0" fontId="38" fillId="0" borderId="0" xfId="0" applyNumberFormat="1" applyFont="1" applyAlignment="1" applyProtection="1">
      <alignment horizontal="center" vertical="center"/>
    </xf>
    <xf numFmtId="0" fontId="38" fillId="0" borderId="35" xfId="0" applyNumberFormat="1" applyFont="1" applyBorder="1" applyAlignment="1" applyProtection="1">
      <alignment horizontal="center" vertical="center"/>
    </xf>
    <xf numFmtId="0" fontId="38" fillId="0" borderId="37" xfId="0" applyNumberFormat="1" applyFont="1" applyBorder="1" applyAlignment="1" applyProtection="1">
      <alignment horizontal="center" vertical="center"/>
    </xf>
    <xf numFmtId="0" fontId="38" fillId="0" borderId="34" xfId="0" applyNumberFormat="1" applyFont="1" applyBorder="1" applyAlignment="1" applyProtection="1">
      <alignment horizontal="center" vertical="center"/>
    </xf>
    <xf numFmtId="0" fontId="38" fillId="0" borderId="36" xfId="0" applyNumberFormat="1" applyFont="1" applyBorder="1" applyAlignment="1" applyProtection="1">
      <alignment horizontal="center" vertical="center"/>
    </xf>
    <xf numFmtId="0" fontId="38" fillId="0" borderId="40" xfId="0" applyNumberFormat="1" applyFont="1" applyBorder="1" applyAlignment="1" applyProtection="1">
      <alignment horizontal="center" vertical="center"/>
    </xf>
    <xf numFmtId="0" fontId="38" fillId="0" borderId="41" xfId="0" applyNumberFormat="1" applyFont="1" applyBorder="1" applyAlignment="1" applyProtection="1">
      <alignment horizontal="center" vertical="center"/>
    </xf>
    <xf numFmtId="0" fontId="38" fillId="0" borderId="0" xfId="0" applyNumberFormat="1" applyFont="1" applyAlignment="1" applyProtection="1">
      <alignment vertical="center" wrapText="1"/>
    </xf>
    <xf numFmtId="0" fontId="38" fillId="5" borderId="6" xfId="0" applyNumberFormat="1" applyFont="1" applyFill="1" applyBorder="1" applyAlignment="1" applyProtection="1">
      <alignment horizontal="center" vertical="center"/>
    </xf>
    <xf numFmtId="12" fontId="68" fillId="0" borderId="34" xfId="0" applyNumberFormat="1" applyFont="1" applyBorder="1" applyAlignment="1" applyProtection="1">
      <alignment horizontal="center" vertical="center"/>
    </xf>
    <xf numFmtId="12" fontId="68" fillId="0" borderId="35" xfId="0" applyNumberFormat="1" applyFont="1" applyBorder="1" applyAlignment="1" applyProtection="1">
      <alignment horizontal="center" vertical="center"/>
    </xf>
    <xf numFmtId="12" fontId="68" fillId="0" borderId="36" xfId="0" applyNumberFormat="1" applyFont="1" applyBorder="1" applyAlignment="1" applyProtection="1">
      <alignment horizontal="center" vertical="center"/>
    </xf>
    <xf numFmtId="12" fontId="68" fillId="0" borderId="38" xfId="0" applyNumberFormat="1" applyFont="1" applyBorder="1" applyAlignment="1" applyProtection="1">
      <alignment horizontal="center" vertical="center"/>
    </xf>
    <xf numFmtId="12" fontId="68" fillId="0" borderId="0" xfId="0" applyNumberFormat="1" applyFont="1" applyBorder="1" applyAlignment="1" applyProtection="1">
      <alignment horizontal="center" vertical="center"/>
    </xf>
    <xf numFmtId="12" fontId="68" fillId="0" borderId="39" xfId="0" applyNumberFormat="1" applyFont="1" applyBorder="1" applyAlignment="1" applyProtection="1">
      <alignment horizontal="center" vertical="center"/>
    </xf>
    <xf numFmtId="0" fontId="38" fillId="0" borderId="6" xfId="0" applyNumberFormat="1" applyFont="1" applyBorder="1" applyAlignment="1" applyProtection="1">
      <alignment horizontal="center" vertical="center" wrapText="1"/>
    </xf>
    <xf numFmtId="0" fontId="38" fillId="0" borderId="6" xfId="0" applyNumberFormat="1" applyFont="1" applyBorder="1" applyAlignment="1" applyProtection="1">
      <alignment horizontal="center" vertical="center"/>
    </xf>
    <xf numFmtId="218" fontId="123" fillId="0" borderId="0" xfId="1" applyNumberFormat="1" applyFont="1" applyAlignment="1" applyProtection="1">
      <alignment vertical="center"/>
    </xf>
    <xf numFmtId="218" fontId="123" fillId="0" borderId="0" xfId="1" applyNumberFormat="1" applyFont="1" applyBorder="1" applyAlignment="1" applyProtection="1">
      <alignment vertical="center"/>
    </xf>
    <xf numFmtId="0" fontId="38" fillId="0" borderId="0" xfId="0" applyNumberFormat="1" applyFont="1" applyAlignment="1" applyProtection="1">
      <alignment vertical="top" wrapText="1"/>
    </xf>
    <xf numFmtId="180" fontId="38" fillId="0" borderId="0" xfId="0" applyNumberFormat="1" applyFont="1" applyAlignment="1" applyProtection="1">
      <alignment horizontal="right" vertical="center"/>
    </xf>
    <xf numFmtId="0" fontId="81" fillId="0" borderId="212" xfId="0" quotePrefix="1" applyNumberFormat="1" applyFont="1" applyBorder="1" applyAlignment="1" applyProtection="1">
      <alignment horizontal="right" vertical="center"/>
    </xf>
    <xf numFmtId="0" fontId="81" fillId="0" borderId="212" xfId="0" applyNumberFormat="1" applyFont="1" applyBorder="1" applyAlignment="1" applyProtection="1">
      <alignment horizontal="right" vertical="center"/>
    </xf>
    <xf numFmtId="0" fontId="81" fillId="0" borderId="141" xfId="0" applyNumberFormat="1" applyFont="1" applyBorder="1" applyAlignment="1" applyProtection="1">
      <alignment horizontal="center" vertical="center" wrapText="1"/>
    </xf>
    <xf numFmtId="0" fontId="81" fillId="0" borderId="142" xfId="0" applyNumberFormat="1" applyFont="1" applyBorder="1" applyAlignment="1" applyProtection="1">
      <alignment horizontal="center" vertical="center" wrapText="1"/>
    </xf>
    <xf numFmtId="0" fontId="81" fillId="0" borderId="143" xfId="0" applyNumberFormat="1" applyFont="1" applyBorder="1" applyAlignment="1" applyProtection="1">
      <alignment horizontal="center" vertical="center" wrapText="1"/>
    </xf>
    <xf numFmtId="0" fontId="189" fillId="0" borderId="67" xfId="0" applyNumberFormat="1" applyFont="1" applyBorder="1" applyAlignment="1" applyProtection="1">
      <alignment horizontal="center" vertical="center" wrapText="1"/>
    </xf>
    <xf numFmtId="218" fontId="123" fillId="0" borderId="67" xfId="0" applyNumberFormat="1" applyFont="1" applyBorder="1" applyProtection="1">
      <alignment vertical="center"/>
    </xf>
    <xf numFmtId="218" fontId="123" fillId="0" borderId="103" xfId="0" applyNumberFormat="1" applyFont="1" applyBorder="1" applyAlignment="1" applyProtection="1">
      <alignment horizontal="right" vertical="center"/>
    </xf>
    <xf numFmtId="0" fontId="189" fillId="0" borderId="103" xfId="0" applyNumberFormat="1" applyFont="1" applyBorder="1" applyAlignment="1" applyProtection="1">
      <alignment horizontal="center" vertical="center" wrapText="1"/>
    </xf>
    <xf numFmtId="182" fontId="38" fillId="0" borderId="0" xfId="0" applyNumberFormat="1" applyFont="1" applyAlignment="1" applyProtection="1">
      <alignment horizontal="left" vertical="center" indent="1"/>
    </xf>
    <xf numFmtId="0" fontId="38" fillId="0" borderId="0" xfId="0" applyNumberFormat="1" applyFont="1" applyAlignment="1" applyProtection="1">
      <alignment horizontal="left" vertical="center" wrapText="1" indent="1" shrinkToFit="1"/>
    </xf>
    <xf numFmtId="0" fontId="38" fillId="0" borderId="0" xfId="0" applyNumberFormat="1" applyFont="1" applyAlignment="1" applyProtection="1">
      <alignment horizontal="left" vertical="center" indent="1" shrinkToFit="1"/>
    </xf>
    <xf numFmtId="179" fontId="38" fillId="0" borderId="0" xfId="0" applyNumberFormat="1" applyFont="1" applyAlignment="1" applyProtection="1">
      <alignment horizontal="left" vertical="center" indent="1"/>
    </xf>
    <xf numFmtId="180" fontId="38" fillId="0" borderId="0" xfId="0" applyNumberFormat="1" applyFont="1" applyFill="1" applyAlignment="1" applyProtection="1">
      <alignment horizontal="left" vertical="center"/>
    </xf>
    <xf numFmtId="180" fontId="38" fillId="0" borderId="0" xfId="0" applyNumberFormat="1" applyFont="1" applyAlignment="1" applyProtection="1">
      <alignment horizontal="left" vertical="center"/>
    </xf>
    <xf numFmtId="0" fontId="81" fillId="0" borderId="0" xfId="0" applyNumberFormat="1" applyFont="1" applyAlignment="1" applyProtection="1">
      <alignment horizontal="center" vertical="center" wrapText="1"/>
    </xf>
    <xf numFmtId="0" fontId="81" fillId="0" borderId="0" xfId="0" applyNumberFormat="1" applyFont="1" applyAlignment="1" applyProtection="1">
      <alignment horizontal="center" vertical="center"/>
    </xf>
    <xf numFmtId="0" fontId="38" fillId="0" borderId="0" xfId="0" applyNumberFormat="1" applyFont="1" applyAlignment="1" applyProtection="1">
      <alignment horizontal="left" vertical="center" wrapText="1" indent="3" shrinkToFit="1"/>
    </xf>
    <xf numFmtId="181" fontId="38" fillId="0" borderId="0" xfId="1" applyNumberFormat="1" applyFont="1" applyAlignment="1" applyProtection="1">
      <alignment horizontal="right" vertical="center" indent="4"/>
    </xf>
    <xf numFmtId="180" fontId="38" fillId="0" borderId="0" xfId="0" applyNumberFormat="1" applyFont="1" applyAlignment="1">
      <alignment horizontal="left" vertical="center"/>
    </xf>
    <xf numFmtId="0" fontId="38" fillId="0" borderId="0" xfId="0" applyNumberFormat="1" applyFont="1" applyAlignment="1" applyProtection="1">
      <alignment horizontal="left" vertical="center" shrinkToFit="1"/>
    </xf>
    <xf numFmtId="0" fontId="81" fillId="0" borderId="0" xfId="0" applyNumberFormat="1" applyFont="1" applyFill="1" applyAlignment="1" applyProtection="1">
      <alignment vertical="center" wrapText="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horizontal="left" vertical="top" shrinkToFit="1"/>
      <protection hidden="1"/>
    </xf>
    <xf numFmtId="49" fontId="47" fillId="9" borderId="0" xfId="6" applyNumberFormat="1" applyFont="1" applyFill="1" applyAlignment="1" applyProtection="1">
      <alignment horizontal="left" vertical="center"/>
      <protection hidden="1"/>
    </xf>
    <xf numFmtId="180" fontId="47" fillId="9" borderId="0" xfId="12" applyNumberFormat="1" applyFont="1" applyFill="1" applyAlignment="1" applyProtection="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5" xfId="6" applyFont="1" applyFill="1" applyBorder="1" applyAlignment="1" applyProtection="1">
      <alignment horizontal="center" vertical="center" shrinkToFit="1"/>
      <protection hidden="1"/>
    </xf>
    <xf numFmtId="0" fontId="65" fillId="9" borderId="263" xfId="6" applyNumberFormat="1" applyFont="1" applyFill="1" applyBorder="1" applyAlignment="1" applyProtection="1">
      <alignment horizontal="left" vertical="center" indent="1" shrinkToFit="1"/>
      <protection hidden="1"/>
    </xf>
    <xf numFmtId="0" fontId="65" fillId="9" borderId="8" xfId="6" applyNumberFormat="1" applyFont="1" applyFill="1" applyBorder="1" applyAlignment="1" applyProtection="1">
      <alignment horizontal="left" vertical="center" indent="1" shrinkToFit="1"/>
      <protection hidden="1"/>
    </xf>
    <xf numFmtId="0" fontId="65" fillId="9" borderId="264" xfId="6" applyNumberFormat="1" applyFont="1" applyFill="1" applyBorder="1" applyAlignment="1" applyProtection="1">
      <alignment horizontal="left" vertical="center" indent="1" shrinkToFit="1"/>
      <protection hidden="1"/>
    </xf>
    <xf numFmtId="0" fontId="65" fillId="9" borderId="263" xfId="6" applyFont="1" applyFill="1" applyBorder="1" applyAlignment="1" applyProtection="1">
      <alignment horizontal="center" vertical="center" shrinkToFit="1"/>
      <protection hidden="1"/>
    </xf>
    <xf numFmtId="0" fontId="65" fillId="9" borderId="264" xfId="6" applyFont="1" applyFill="1" applyBorder="1" applyAlignment="1" applyProtection="1">
      <alignment horizontal="center" vertical="center" shrinkToFit="1"/>
      <protection hidden="1"/>
    </xf>
    <xf numFmtId="0" fontId="65" fillId="9" borderId="8" xfId="6" applyFont="1" applyFill="1" applyBorder="1" applyAlignment="1" applyProtection="1">
      <alignment horizontal="left" vertical="center" indent="1" shrinkToFit="1"/>
      <protection hidden="1"/>
    </xf>
    <xf numFmtId="0" fontId="38" fillId="0" borderId="6" xfId="0" applyFont="1" applyBorder="1" applyAlignment="1" applyProtection="1">
      <alignment horizontal="left" vertical="center" indent="1" shrinkToFit="1"/>
    </xf>
    <xf numFmtId="0" fontId="38" fillId="0" borderId="0" xfId="0" applyFont="1" applyAlignment="1" applyProtection="1">
      <alignment vertical="center"/>
    </xf>
    <xf numFmtId="0" fontId="38" fillId="0" borderId="6" xfId="0" applyFont="1" applyBorder="1" applyAlignment="1" applyProtection="1">
      <alignment vertical="center"/>
    </xf>
    <xf numFmtId="0" fontId="38" fillId="10" borderId="6" xfId="0" applyFont="1" applyFill="1" applyBorder="1" applyAlignment="1" applyProtection="1">
      <alignment horizontal="center" vertical="center"/>
    </xf>
    <xf numFmtId="0" fontId="38" fillId="0" borderId="6" xfId="0" applyNumberFormat="1" applyFont="1" applyBorder="1" applyAlignment="1" applyProtection="1">
      <alignment horizontal="left" vertical="center" indent="1" shrinkToFit="1"/>
    </xf>
    <xf numFmtId="182" fontId="38" fillId="0" borderId="6" xfId="0" applyNumberFormat="1" applyFont="1" applyBorder="1" applyAlignment="1" applyProtection="1">
      <alignment horizontal="left" vertical="center" indent="1" shrinkToFit="1"/>
    </xf>
    <xf numFmtId="0" fontId="38" fillId="0" borderId="6" xfId="0" applyFont="1" applyFill="1" applyBorder="1" applyAlignment="1" applyProtection="1">
      <alignment vertical="center"/>
    </xf>
    <xf numFmtId="0" fontId="38" fillId="0" borderId="6" xfId="0" applyFont="1" applyBorder="1" applyAlignment="1" applyProtection="1">
      <alignment horizontal="left" vertical="center" indent="1"/>
    </xf>
    <xf numFmtId="0" fontId="53" fillId="0" borderId="0" xfId="0" applyFont="1" applyAlignment="1" applyProtection="1">
      <alignment horizontal="center" vertical="center"/>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Border="1" applyAlignment="1" applyProtection="1">
      <alignment horizontal="left" vertical="top" wrapText="1"/>
      <protection locked="0"/>
    </xf>
    <xf numFmtId="0" fontId="81" fillId="9" borderId="149"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3" xfId="0" applyFont="1" applyFill="1" applyBorder="1" applyAlignment="1" applyProtection="1">
      <alignment horizontal="left" vertical="top" wrapText="1"/>
      <protection locked="0"/>
    </xf>
    <xf numFmtId="0" fontId="81" fillId="9" borderId="155" xfId="0" applyFont="1" applyFill="1" applyBorder="1" applyAlignment="1" applyProtection="1">
      <alignment horizontal="left" vertical="top" wrapText="1"/>
      <protection locked="0"/>
    </xf>
    <xf numFmtId="0" fontId="81" fillId="0" borderId="73" xfId="0" applyFont="1" applyBorder="1" applyAlignment="1">
      <alignment horizontal="left" vertical="center" wrapText="1"/>
    </xf>
    <xf numFmtId="0" fontId="81" fillId="0" borderId="147"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3" xfId="0" applyFont="1" applyBorder="1" applyAlignment="1">
      <alignment horizontal="left" vertical="center" wrapText="1"/>
    </xf>
    <xf numFmtId="0" fontId="81" fillId="0" borderId="74"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0" fontId="81" fillId="0" borderId="84" xfId="0" applyFont="1" applyBorder="1" applyAlignment="1" applyProtection="1">
      <alignment horizontal="center" vertical="center"/>
      <protection locked="0"/>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0" fontId="81" fillId="3" borderId="7" xfId="0" applyFont="1" applyFill="1" applyBorder="1" applyAlignment="1">
      <alignment horizontal="center" vertical="center"/>
    </xf>
    <xf numFmtId="0" fontId="81" fillId="3" borderId="8" xfId="0" applyFont="1" applyFill="1" applyBorder="1" applyAlignment="1">
      <alignment horizontal="center" vertical="center"/>
    </xf>
    <xf numFmtId="0" fontId="81" fillId="3" borderId="9" xfId="0" applyFont="1" applyFill="1" applyBorder="1" applyAlignment="1">
      <alignment horizontal="center" vertical="center"/>
    </xf>
    <xf numFmtId="0" fontId="123" fillId="0" borderId="0" xfId="0" applyFont="1" applyFill="1" applyBorder="1" applyProtection="1">
      <alignment vertical="center"/>
    </xf>
    <xf numFmtId="0" fontId="81" fillId="0" borderId="152" xfId="0" applyFont="1" applyBorder="1" applyAlignment="1">
      <alignment horizontal="right" vertical="center"/>
    </xf>
    <xf numFmtId="0" fontId="81" fillId="0" borderId="155" xfId="0" applyFont="1" applyBorder="1" applyAlignment="1">
      <alignment horizontal="right" vertical="center"/>
    </xf>
    <xf numFmtId="0" fontId="81" fillId="0" borderId="153" xfId="0" applyFont="1" applyBorder="1" applyAlignment="1">
      <alignment horizontal="right" vertical="center"/>
    </xf>
    <xf numFmtId="0" fontId="81" fillId="0" borderId="154"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Border="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9"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151" xfId="0" applyFont="1" applyFill="1" applyBorder="1" applyAlignment="1">
      <alignment horizontal="center" vertical="center"/>
    </xf>
    <xf numFmtId="0" fontId="81" fillId="3" borderId="57" xfId="0" applyFont="1" applyFill="1" applyBorder="1" applyAlignment="1">
      <alignment horizontal="center" vertical="center"/>
    </xf>
    <xf numFmtId="0" fontId="81" fillId="3" borderId="61" xfId="0" applyFont="1" applyFill="1" applyBorder="1" applyAlignment="1">
      <alignment horizontal="center" vertical="center"/>
    </xf>
    <xf numFmtId="0" fontId="81" fillId="7" borderId="62" xfId="0" applyFont="1" applyFill="1" applyBorder="1" applyAlignment="1">
      <alignment horizontal="distributed" vertical="center" indent="3"/>
    </xf>
    <xf numFmtId="0" fontId="81" fillId="7" borderId="53" xfId="0" applyFont="1" applyFill="1" applyBorder="1" applyAlignment="1">
      <alignment horizontal="distributed" vertical="center" indent="3"/>
    </xf>
    <xf numFmtId="0" fontId="81" fillId="7" borderId="65" xfId="0" applyFont="1" applyFill="1" applyBorder="1" applyAlignment="1">
      <alignment horizontal="distributed" vertical="center" indent="3"/>
    </xf>
    <xf numFmtId="0" fontId="189" fillId="3" borderId="51" xfId="0" applyFont="1" applyFill="1" applyBorder="1" applyAlignment="1" applyProtection="1">
      <alignment horizontal="center" vertical="center"/>
    </xf>
    <xf numFmtId="0" fontId="189" fillId="3" borderId="9" xfId="0" applyFont="1" applyFill="1" applyBorder="1" applyAlignment="1" applyProtection="1">
      <alignment horizontal="center" vertical="center"/>
    </xf>
    <xf numFmtId="0" fontId="81" fillId="3" borderId="6" xfId="0" applyFont="1" applyFill="1" applyBorder="1" applyAlignment="1" applyProtection="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0" fontId="94" fillId="3" borderId="6" xfId="0" applyFont="1" applyFill="1" applyBorder="1" applyAlignment="1" applyProtection="1">
      <alignment horizontal="center" vertical="center"/>
    </xf>
    <xf numFmtId="186" fontId="81" fillId="0" borderId="6" xfId="0" applyNumberFormat="1" applyFont="1" applyFill="1" applyBorder="1" applyProtection="1">
      <alignment vertical="center"/>
      <protection locked="0"/>
    </xf>
    <xf numFmtId="0" fontId="81" fillId="3" borderId="159" xfId="0" applyFont="1" applyFill="1" applyBorder="1" applyAlignment="1">
      <alignment horizontal="distributed" vertical="center" indent="2"/>
    </xf>
    <xf numFmtId="0" fontId="81" fillId="3" borderId="147" xfId="0" applyFont="1" applyFill="1" applyBorder="1" applyAlignment="1">
      <alignment horizontal="distributed" vertical="center" indent="2"/>
    </xf>
    <xf numFmtId="0" fontId="81" fillId="3" borderId="157"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186" fontId="81" fillId="0" borderId="57" xfId="0" applyNumberFormat="1" applyFont="1" applyFill="1" applyBorder="1" applyProtection="1">
      <alignment vertical="center"/>
      <protection locked="0"/>
    </xf>
    <xf numFmtId="186" fontId="81" fillId="0" borderId="56" xfId="0" applyNumberFormat="1" applyFont="1" applyFill="1" applyBorder="1" applyProtection="1">
      <alignment vertical="center"/>
      <protection locked="0"/>
    </xf>
    <xf numFmtId="186" fontId="81" fillId="0" borderId="61" xfId="0" applyNumberFormat="1" applyFont="1" applyFill="1" applyBorder="1" applyProtection="1">
      <alignment vertical="center"/>
      <protection locked="0"/>
    </xf>
    <xf numFmtId="186" fontId="81" fillId="0" borderId="81" xfId="0" applyNumberFormat="1" applyFont="1" applyFill="1" applyBorder="1" applyProtection="1">
      <alignment vertical="center"/>
      <protection locked="0"/>
    </xf>
    <xf numFmtId="186" fontId="81" fillId="0" borderId="7" xfId="0" applyNumberFormat="1" applyFont="1" applyFill="1" applyBorder="1" applyProtection="1">
      <alignment vertical="center"/>
      <protection locked="0"/>
    </xf>
    <xf numFmtId="186" fontId="81" fillId="0" borderId="8" xfId="0" applyNumberFormat="1" applyFont="1" applyFill="1" applyBorder="1" applyProtection="1">
      <alignment vertical="center"/>
      <protection locked="0"/>
    </xf>
    <xf numFmtId="186" fontId="81" fillId="0" borderId="9" xfId="0" applyNumberFormat="1" applyFont="1" applyFill="1" applyBorder="1" applyProtection="1">
      <alignment vertical="center"/>
      <protection locked="0"/>
    </xf>
    <xf numFmtId="0" fontId="81" fillId="10" borderId="48" xfId="0" applyFont="1" applyFill="1" applyBorder="1" applyAlignment="1" applyProtection="1">
      <alignment horizontal="left" vertical="center"/>
    </xf>
    <xf numFmtId="0" fontId="81" fillId="10" borderId="49" xfId="0" applyFont="1" applyFill="1" applyBorder="1" applyAlignment="1" applyProtection="1">
      <alignment horizontal="left" vertical="center"/>
    </xf>
    <xf numFmtId="0" fontId="81" fillId="10" borderId="50" xfId="0" applyFont="1" applyFill="1" applyBorder="1" applyAlignment="1" applyProtection="1">
      <alignment horizontal="left" vertical="center"/>
    </xf>
    <xf numFmtId="0" fontId="81" fillId="0" borderId="7" xfId="0" applyFont="1" applyBorder="1" applyAlignment="1" applyProtection="1">
      <alignment horizontal="left" vertical="center"/>
    </xf>
    <xf numFmtId="0" fontId="81" fillId="0" borderId="8" xfId="0" applyFont="1" applyBorder="1" applyAlignment="1" applyProtection="1">
      <alignment horizontal="left" vertical="center"/>
    </xf>
    <xf numFmtId="0" fontId="81" fillId="0" borderId="52" xfId="0" applyFont="1" applyBorder="1" applyAlignment="1" applyProtection="1">
      <alignment horizontal="left" vertical="center"/>
    </xf>
    <xf numFmtId="0" fontId="98" fillId="0" borderId="51" xfId="0" applyFont="1" applyFill="1" applyBorder="1" applyAlignment="1" applyProtection="1">
      <alignment horizontal="left" vertical="center" shrinkToFit="1"/>
      <protection locked="0"/>
    </xf>
    <xf numFmtId="0" fontId="98" fillId="0" borderId="8" xfId="0" applyFont="1" applyFill="1" applyBorder="1" applyAlignment="1" applyProtection="1">
      <alignment horizontal="left" vertical="center" shrinkToFit="1"/>
      <protection locked="0"/>
    </xf>
    <xf numFmtId="0" fontId="98" fillId="0" borderId="9" xfId="0" applyFont="1" applyFill="1" applyBorder="1" applyAlignment="1" applyProtection="1">
      <alignment horizontal="left" vertical="center" shrinkToFit="1"/>
      <protection locked="0"/>
    </xf>
    <xf numFmtId="0" fontId="98" fillId="3" borderId="73" xfId="0" applyFont="1" applyFill="1" applyBorder="1" applyAlignment="1">
      <alignment horizontal="center" vertical="center"/>
    </xf>
    <xf numFmtId="0" fontId="98" fillId="3" borderId="147" xfId="0" applyFont="1" applyFill="1" applyBorder="1" applyAlignment="1">
      <alignment horizontal="center" vertical="center"/>
    </xf>
    <xf numFmtId="0" fontId="98" fillId="3" borderId="157" xfId="0" applyFont="1" applyFill="1" applyBorder="1" applyAlignment="1">
      <alignment horizontal="center" vertical="center"/>
    </xf>
    <xf numFmtId="0" fontId="98" fillId="3" borderId="75" xfId="0" applyFont="1" applyFill="1" applyBorder="1" applyAlignment="1">
      <alignment horizontal="center" vertical="center"/>
    </xf>
    <xf numFmtId="0" fontId="98" fillId="3" borderId="0" xfId="0" applyFont="1" applyFill="1" applyBorder="1" applyAlignment="1">
      <alignment horizontal="center" vertical="center"/>
    </xf>
    <xf numFmtId="0" fontId="98" fillId="3" borderId="39"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37" xfId="0" applyFont="1" applyFill="1" applyBorder="1" applyAlignment="1">
      <alignment horizontal="center" vertical="center"/>
    </xf>
    <xf numFmtId="0" fontId="98" fillId="3" borderId="41" xfId="0" applyFont="1" applyFill="1" applyBorder="1" applyAlignment="1">
      <alignment horizontal="center" vertical="center"/>
    </xf>
    <xf numFmtId="0" fontId="81" fillId="0" borderId="57" xfId="0" applyFont="1" applyFill="1" applyBorder="1" applyAlignment="1" applyProtection="1">
      <alignment horizontal="center" vertical="center"/>
      <protection locked="0"/>
    </xf>
    <xf numFmtId="0" fontId="81" fillId="0" borderId="61" xfId="0" applyFont="1" applyFill="1" applyBorder="1" applyAlignment="1" applyProtection="1">
      <alignment horizontal="center" vertical="center"/>
      <protection locked="0"/>
    </xf>
    <xf numFmtId="0" fontId="81" fillId="3" borderId="7" xfId="0" applyFont="1" applyFill="1" applyBorder="1" applyAlignment="1" applyProtection="1">
      <alignment horizontal="center" vertical="center"/>
    </xf>
    <xf numFmtId="0" fontId="81" fillId="3" borderId="8" xfId="0" applyFont="1" applyFill="1" applyBorder="1" applyAlignment="1" applyProtection="1">
      <alignment horizontal="center" vertical="center"/>
    </xf>
    <xf numFmtId="0" fontId="81" fillId="3" borderId="9" xfId="0" applyFont="1" applyFill="1" applyBorder="1" applyAlignment="1" applyProtection="1">
      <alignment horizontal="center" vertical="center"/>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63" xfId="0" applyFont="1" applyFill="1" applyBorder="1" applyAlignment="1" applyProtection="1">
      <alignment horizontal="center" vertical="center"/>
      <protection locked="0"/>
    </xf>
    <xf numFmtId="0" fontId="81" fillId="0" borderId="50" xfId="0" applyFont="1" applyFill="1" applyBorder="1" applyAlignment="1" applyProtection="1">
      <alignment horizontal="center" vertical="center"/>
      <protection locked="0"/>
    </xf>
    <xf numFmtId="0" fontId="81" fillId="3" borderId="34"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152" xfId="0" applyFont="1" applyFill="1" applyBorder="1" applyAlignment="1">
      <alignment horizontal="center" vertical="center" wrapText="1"/>
    </xf>
    <xf numFmtId="0" fontId="81" fillId="3" borderId="154" xfId="0" applyFont="1" applyFill="1" applyBorder="1" applyAlignment="1">
      <alignment horizontal="center" vertical="center" wrapText="1"/>
    </xf>
    <xf numFmtId="0" fontId="98" fillId="0" borderId="83" xfId="0" applyFont="1" applyBorder="1" applyAlignment="1" applyProtection="1">
      <alignment horizontal="left" vertical="top" wrapText="1" shrinkToFit="1"/>
      <protection locked="0"/>
    </xf>
    <xf numFmtId="0" fontId="98" fillId="0" borderId="35" xfId="0" applyFont="1" applyBorder="1" applyAlignment="1" applyProtection="1">
      <alignment horizontal="left" vertical="top" wrapText="1" shrinkToFit="1"/>
      <protection locked="0"/>
    </xf>
    <xf numFmtId="0" fontId="98" fillId="0" borderId="85" xfId="0" applyFont="1" applyBorder="1" applyAlignment="1" applyProtection="1">
      <alignment horizontal="left" vertical="top" wrapText="1" shrinkToFit="1"/>
      <protection locked="0"/>
    </xf>
    <xf numFmtId="0" fontId="98" fillId="0" borderId="75" xfId="0" applyFont="1" applyBorder="1" applyAlignment="1" applyProtection="1">
      <alignment horizontal="left" vertical="top" wrapText="1" shrinkToFit="1"/>
      <protection locked="0"/>
    </xf>
    <xf numFmtId="0" fontId="98" fillId="0" borderId="0" xfId="0" applyFont="1" applyAlignment="1" applyProtection="1">
      <alignment horizontal="left" vertical="top" wrapText="1" shrinkToFit="1"/>
      <protection locked="0"/>
    </xf>
    <xf numFmtId="0" fontId="98" fillId="0" borderId="149" xfId="0" applyFont="1" applyBorder="1" applyAlignment="1" applyProtection="1">
      <alignment horizontal="left" vertical="top" wrapText="1" shrinkToFit="1"/>
      <protection locked="0"/>
    </xf>
    <xf numFmtId="0" fontId="98" fillId="0" borderId="78" xfId="0" applyFont="1" applyBorder="1" applyAlignment="1" applyProtection="1">
      <alignment horizontal="left" vertical="top" wrapText="1" shrinkToFit="1"/>
      <protection locked="0"/>
    </xf>
    <xf numFmtId="0" fontId="98" fillId="0" borderId="153" xfId="0" applyFont="1" applyBorder="1" applyAlignment="1" applyProtection="1">
      <alignment horizontal="left" vertical="top" wrapText="1" shrinkToFit="1"/>
      <protection locked="0"/>
    </xf>
    <xf numFmtId="0" fontId="98" fillId="0" borderId="155" xfId="0" applyFont="1" applyBorder="1" applyAlignment="1" applyProtection="1">
      <alignment horizontal="left" vertical="top" wrapText="1" shrinkToFit="1"/>
      <protection locked="0"/>
    </xf>
    <xf numFmtId="0" fontId="98" fillId="3" borderId="86" xfId="0" applyFont="1" applyFill="1" applyBorder="1" applyAlignment="1">
      <alignment horizontal="center" vertical="center" wrapText="1"/>
    </xf>
    <xf numFmtId="0" fontId="98" fillId="3" borderId="144" xfId="0" applyFont="1" applyFill="1" applyBorder="1" applyAlignment="1">
      <alignment horizontal="center" vertical="center" wrapText="1"/>
    </xf>
    <xf numFmtId="0" fontId="98" fillId="3" borderId="6" xfId="0" applyFont="1" applyFill="1" applyBorder="1" applyAlignment="1">
      <alignment horizontal="center" vertical="center" wrapText="1"/>
    </xf>
    <xf numFmtId="0" fontId="98" fillId="3" borderId="82" xfId="0" applyFont="1" applyFill="1" applyBorder="1" applyAlignment="1">
      <alignment horizontal="center" vertical="center" wrapText="1"/>
    </xf>
    <xf numFmtId="0" fontId="98" fillId="0" borderId="6" xfId="0" applyFont="1" applyBorder="1" applyAlignment="1" applyProtection="1">
      <alignment horizontal="left" vertical="center" indent="1" shrinkToFit="1"/>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186" fontId="123" fillId="0" borderId="96" xfId="0" applyNumberFormat="1" applyFont="1" applyFill="1" applyBorder="1" applyProtection="1">
      <alignment vertical="center"/>
    </xf>
    <xf numFmtId="186" fontId="123" fillId="0" borderId="94" xfId="0" applyNumberFormat="1" applyFont="1" applyFill="1" applyBorder="1" applyProtection="1">
      <alignment vertical="center"/>
    </xf>
    <xf numFmtId="186" fontId="123" fillId="0" borderId="88" xfId="0" applyNumberFormat="1" applyFont="1" applyFill="1" applyBorder="1" applyProtection="1">
      <alignment vertical="center"/>
    </xf>
    <xf numFmtId="186" fontId="123" fillId="0" borderId="89" xfId="0" applyNumberFormat="1" applyFont="1" applyFill="1" applyBorder="1" applyProtection="1">
      <alignment vertical="center"/>
    </xf>
    <xf numFmtId="0" fontId="81" fillId="3" borderId="63"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64" xfId="0" applyFont="1" applyFill="1" applyBorder="1" applyAlignment="1">
      <alignment horizontal="center" vertical="center"/>
    </xf>
    <xf numFmtId="186" fontId="81" fillId="0" borderId="63" xfId="0" applyNumberFormat="1" applyFont="1" applyFill="1" applyBorder="1" applyProtection="1">
      <alignment vertical="center"/>
      <protection locked="0"/>
    </xf>
    <xf numFmtId="186" fontId="81" fillId="0" borderId="49" xfId="0" applyNumberFormat="1" applyFont="1" applyFill="1" applyBorder="1" applyProtection="1">
      <alignment vertical="center"/>
      <protection locked="0"/>
    </xf>
    <xf numFmtId="186" fontId="81" fillId="0" borderId="64" xfId="0" applyNumberFormat="1" applyFont="1" applyFill="1" applyBorder="1" applyProtection="1">
      <alignment vertical="center"/>
      <protection locked="0"/>
    </xf>
    <xf numFmtId="186" fontId="123" fillId="0" borderId="43" xfId="0" applyNumberFormat="1" applyFont="1" applyFill="1" applyBorder="1" applyAlignment="1" applyProtection="1">
      <alignment horizontal="right" vertical="center"/>
    </xf>
    <xf numFmtId="0" fontId="94" fillId="0" borderId="35" xfId="0" applyFont="1" applyBorder="1" applyAlignment="1">
      <alignment vertical="center"/>
    </xf>
    <xf numFmtId="0" fontId="81" fillId="3" borderId="83"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94" fillId="0" borderId="35" xfId="0" applyFont="1" applyBorder="1">
      <alignment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183" fontId="81" fillId="0" borderId="7" xfId="0" applyNumberFormat="1" applyFont="1" applyBorder="1" applyAlignment="1" applyProtection="1">
      <alignment vertical="center"/>
      <protection locked="0"/>
    </xf>
    <xf numFmtId="183" fontId="81" fillId="0" borderId="8" xfId="0" applyNumberFormat="1" applyFont="1" applyBorder="1" applyAlignment="1" applyProtection="1">
      <alignment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Border="1" applyAlignment="1">
      <alignment horizontal="right" indent="1"/>
    </xf>
    <xf numFmtId="183" fontId="123" fillId="0" borderId="39" xfId="0" applyNumberFormat="1" applyFont="1" applyBorder="1" applyAlignment="1">
      <alignment horizontal="right" inden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186" fontId="123" fillId="0" borderId="6" xfId="0" applyNumberFormat="1" applyFont="1" applyFill="1" applyBorder="1" applyAlignment="1" applyProtection="1">
      <alignment horizontal="right" vertical="center"/>
    </xf>
    <xf numFmtId="0" fontId="94" fillId="0" borderId="37" xfId="0" applyFont="1" applyBorder="1">
      <alignment vertical="center"/>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0" fontId="81" fillId="0" borderId="58" xfId="0" applyFont="1" applyFill="1" applyBorder="1" applyAlignment="1" applyProtection="1">
      <alignment horizontal="center" vertical="center"/>
      <protection locked="0"/>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98" fillId="0" borderId="81" xfId="0" applyFont="1" applyBorder="1" applyAlignment="1" applyProtection="1">
      <alignment horizontal="left" vertical="center" indent="1" shrinkToFit="1"/>
      <protection locked="0"/>
    </xf>
    <xf numFmtId="186" fontId="81" fillId="0" borderId="86" xfId="0" applyNumberFormat="1" applyFont="1" applyFill="1" applyBorder="1" applyProtection="1">
      <alignment vertical="center"/>
      <protection locked="0"/>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186" fontId="123" fillId="0" borderId="81" xfId="0" applyNumberFormat="1" applyFont="1" applyFill="1" applyBorder="1" applyAlignment="1" applyProtection="1">
      <alignment horizontal="right" vertical="center"/>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64" xfId="0" applyNumberFormat="1" applyFont="1" applyBorder="1">
      <alignment vertical="center"/>
    </xf>
    <xf numFmtId="0" fontId="189" fillId="3" borderId="55" xfId="0" applyFont="1" applyFill="1" applyBorder="1" applyAlignment="1" applyProtection="1">
      <alignment horizontal="center" vertical="center"/>
    </xf>
    <xf numFmtId="0" fontId="189" fillId="3" borderId="61" xfId="0" applyFont="1" applyFill="1" applyBorder="1" applyAlignment="1" applyProtection="1">
      <alignment horizontal="center" vertical="center"/>
    </xf>
    <xf numFmtId="0" fontId="81" fillId="8" borderId="62" xfId="0" applyFont="1" applyFill="1" applyBorder="1" applyAlignment="1">
      <alignment horizontal="distributed" vertical="center" indent="3"/>
    </xf>
    <xf numFmtId="0" fontId="81" fillId="8" borderId="53" xfId="0" applyFont="1" applyFill="1" applyBorder="1" applyAlignment="1">
      <alignment horizontal="distributed" vertical="center" indent="3"/>
    </xf>
    <xf numFmtId="0" fontId="81" fillId="8" borderId="65" xfId="0" applyFont="1" applyFill="1" applyBorder="1" applyAlignment="1">
      <alignment horizontal="distributed" vertical="center" indent="3"/>
    </xf>
    <xf numFmtId="0" fontId="81" fillId="3" borderId="73" xfId="0" applyFont="1" applyFill="1" applyBorder="1" applyAlignment="1">
      <alignment horizontal="center" vertical="center" wrapText="1"/>
    </xf>
    <xf numFmtId="0" fontId="81" fillId="3" borderId="75" xfId="0" applyFont="1" applyFill="1" applyBorder="1" applyAlignment="1">
      <alignment horizontal="center" vertical="center"/>
    </xf>
    <xf numFmtId="0" fontId="81" fillId="3" borderId="78" xfId="0" applyFont="1" applyFill="1" applyBorder="1" applyAlignment="1">
      <alignment horizontal="center" vertical="center"/>
    </xf>
    <xf numFmtId="0" fontId="81" fillId="3" borderId="81" xfId="0" applyFont="1" applyFill="1" applyBorder="1" applyAlignment="1">
      <alignment horizontal="distributed" vertical="center" indent="1"/>
    </xf>
    <xf numFmtId="186" fontId="123" fillId="0" borderId="34" xfId="0" applyNumberFormat="1" applyFont="1" applyFill="1" applyBorder="1" applyProtection="1">
      <alignment vertical="center"/>
    </xf>
    <xf numFmtId="186" fontId="123" fillId="0" borderId="35" xfId="0" applyNumberFormat="1" applyFont="1" applyFill="1" applyBorder="1" applyProtection="1">
      <alignment vertical="center"/>
    </xf>
    <xf numFmtId="186" fontId="123" fillId="0" borderId="36" xfId="0" applyNumberFormat="1" applyFont="1" applyFill="1" applyBorder="1" applyProtection="1">
      <alignment vertical="center"/>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0" fontId="81" fillId="3" borderId="86" xfId="0" applyFont="1" applyFill="1" applyBorder="1" applyAlignment="1">
      <alignment horizontal="distributed" vertical="center" justifyLastLine="1"/>
    </xf>
    <xf numFmtId="0" fontId="81" fillId="3" borderId="6" xfId="0" applyFont="1" applyFill="1" applyBorder="1" applyAlignment="1">
      <alignment horizontal="distributed" vertical="center" justifyLastLine="1"/>
    </xf>
    <xf numFmtId="0" fontId="81" fillId="3" borderId="81" xfId="0" applyFont="1" applyFill="1" applyBorder="1" applyAlignment="1">
      <alignment horizontal="distributed" vertical="center" justifyLastLine="1"/>
    </xf>
    <xf numFmtId="0" fontId="81" fillId="3" borderId="86"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Fill="1" applyBorder="1" applyProtection="1">
      <alignment vertical="center"/>
      <protection locked="0"/>
    </xf>
    <xf numFmtId="186" fontId="81" fillId="0" borderId="37" xfId="0" applyNumberFormat="1" applyFont="1" applyFill="1" applyBorder="1" applyProtection="1">
      <alignment vertical="center"/>
      <protection locked="0"/>
    </xf>
    <xf numFmtId="186" fontId="81" fillId="0" borderId="41" xfId="0" applyNumberFormat="1" applyFont="1" applyFill="1" applyBorder="1" applyProtection="1">
      <alignment vertical="center"/>
      <protection locked="0"/>
    </xf>
    <xf numFmtId="0" fontId="81" fillId="3" borderId="6" xfId="0" applyFont="1" applyFill="1" applyBorder="1" applyAlignment="1">
      <alignment horizontal="distributed" vertical="center" indent="1"/>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3" borderId="56"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6" xfId="0" applyNumberFormat="1" applyFont="1" applyBorder="1" applyAlignment="1">
      <alignment horizontal="left" vertical="center" indent="1"/>
    </xf>
    <xf numFmtId="0" fontId="123" fillId="0" borderId="150" xfId="0" applyNumberFormat="1" applyFont="1" applyBorder="1" applyAlignment="1">
      <alignment horizontal="left" vertical="center" indent="1"/>
    </xf>
    <xf numFmtId="0" fontId="123" fillId="0" borderId="148" xfId="0" applyNumberFormat="1"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0" borderId="8" xfId="0" applyFont="1" applyBorder="1">
      <alignment vertical="center"/>
    </xf>
    <xf numFmtId="0" fontId="81" fillId="0" borderId="52" xfId="0" applyFont="1" applyBorder="1">
      <alignment vertical="center"/>
    </xf>
    <xf numFmtId="0" fontId="81" fillId="0" borderId="7" xfId="0" applyFont="1" applyFill="1" applyBorder="1" applyAlignment="1" applyProtection="1">
      <alignment horizontal="left" vertical="center" indent="1"/>
      <protection locked="0"/>
    </xf>
    <xf numFmtId="0" fontId="81" fillId="0" borderId="8" xfId="0" applyFont="1" applyFill="1" applyBorder="1" applyAlignment="1" applyProtection="1">
      <alignment horizontal="left" vertical="center" indent="1"/>
      <protection locked="0"/>
    </xf>
    <xf numFmtId="0" fontId="81" fillId="0" borderId="37" xfId="0" applyFont="1" applyFill="1" applyBorder="1" applyAlignment="1" applyProtection="1">
      <alignment horizontal="left" vertical="center" indent="1"/>
      <protection locked="0"/>
    </xf>
    <xf numFmtId="0" fontId="81" fillId="0" borderId="95" xfId="0" applyFont="1" applyFill="1" applyBorder="1" applyAlignment="1" applyProtection="1">
      <alignment horizontal="left" vertical="center" indent="1"/>
      <protection locked="0"/>
    </xf>
    <xf numFmtId="0" fontId="123" fillId="0" borderId="7" xfId="0" applyNumberFormat="1" applyFont="1" applyBorder="1" applyAlignment="1" applyProtection="1">
      <alignment horizontal="center" vertical="center"/>
    </xf>
    <xf numFmtId="0" fontId="123" fillId="0" borderId="8" xfId="0" applyNumberFormat="1" applyFont="1" applyBorder="1" applyAlignment="1" applyProtection="1">
      <alignment horizontal="center" vertical="center"/>
    </xf>
    <xf numFmtId="0" fontId="123" fillId="0" borderId="9" xfId="0" applyNumberFormat="1" applyFont="1" applyBorder="1" applyAlignment="1" applyProtection="1">
      <alignment horizontal="center" vertical="center"/>
    </xf>
    <xf numFmtId="0" fontId="81" fillId="0" borderId="7" xfId="0" applyFont="1" applyFill="1" applyBorder="1" applyAlignment="1" applyProtection="1">
      <alignment horizontal="left" vertical="center" indent="1"/>
    </xf>
    <xf numFmtId="0" fontId="81" fillId="0" borderId="8" xfId="0" applyFont="1" applyFill="1" applyBorder="1" applyAlignment="1" applyProtection="1">
      <alignment horizontal="left" vertical="center" indent="1"/>
    </xf>
    <xf numFmtId="0" fontId="81" fillId="0" borderId="0" xfId="0" applyFont="1" applyBorder="1" applyAlignment="1">
      <alignment horizontal="center" vertical="center"/>
    </xf>
    <xf numFmtId="0" fontId="123" fillId="0" borderId="63" xfId="0" applyNumberFormat="1" applyFont="1" applyBorder="1" applyAlignment="1">
      <alignment horizontal="left" vertical="center" indent="1" shrinkToFit="1"/>
    </xf>
    <xf numFmtId="0" fontId="123" fillId="0" borderId="49" xfId="0" applyNumberFormat="1" applyFont="1" applyBorder="1" applyAlignment="1">
      <alignment horizontal="left" vertical="center" indent="1" shrinkToFit="1"/>
    </xf>
    <xf numFmtId="0" fontId="123" fillId="0" borderId="64" xfId="0" applyNumberFormat="1"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NumberFormat="1" applyFont="1" applyBorder="1" applyAlignment="1">
      <alignment horizontal="left" vertical="center" indent="1"/>
    </xf>
    <xf numFmtId="0" fontId="123" fillId="0" borderId="56" xfId="0" applyNumberFormat="1" applyFont="1" applyBorder="1" applyAlignment="1">
      <alignment horizontal="left" vertical="center" indent="1"/>
    </xf>
    <xf numFmtId="0" fontId="123" fillId="0" borderId="58" xfId="0" applyNumberFormat="1"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200" fontId="81" fillId="0" borderId="63" xfId="0" applyNumberFormat="1" applyFont="1" applyFill="1" applyBorder="1" applyAlignment="1">
      <alignment horizontal="left" vertical="center" indent="1"/>
    </xf>
    <xf numFmtId="200" fontId="81" fillId="0" borderId="49" xfId="0" applyNumberFormat="1" applyFont="1" applyFill="1" applyBorder="1" applyAlignment="1">
      <alignment horizontal="left" vertical="center" indent="1"/>
    </xf>
    <xf numFmtId="200" fontId="81" fillId="0" borderId="50" xfId="0" applyNumberFormat="1" applyFont="1" applyFill="1" applyBorder="1" applyAlignment="1">
      <alignment horizontal="left" vertical="center" indent="1"/>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3" borderId="63" xfId="0" applyFont="1" applyFill="1" applyBorder="1" applyAlignment="1">
      <alignment horizontal="distributed" vertical="center" indent="3"/>
    </xf>
    <xf numFmtId="0" fontId="81" fillId="3" borderId="49" xfId="0" applyFont="1" applyFill="1" applyBorder="1" applyAlignment="1">
      <alignment horizontal="distributed" vertical="center" indent="3"/>
    </xf>
    <xf numFmtId="0" fontId="81" fillId="3" borderId="64" xfId="0" applyFont="1" applyFill="1" applyBorder="1" applyAlignment="1">
      <alignment horizontal="distributed" vertical="center" indent="3"/>
    </xf>
    <xf numFmtId="183" fontId="123" fillId="0" borderId="63" xfId="0" applyNumberFormat="1" applyFont="1" applyBorder="1" applyAlignment="1">
      <alignment vertical="center"/>
    </xf>
    <xf numFmtId="183" fontId="123" fillId="0" borderId="49" xfId="0" applyNumberFormat="1" applyFont="1" applyBorder="1" applyAlignment="1">
      <alignment vertical="center"/>
    </xf>
    <xf numFmtId="183" fontId="123" fillId="0" borderId="50" xfId="0" applyNumberFormat="1" applyFont="1" applyBorder="1" applyAlignment="1">
      <alignment vertical="center"/>
    </xf>
    <xf numFmtId="0" fontId="98" fillId="3" borderId="158" xfId="0" applyFont="1" applyFill="1" applyBorder="1" applyAlignment="1">
      <alignment horizontal="center" vertical="center" wrapText="1"/>
    </xf>
    <xf numFmtId="0" fontId="98" fillId="3" borderId="44" xfId="0" applyFont="1" applyFill="1" applyBorder="1" applyAlignment="1">
      <alignment horizontal="center" vertical="center" wrapText="1"/>
    </xf>
    <xf numFmtId="0" fontId="98" fillId="3" borderId="43" xfId="0" applyFont="1" applyFill="1" applyBorder="1" applyAlignment="1">
      <alignment horizontal="center" vertical="center" wrapText="1"/>
    </xf>
    <xf numFmtId="0" fontId="81" fillId="3" borderId="34" xfId="0" applyFont="1" applyFill="1" applyBorder="1" applyAlignment="1">
      <alignment horizontal="center" vertical="center"/>
    </xf>
    <xf numFmtId="188" fontId="123" fillId="0" borderId="0" xfId="0" applyNumberFormat="1" applyFont="1" applyBorder="1">
      <alignment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189" fillId="0" borderId="57" xfId="0" applyFont="1" applyFill="1" applyBorder="1" applyAlignment="1" applyProtection="1">
      <alignment horizontal="center" vertical="center"/>
      <protection locked="0"/>
    </xf>
    <xf numFmtId="0" fontId="189" fillId="0" borderId="56" xfId="0" applyFont="1" applyFill="1" applyBorder="1" applyAlignment="1" applyProtection="1">
      <alignment horizontal="center" vertical="center"/>
      <protection locked="0"/>
    </xf>
    <xf numFmtId="0" fontId="189" fillId="0" borderId="61" xfId="0" applyFont="1" applyFill="1" applyBorder="1" applyAlignment="1" applyProtection="1">
      <alignment horizontal="center" vertical="center"/>
      <protection locked="0"/>
    </xf>
    <xf numFmtId="0" fontId="164" fillId="3" borderId="57" xfId="0" applyFont="1" applyFill="1" applyBorder="1" applyAlignment="1" applyProtection="1">
      <alignment horizontal="center" vertical="center" wrapText="1"/>
    </xf>
    <xf numFmtId="0" fontId="164" fillId="3" borderId="56" xfId="0" applyFont="1" applyFill="1" applyBorder="1" applyAlignment="1" applyProtection="1">
      <alignment horizontal="center" vertical="center"/>
    </xf>
    <xf numFmtId="0" fontId="81" fillId="0" borderId="9" xfId="0" applyFont="1" applyBorder="1">
      <alignment vertical="center"/>
    </xf>
    <xf numFmtId="183" fontId="123" fillId="0" borderId="64" xfId="0" applyNumberFormat="1" applyFont="1" applyBorder="1" applyAlignment="1">
      <alignment vertical="center"/>
    </xf>
    <xf numFmtId="0" fontId="98" fillId="0" borderId="7" xfId="0" applyFont="1" applyBorder="1" applyAlignment="1" applyProtection="1">
      <alignment horizontal="center" vertical="center"/>
      <protection locked="0"/>
    </xf>
    <xf numFmtId="0" fontId="98" fillId="0" borderId="52" xfId="0" applyFont="1" applyBorder="1" applyAlignment="1" applyProtection="1">
      <alignment horizontal="center" vertical="center"/>
      <protection locked="0"/>
    </xf>
    <xf numFmtId="0" fontId="98" fillId="3" borderId="74" xfId="0" applyFont="1" applyFill="1" applyBorder="1" applyAlignment="1">
      <alignment horizontal="center" vertical="center"/>
    </xf>
    <xf numFmtId="0" fontId="98" fillId="3" borderId="160"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3" xfId="0" applyFont="1" applyBorder="1" applyAlignment="1" applyProtection="1">
      <alignment horizontal="center" vertical="center" shrinkToFit="1"/>
    </xf>
    <xf numFmtId="0" fontId="81" fillId="0" borderId="134" xfId="0" applyFont="1" applyBorder="1" applyAlignment="1" applyProtection="1">
      <alignment horizontal="center" vertical="center" shrinkToFit="1"/>
    </xf>
    <xf numFmtId="0" fontId="81" fillId="0" borderId="135" xfId="0" applyFont="1" applyBorder="1" applyAlignment="1" applyProtection="1">
      <alignment horizontal="center" vertical="center" shrinkToFit="1"/>
    </xf>
    <xf numFmtId="186" fontId="123" fillId="0" borderId="146" xfId="0" applyNumberFormat="1" applyFont="1" applyFill="1" applyBorder="1" applyAlignment="1" applyProtection="1">
      <alignment horizontal="right" vertical="center"/>
    </xf>
    <xf numFmtId="186" fontId="123" fillId="0" borderId="150" xfId="0" applyNumberFormat="1" applyFont="1" applyFill="1" applyBorder="1" applyAlignment="1" applyProtection="1">
      <alignment horizontal="right" vertical="center"/>
    </xf>
    <xf numFmtId="186" fontId="123" fillId="0" borderId="221" xfId="0" applyNumberFormat="1" applyFont="1" applyFill="1" applyBorder="1" applyAlignment="1" applyProtection="1">
      <alignment horizontal="right" vertical="center"/>
    </xf>
    <xf numFmtId="0" fontId="81" fillId="0" borderId="37" xfId="0" applyFont="1" applyBorder="1">
      <alignment vertical="center"/>
    </xf>
    <xf numFmtId="0" fontId="81" fillId="0" borderId="95" xfId="0" applyFont="1" applyBorder="1">
      <alignment vertical="center"/>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0" fontId="98" fillId="3" borderId="159" xfId="0" applyFont="1" applyFill="1" applyBorder="1" applyAlignment="1">
      <alignment horizontal="center" vertical="center"/>
    </xf>
    <xf numFmtId="0" fontId="98" fillId="3" borderId="40" xfId="0" applyFont="1" applyFill="1" applyBorder="1" applyAlignment="1">
      <alignment horizontal="center" vertical="center"/>
    </xf>
    <xf numFmtId="0" fontId="81" fillId="0" borderId="53" xfId="0" applyFont="1" applyBorder="1" applyAlignment="1">
      <alignment horizontal="left" vertical="center" wrapText="1"/>
    </xf>
    <xf numFmtId="0" fontId="81" fillId="0" borderId="6" xfId="0" applyFont="1" applyBorder="1" applyAlignment="1">
      <alignment horizontal="left" vertical="center" wrapText="1"/>
    </xf>
    <xf numFmtId="0" fontId="81" fillId="0" borderId="82" xfId="0" applyFont="1" applyBorder="1" applyAlignment="1" applyProtection="1">
      <alignment horizontal="center" vertical="center"/>
      <protection locked="0"/>
    </xf>
    <xf numFmtId="0" fontId="81" fillId="3" borderId="55" xfId="0" applyFont="1" applyFill="1" applyBorder="1" applyAlignment="1">
      <alignment horizontal="center" vertical="center"/>
    </xf>
    <xf numFmtId="38" fontId="81" fillId="26" borderId="57" xfId="1" applyFont="1" applyFill="1" applyBorder="1" applyAlignment="1" applyProtection="1">
      <alignment horizontal="center" vertical="center" shrinkToFit="1"/>
      <protection locked="0"/>
    </xf>
    <xf numFmtId="38" fontId="81" fillId="26" borderId="56" xfId="1" applyFont="1" applyFill="1" applyBorder="1" applyAlignment="1" applyProtection="1">
      <alignment horizontal="center" vertical="center" shrinkToFit="1"/>
      <protection locked="0"/>
    </xf>
    <xf numFmtId="38" fontId="81" fillId="26" borderId="58" xfId="1" applyFont="1" applyFill="1" applyBorder="1" applyAlignment="1" applyProtection="1">
      <alignment horizontal="center" vertical="center" shrinkToFit="1"/>
      <protection locked="0"/>
    </xf>
    <xf numFmtId="0" fontId="81" fillId="3" borderId="151" xfId="0" applyFont="1" applyFill="1" applyBorder="1" applyAlignment="1">
      <alignment horizontal="distributed" vertical="center" justifyLastLine="1"/>
    </xf>
    <xf numFmtId="0" fontId="81" fillId="3" borderId="151" xfId="0" applyFont="1" applyFill="1" applyBorder="1" applyAlignment="1">
      <alignment horizontal="distributed" vertical="center" indent="1"/>
    </xf>
    <xf numFmtId="186" fontId="81" fillId="0" borderId="146" xfId="0" applyNumberFormat="1" applyFont="1" applyFill="1" applyBorder="1" applyProtection="1">
      <alignment vertical="center"/>
      <protection locked="0"/>
    </xf>
    <xf numFmtId="186" fontId="81" fillId="0" borderId="150" xfId="0" applyNumberFormat="1" applyFont="1" applyFill="1" applyBorder="1" applyProtection="1">
      <alignment vertical="center"/>
      <protection locked="0"/>
    </xf>
    <xf numFmtId="186" fontId="81" fillId="0" borderId="221" xfId="0" applyNumberFormat="1" applyFont="1" applyFill="1" applyBorder="1" applyProtection="1">
      <alignment vertical="center"/>
      <protection locked="0"/>
    </xf>
    <xf numFmtId="186" fontId="81" fillId="0" borderId="152" xfId="0" applyNumberFormat="1" applyFont="1" applyFill="1" applyBorder="1" applyProtection="1">
      <alignment vertical="center"/>
      <protection locked="0"/>
    </xf>
    <xf numFmtId="186" fontId="81" fillId="0" borderId="153" xfId="0" applyNumberFormat="1" applyFont="1" applyFill="1" applyBorder="1" applyProtection="1">
      <alignment vertical="center"/>
      <protection locked="0"/>
    </xf>
    <xf numFmtId="186" fontId="81" fillId="0" borderId="154" xfId="0" applyNumberFormat="1" applyFont="1" applyFill="1" applyBorder="1" applyProtection="1">
      <alignment vertical="center"/>
      <protection locked="0"/>
    </xf>
    <xf numFmtId="214" fontId="123" fillId="0" borderId="7" xfId="1" applyNumberFormat="1" applyFont="1" applyFill="1" applyBorder="1" applyAlignment="1">
      <alignment horizontal="right" vertical="center"/>
    </xf>
    <xf numFmtId="214" fontId="123" fillId="0" borderId="8" xfId="1" applyNumberFormat="1" applyFont="1" applyFill="1" applyBorder="1" applyAlignment="1">
      <alignment horizontal="right" vertical="center"/>
    </xf>
    <xf numFmtId="205" fontId="123" fillId="0" borderId="7" xfId="1" applyNumberFormat="1" applyFont="1" applyFill="1" applyBorder="1" applyAlignment="1">
      <alignment horizontal="right" vertical="center"/>
    </xf>
    <xf numFmtId="205" fontId="123" fillId="0" borderId="8" xfId="1" applyNumberFormat="1" applyFont="1" applyFill="1" applyBorder="1" applyAlignment="1">
      <alignment horizontal="right" vertical="center"/>
    </xf>
    <xf numFmtId="0" fontId="81" fillId="3" borderId="223"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4" xfId="0" applyFont="1" applyFill="1" applyBorder="1" applyAlignment="1">
      <alignment horizontal="center" vertical="center"/>
    </xf>
    <xf numFmtId="0" fontId="81" fillId="3" borderId="51" xfId="0" applyFont="1" applyFill="1" applyBorder="1" applyAlignment="1">
      <alignment horizontal="center" vertical="center"/>
    </xf>
    <xf numFmtId="214" fontId="123" fillId="0" borderId="40" xfId="1" applyNumberFormat="1" applyFont="1" applyFill="1" applyBorder="1" applyAlignment="1">
      <alignment horizontal="right" vertical="center"/>
    </xf>
    <xf numFmtId="214" fontId="123" fillId="0" borderId="37" xfId="1" applyNumberFormat="1" applyFont="1" applyFill="1" applyBorder="1" applyAlignment="1">
      <alignment horizontal="right" vertical="center"/>
    </xf>
    <xf numFmtId="0" fontId="81" fillId="3" borderId="211" xfId="0" applyFont="1" applyFill="1" applyBorder="1" applyAlignment="1">
      <alignment horizontal="center" vertical="center"/>
    </xf>
    <xf numFmtId="0" fontId="81" fillId="3" borderId="59" xfId="0" applyFont="1" applyFill="1" applyBorder="1" applyAlignment="1">
      <alignment horizontal="center" vertical="center"/>
    </xf>
    <xf numFmtId="186" fontId="123" fillId="0" borderId="101" xfId="0" applyNumberFormat="1" applyFont="1" applyFill="1" applyBorder="1" applyProtection="1">
      <alignment vertical="center"/>
    </xf>
    <xf numFmtId="186" fontId="123" fillId="0" borderId="59" xfId="0" applyNumberFormat="1" applyFont="1" applyFill="1" applyBorder="1" applyProtection="1">
      <alignment vertical="center"/>
    </xf>
    <xf numFmtId="186" fontId="123" fillId="0" borderId="230" xfId="0" applyNumberFormat="1" applyFont="1" applyFill="1" applyBorder="1" applyProtection="1">
      <alignment vertical="center"/>
    </xf>
    <xf numFmtId="0" fontId="81" fillId="3" borderId="220" xfId="0" applyFont="1" applyFill="1" applyBorder="1" applyAlignment="1">
      <alignment horizontal="center" vertical="center"/>
    </xf>
    <xf numFmtId="0" fontId="81" fillId="3" borderId="150" xfId="0" applyFont="1" applyFill="1" applyBorder="1" applyAlignment="1">
      <alignment horizontal="center" vertical="center"/>
    </xf>
    <xf numFmtId="186" fontId="81" fillId="0" borderId="146" xfId="0" applyNumberFormat="1" applyFont="1" applyFill="1" applyBorder="1" applyAlignment="1" applyProtection="1">
      <alignment horizontal="right" vertical="center"/>
      <protection locked="0"/>
    </xf>
    <xf numFmtId="186" fontId="81" fillId="0" borderId="150" xfId="0" applyNumberFormat="1" applyFont="1" applyFill="1" applyBorder="1" applyAlignment="1" applyProtection="1">
      <alignment horizontal="right" vertical="center"/>
      <protection locked="0"/>
    </xf>
    <xf numFmtId="186" fontId="81" fillId="0" borderId="221" xfId="0" applyNumberFormat="1" applyFont="1" applyFill="1" applyBorder="1" applyAlignment="1" applyProtection="1">
      <alignment horizontal="right" vertical="center"/>
      <protection locked="0"/>
    </xf>
    <xf numFmtId="0" fontId="81" fillId="3" borderId="48" xfId="0" applyFont="1" applyFill="1" applyBorder="1" applyAlignment="1">
      <alignment horizontal="center" vertical="center"/>
    </xf>
    <xf numFmtId="0" fontId="81" fillId="3" borderId="85" xfId="0" applyFont="1" applyFill="1" applyBorder="1" applyAlignment="1">
      <alignment horizontal="center"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56" xfId="0" applyFont="1" applyFill="1" applyBorder="1" applyAlignment="1">
      <alignment horizontal="center" vertical="center" wrapText="1"/>
    </xf>
    <xf numFmtId="0" fontId="81" fillId="3" borderId="145" xfId="0" applyFont="1" applyFill="1" applyBorder="1" applyAlignment="1">
      <alignment horizontal="center" vertical="center" wrapText="1"/>
    </xf>
    <xf numFmtId="0" fontId="81" fillId="0" borderId="85" xfId="0" applyFont="1" applyBorder="1">
      <alignment vertical="center"/>
    </xf>
    <xf numFmtId="0" fontId="81" fillId="3" borderId="43" xfId="0" applyFont="1" applyFill="1" applyBorder="1" applyAlignment="1">
      <alignment horizontal="center"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97" fillId="3" borderId="81" xfId="0" applyFont="1" applyFill="1" applyBorder="1" applyAlignment="1" applyProtection="1">
      <alignment horizontal="center" vertical="center"/>
    </xf>
    <xf numFmtId="0" fontId="189" fillId="3" borderId="56" xfId="0" applyFont="1" applyFill="1" applyBorder="1" applyAlignment="1" applyProtection="1">
      <alignment horizontal="center" vertical="center"/>
    </xf>
    <xf numFmtId="0" fontId="81" fillId="0" borderId="37" xfId="0" applyFont="1" applyBorder="1" applyAlignment="1" applyProtection="1">
      <alignment vertical="center"/>
      <protection locked="0"/>
    </xf>
    <xf numFmtId="0" fontId="81" fillId="0" borderId="95" xfId="0" applyFont="1" applyBorder="1" applyAlignment="1" applyProtection="1">
      <alignment vertical="center"/>
      <protection locked="0"/>
    </xf>
    <xf numFmtId="0" fontId="81" fillId="3" borderId="35" xfId="0" applyFont="1" applyFill="1" applyBorder="1" applyAlignment="1">
      <alignment horizontal="center" vertical="center" wrapText="1"/>
    </xf>
    <xf numFmtId="0" fontId="81" fillId="3" borderId="0" xfId="0" applyFont="1" applyFill="1" applyBorder="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3" borderId="7" xfId="0" applyFont="1" applyFill="1" applyBorder="1" applyAlignment="1">
      <alignment horizontal="distributed" vertical="center" indent="3"/>
    </xf>
    <xf numFmtId="0" fontId="81" fillId="3" borderId="8" xfId="0" applyFont="1" applyFill="1" applyBorder="1" applyAlignment="1">
      <alignment horizontal="distributed" vertical="center" indent="3"/>
    </xf>
    <xf numFmtId="0" fontId="81" fillId="3" borderId="9" xfId="0" applyFont="1" applyFill="1" applyBorder="1" applyAlignment="1">
      <alignment horizontal="distributed" vertical="center" indent="3"/>
    </xf>
    <xf numFmtId="186" fontId="123" fillId="0" borderId="159" xfId="0" applyNumberFormat="1" applyFont="1" applyFill="1" applyBorder="1" applyAlignment="1" applyProtection="1">
      <alignment horizontal="right" vertical="center"/>
    </xf>
    <xf numFmtId="186" fontId="123" fillId="0" borderId="147" xfId="0" applyNumberFormat="1" applyFont="1" applyFill="1" applyBorder="1" applyAlignment="1" applyProtection="1">
      <alignment horizontal="right" vertical="center"/>
    </xf>
    <xf numFmtId="186" fontId="123" fillId="0" borderId="227" xfId="0" applyNumberFormat="1" applyFont="1" applyFill="1" applyBorder="1" applyAlignment="1" applyProtection="1">
      <alignment horizontal="right" vertical="center"/>
    </xf>
    <xf numFmtId="0" fontId="58" fillId="0" borderId="8" xfId="0" applyFont="1" applyBorder="1" applyAlignment="1">
      <alignment horizontal="left" vertical="center" indent="1" shrinkToFit="1"/>
    </xf>
    <xf numFmtId="0" fontId="58" fillId="0" borderId="9" xfId="0" applyFont="1" applyBorder="1" applyAlignment="1">
      <alignment horizontal="left" vertical="center" indent="1" shrinkToFit="1"/>
    </xf>
    <xf numFmtId="0" fontId="69" fillId="18" borderId="173" xfId="5" applyFont="1" applyFill="1" applyBorder="1" applyAlignment="1" applyProtection="1">
      <alignment horizontal="center" vertical="center" wrapText="1" shrinkToFit="1"/>
    </xf>
    <xf numFmtId="0" fontId="69" fillId="18" borderId="174" xfId="5" applyFont="1" applyFill="1" applyBorder="1" applyAlignment="1" applyProtection="1">
      <alignment horizontal="center" vertical="center" wrapText="1" shrinkToFit="1"/>
    </xf>
    <xf numFmtId="0" fontId="69" fillId="18" borderId="168" xfId="5" applyFont="1" applyFill="1" applyBorder="1" applyAlignment="1" applyProtection="1">
      <alignment horizontal="center" vertical="center" wrapText="1" shrinkToFit="1"/>
    </xf>
    <xf numFmtId="0" fontId="69" fillId="18" borderId="169" xfId="5" applyFont="1" applyFill="1" applyBorder="1" applyAlignment="1" applyProtection="1">
      <alignment horizontal="center" vertical="center" wrapText="1" shrinkToFit="1"/>
    </xf>
    <xf numFmtId="0" fontId="69" fillId="18" borderId="173" xfId="5" applyFont="1" applyFill="1" applyBorder="1" applyAlignment="1" applyProtection="1">
      <alignment horizontal="center" vertical="center" wrapText="1"/>
    </xf>
    <xf numFmtId="0" fontId="69" fillId="18" borderId="174" xfId="5" applyFont="1" applyFill="1" applyBorder="1" applyAlignment="1" applyProtection="1">
      <alignment horizontal="center" vertical="center" wrapText="1"/>
    </xf>
    <xf numFmtId="0" fontId="69" fillId="18" borderId="168" xfId="5" applyFont="1" applyFill="1" applyBorder="1" applyAlignment="1" applyProtection="1">
      <alignment horizontal="center" vertical="center" wrapText="1"/>
    </xf>
    <xf numFmtId="0" fontId="69" fillId="18" borderId="169" xfId="5" applyFont="1" applyFill="1" applyBorder="1" applyAlignment="1" applyProtection="1">
      <alignment horizontal="center" vertical="center" wrapText="1"/>
    </xf>
    <xf numFmtId="0" fontId="69" fillId="18" borderId="127" xfId="5" applyFont="1" applyFill="1" applyBorder="1" applyAlignment="1" applyProtection="1">
      <alignment horizontal="center" vertical="center" wrapText="1"/>
    </xf>
    <xf numFmtId="0" fontId="69" fillId="18" borderId="6" xfId="5" applyFont="1" applyFill="1" applyBorder="1" applyAlignment="1" applyProtection="1">
      <alignment horizontal="center" vertical="center" wrapText="1"/>
    </xf>
    <xf numFmtId="0" fontId="69" fillId="18" borderId="128" xfId="5" applyFont="1" applyFill="1" applyBorder="1" applyAlignment="1" applyProtection="1">
      <alignment horizontal="center" vertical="center" wrapText="1"/>
    </xf>
    <xf numFmtId="189" fontId="69" fillId="18" borderId="6" xfId="5" applyNumberFormat="1" applyFont="1" applyFill="1" applyBorder="1" applyAlignment="1" applyProtection="1">
      <alignment horizontal="center" vertical="center" textRotation="255" shrinkToFit="1"/>
    </xf>
    <xf numFmtId="189" fontId="69" fillId="18" borderId="128" xfId="5" applyNumberFormat="1" applyFont="1" applyFill="1" applyBorder="1" applyAlignment="1" applyProtection="1">
      <alignment horizontal="center" vertical="center" textRotation="255" shrinkToFit="1"/>
    </xf>
    <xf numFmtId="38" fontId="69" fillId="18" borderId="123" xfId="1" applyFont="1" applyFill="1" applyBorder="1" applyAlignment="1" applyProtection="1">
      <alignment horizontal="center" vertical="center" wrapText="1"/>
    </xf>
    <xf numFmtId="0" fontId="154" fillId="18" borderId="173" xfId="5" applyFont="1" applyFill="1" applyBorder="1" applyAlignment="1" applyProtection="1">
      <alignment horizontal="center" vertical="center" wrapText="1"/>
    </xf>
    <xf numFmtId="0" fontId="154" fillId="18" borderId="174" xfId="5" applyFont="1" applyFill="1" applyBorder="1" applyAlignment="1" applyProtection="1">
      <alignment horizontal="center" vertical="center" wrapText="1"/>
    </xf>
    <xf numFmtId="0" fontId="154" fillId="18" borderId="168" xfId="5" applyFont="1" applyFill="1" applyBorder="1" applyAlignment="1" applyProtection="1">
      <alignment horizontal="center" vertical="center" wrapText="1"/>
    </xf>
    <xf numFmtId="0" fontId="154" fillId="18" borderId="169" xfId="5" applyFont="1" applyFill="1" applyBorder="1" applyAlignment="1" applyProtection="1">
      <alignment horizontal="center" vertical="center" wrapText="1"/>
    </xf>
    <xf numFmtId="0" fontId="154" fillId="18" borderId="170" xfId="5" applyFont="1" applyFill="1" applyBorder="1" applyAlignment="1" applyProtection="1">
      <alignment horizontal="center" vertical="center" wrapText="1"/>
    </xf>
    <xf numFmtId="0" fontId="154" fillId="18" borderId="147" xfId="5" applyFont="1" applyFill="1" applyBorder="1" applyAlignment="1" applyProtection="1">
      <alignment horizontal="center" vertical="center" wrapText="1"/>
    </xf>
    <xf numFmtId="0" fontId="154" fillId="18" borderId="171" xfId="5" applyFont="1" applyFill="1" applyBorder="1" applyAlignment="1" applyProtection="1">
      <alignment horizontal="center" vertical="center" wrapText="1"/>
    </xf>
    <xf numFmtId="0" fontId="154" fillId="18" borderId="37" xfId="5" applyFont="1" applyFill="1" applyBorder="1" applyAlignment="1" applyProtection="1">
      <alignment horizontal="center" vertical="center" wrapText="1"/>
    </xf>
    <xf numFmtId="0" fontId="202" fillId="0" borderId="7" xfId="5" applyFont="1" applyBorder="1" applyAlignment="1">
      <alignment horizontal="left" vertical="center" wrapText="1" indent="1" shrinkToFit="1"/>
    </xf>
    <xf numFmtId="0" fontId="202"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5" xfId="5" applyFont="1" applyFill="1" applyBorder="1" applyAlignment="1" applyProtection="1">
      <alignment horizontal="center" vertical="center" wrapText="1"/>
    </xf>
    <xf numFmtId="0" fontId="69" fillId="18" borderId="129" xfId="5" applyFont="1" applyFill="1" applyBorder="1" applyAlignment="1" applyProtection="1">
      <alignment horizontal="center" vertical="center" wrapText="1"/>
    </xf>
    <xf numFmtId="0" fontId="69" fillId="18" borderId="126" xfId="5" applyFont="1" applyFill="1" applyBorder="1" applyAlignment="1" applyProtection="1">
      <alignment horizontal="center" vertical="center" wrapText="1"/>
    </xf>
    <xf numFmtId="38" fontId="69" fillId="18" borderId="6" xfId="4" applyFont="1" applyFill="1" applyBorder="1" applyAlignment="1" applyProtection="1">
      <alignment horizontal="center" vertical="center" wrapText="1"/>
    </xf>
    <xf numFmtId="0" fontId="69" fillId="18" borderId="122" xfId="5" applyFont="1" applyFill="1" applyBorder="1" applyAlignment="1" applyProtection="1">
      <alignment horizontal="center" vertical="center" wrapText="1"/>
    </xf>
    <xf numFmtId="0" fontId="69" fillId="18" borderId="167" xfId="5" applyFont="1" applyFill="1" applyBorder="1" applyAlignment="1" applyProtection="1">
      <alignment horizontal="center" vertical="center" wrapText="1"/>
    </xf>
    <xf numFmtId="0" fontId="69" fillId="18" borderId="172" xfId="5" applyFont="1" applyFill="1" applyBorder="1" applyAlignment="1" applyProtection="1">
      <alignment horizontal="center" vertical="center" wrapText="1"/>
    </xf>
    <xf numFmtId="0" fontId="69" fillId="18" borderId="123" xfId="5" applyFont="1" applyFill="1" applyBorder="1" applyAlignment="1" applyProtection="1">
      <alignment horizontal="center" vertical="center" wrapText="1"/>
    </xf>
    <xf numFmtId="0" fontId="154" fillId="18" borderId="127" xfId="5" applyFont="1" applyFill="1" applyBorder="1" applyAlignment="1" applyProtection="1">
      <alignment horizontal="center" vertical="center" wrapText="1"/>
    </xf>
    <xf numFmtId="189" fontId="154" fillId="18" borderId="128" xfId="5" applyNumberFormat="1" applyFont="1" applyFill="1" applyBorder="1" applyAlignment="1" applyProtection="1">
      <alignment horizontal="center" vertical="center" textRotation="255" shrinkToFit="1"/>
    </xf>
    <xf numFmtId="0" fontId="69" fillId="0" borderId="6" xfId="1254" applyFont="1" applyBorder="1" applyAlignment="1">
      <alignment horizontal="center" vertical="center" wrapText="1"/>
    </xf>
    <xf numFmtId="0" fontId="154" fillId="18" borderId="42" xfId="5" applyFont="1" applyFill="1" applyBorder="1" applyAlignment="1" applyProtection="1">
      <alignment horizontal="center" vertical="center" wrapText="1"/>
    </xf>
    <xf numFmtId="0" fontId="154" fillId="18" borderId="43" xfId="5" applyFont="1" applyFill="1" applyBorder="1" applyAlignment="1" applyProtection="1">
      <alignment horizontal="center" vertical="center" wrapText="1"/>
    </xf>
    <xf numFmtId="0" fontId="154" fillId="18" borderId="9" xfId="5" applyFont="1" applyFill="1" applyBorder="1" applyAlignment="1" applyProtection="1">
      <alignment horizontal="center" vertical="center" wrapText="1"/>
    </xf>
    <xf numFmtId="0" fontId="69" fillId="18" borderId="119" xfId="5" applyFont="1" applyFill="1" applyBorder="1" applyAlignment="1" applyProtection="1">
      <alignment horizontal="center" vertical="center" wrapText="1"/>
    </xf>
    <xf numFmtId="0" fontId="69" fillId="18" borderId="120" xfId="5" applyFont="1" applyFill="1" applyBorder="1" applyAlignment="1" applyProtection="1">
      <alignment horizontal="center" vertical="center" wrapText="1"/>
    </xf>
    <xf numFmtId="195" fontId="69" fillId="18" borderId="119" xfId="5" applyNumberFormat="1" applyFont="1" applyFill="1" applyBorder="1" applyAlignment="1" applyProtection="1">
      <alignment horizontal="center" vertical="center" wrapText="1"/>
    </xf>
    <xf numFmtId="195" fontId="69" fillId="18" borderId="120" xfId="5" applyNumberFormat="1" applyFont="1" applyFill="1" applyBorder="1" applyAlignment="1" applyProtection="1">
      <alignment horizontal="center" vertical="center" wrapText="1"/>
    </xf>
    <xf numFmtId="0" fontId="69" fillId="18" borderId="7" xfId="5" applyFont="1" applyFill="1" applyBorder="1" applyAlignment="1" applyProtection="1">
      <alignment horizontal="center" vertical="center" wrapText="1"/>
    </xf>
    <xf numFmtId="0" fontId="49" fillId="3" borderId="7" xfId="5" applyFont="1" applyFill="1" applyBorder="1" applyAlignment="1">
      <alignment horizontal="center" vertical="center" wrapText="1"/>
    </xf>
    <xf numFmtId="0" fontId="49" fillId="3" borderId="8" xfId="5" applyFont="1" applyFill="1" applyBorder="1" applyAlignment="1">
      <alignment horizontal="center" vertical="center" wrapText="1"/>
    </xf>
    <xf numFmtId="0" fontId="49" fillId="3" borderId="9" xfId="5" applyFont="1" applyFill="1" applyBorder="1" applyAlignment="1">
      <alignment horizontal="center" vertical="center" wrapText="1"/>
    </xf>
    <xf numFmtId="0" fontId="76" fillId="0" borderId="0" xfId="5" applyFont="1" applyFill="1" applyAlignment="1">
      <alignment vertical="center" wrapText="1"/>
    </xf>
    <xf numFmtId="0" fontId="69" fillId="18" borderId="131" xfId="5" applyFont="1" applyFill="1" applyBorder="1" applyAlignment="1" applyProtection="1">
      <alignment horizontal="center" vertical="center" wrapText="1"/>
    </xf>
    <xf numFmtId="189" fontId="69" fillId="18" borderId="7" xfId="5" applyNumberFormat="1" applyFont="1" applyFill="1" applyBorder="1" applyAlignment="1" applyProtection="1">
      <alignment horizontal="center" vertical="center" textRotation="255" shrinkToFit="1"/>
    </xf>
    <xf numFmtId="38" fontId="38" fillId="3" borderId="101" xfId="1" applyFont="1" applyFill="1" applyBorder="1" applyAlignment="1">
      <alignment horizontal="left" vertical="center" wrapText="1"/>
    </xf>
    <xf numFmtId="38" fontId="38" fillId="3" borderId="59" xfId="1" applyFont="1" applyFill="1" applyBorder="1" applyAlignment="1">
      <alignment horizontal="left" vertical="center" wrapText="1"/>
    </xf>
    <xf numFmtId="38" fontId="38" fillId="3" borderId="60" xfId="1" applyFont="1" applyFill="1" applyBorder="1" applyAlignment="1">
      <alignment horizontal="left" vertical="center" wrapText="1"/>
    </xf>
    <xf numFmtId="38" fontId="214" fillId="0" borderId="0" xfId="1" applyFont="1" applyBorder="1" applyAlignment="1">
      <alignment horizontal="left" vertical="center" wrapText="1" shrinkToFit="1"/>
    </xf>
    <xf numFmtId="38" fontId="42" fillId="0" borderId="0" xfId="1" applyFont="1" applyAlignment="1">
      <alignment vertical="center"/>
    </xf>
    <xf numFmtId="38" fontId="53" fillId="0" borderId="0" xfId="1" applyFont="1" applyAlignment="1">
      <alignment vertical="center"/>
    </xf>
    <xf numFmtId="38" fontId="70" fillId="0" borderId="0" xfId="1" applyFont="1" applyAlignment="1">
      <alignment vertical="center"/>
    </xf>
    <xf numFmtId="38" fontId="58" fillId="0" borderId="7" xfId="1" applyFont="1" applyBorder="1" applyAlignment="1">
      <alignment horizontal="left" vertical="center" shrinkToFit="1"/>
    </xf>
    <xf numFmtId="38" fontId="58" fillId="0" borderId="8" xfId="1" applyFont="1" applyBorder="1" applyAlignment="1">
      <alignment horizontal="left" vertical="center" shrinkToFit="1"/>
    </xf>
    <xf numFmtId="38" fontId="38" fillId="25" borderId="101" xfId="1" applyFont="1" applyFill="1" applyBorder="1" applyAlignment="1">
      <alignment horizontal="left" vertical="center" wrapText="1"/>
    </xf>
    <xf numFmtId="38" fontId="38" fillId="25" borderId="59" xfId="1" applyFont="1" applyFill="1" applyBorder="1" applyAlignment="1">
      <alignment horizontal="left" vertical="center" wrapText="1"/>
    </xf>
    <xf numFmtId="38" fontId="38" fillId="25" borderId="60" xfId="1" applyFont="1" applyFill="1" applyBorder="1" applyAlignment="1">
      <alignment horizontal="left" vertical="center" wrapText="1"/>
    </xf>
    <xf numFmtId="0" fontId="91" fillId="10" borderId="100" xfId="0" applyFont="1" applyFill="1" applyBorder="1" applyAlignment="1" applyProtection="1">
      <alignment horizontal="right" vertical="center"/>
    </xf>
    <xf numFmtId="0" fontId="91" fillId="10" borderId="66" xfId="0" applyFont="1" applyFill="1" applyBorder="1" applyAlignment="1" applyProtection="1">
      <alignment horizontal="right" vertical="center"/>
    </xf>
    <xf numFmtId="0" fontId="91" fillId="0" borderId="7" xfId="0" applyFont="1" applyBorder="1" applyAlignment="1" applyProtection="1">
      <alignment vertical="center"/>
    </xf>
    <xf numFmtId="0" fontId="91" fillId="0" borderId="8" xfId="0" applyFont="1" applyBorder="1" applyAlignment="1" applyProtection="1">
      <alignment vertical="center"/>
    </xf>
    <xf numFmtId="0" fontId="91" fillId="0" borderId="9" xfId="0" applyFont="1" applyBorder="1" applyAlignment="1" applyProtection="1">
      <alignment vertical="center"/>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49" fillId="10" borderId="25" xfId="1" applyFont="1" applyFill="1" applyBorder="1" applyAlignment="1" applyProtection="1">
      <alignment horizontal="center" vertical="center" shrinkToFit="1"/>
    </xf>
    <xf numFmtId="38" fontId="49" fillId="10" borderId="26" xfId="1" applyFont="1" applyFill="1" applyBorder="1" applyAlignment="1" applyProtection="1">
      <alignment horizontal="center" vertical="center" shrinkToFit="1"/>
    </xf>
    <xf numFmtId="38" fontId="49" fillId="10" borderId="27" xfId="1" applyFont="1" applyFill="1" applyBorder="1" applyAlignment="1" applyProtection="1">
      <alignment horizontal="center" vertical="center" shrinkToFit="1"/>
    </xf>
    <xf numFmtId="0" fontId="91" fillId="0" borderId="34" xfId="0" applyFont="1" applyBorder="1" applyAlignment="1" applyProtection="1">
      <alignment horizontal="center" vertical="center" wrapText="1"/>
    </xf>
    <xf numFmtId="0" fontId="91" fillId="0" borderId="36" xfId="0" applyFont="1" applyBorder="1" applyAlignment="1" applyProtection="1">
      <alignment horizontal="center" vertical="center" wrapText="1"/>
    </xf>
    <xf numFmtId="0" fontId="91" fillId="0" borderId="38" xfId="0" applyFont="1" applyBorder="1" applyAlignment="1" applyProtection="1">
      <alignment horizontal="center" vertical="center" wrapText="1"/>
    </xf>
    <xf numFmtId="0" fontId="91" fillId="0" borderId="39" xfId="0" applyFont="1" applyBorder="1" applyAlignment="1" applyProtection="1">
      <alignment horizontal="center" vertical="center" wrapText="1"/>
    </xf>
    <xf numFmtId="0" fontId="91" fillId="0" borderId="101" xfId="0" applyFont="1" applyBorder="1" applyAlignment="1" applyProtection="1">
      <alignment horizontal="center" vertical="center" wrapText="1"/>
    </xf>
    <xf numFmtId="0" fontId="91" fillId="0" borderId="60" xfId="0" applyFont="1" applyBorder="1" applyAlignment="1" applyProtection="1">
      <alignment horizontal="center" vertical="center" wrapText="1"/>
    </xf>
    <xf numFmtId="0" fontId="91" fillId="10" borderId="141" xfId="0" applyFont="1" applyFill="1" applyBorder="1" applyAlignment="1" applyProtection="1">
      <alignment horizontal="right" vertical="center"/>
    </xf>
    <xf numFmtId="0" fontId="91" fillId="10" borderId="142" xfId="0" applyFont="1" applyFill="1" applyBorder="1" applyAlignment="1" applyProtection="1">
      <alignment horizontal="right" vertical="center"/>
    </xf>
    <xf numFmtId="0" fontId="91" fillId="0" borderId="141" xfId="0" applyFont="1" applyBorder="1" applyAlignment="1">
      <alignment vertical="center" wrapText="1"/>
    </xf>
    <xf numFmtId="0" fontId="91" fillId="0" borderId="142" xfId="0" applyFont="1" applyBorder="1" applyAlignment="1">
      <alignment vertical="center" wrapText="1"/>
    </xf>
    <xf numFmtId="0" fontId="91" fillId="0" borderId="143" xfId="0" applyFont="1" applyBorder="1" applyAlignment="1">
      <alignment vertical="center" wrapText="1"/>
    </xf>
    <xf numFmtId="0" fontId="91" fillId="0" borderId="7" xfId="0" applyFont="1" applyBorder="1" applyAlignment="1">
      <alignment vertical="center"/>
    </xf>
    <xf numFmtId="0" fontId="91" fillId="0" borderId="8" xfId="0" applyFont="1" applyBorder="1" applyAlignment="1">
      <alignment vertical="center"/>
    </xf>
    <xf numFmtId="0" fontId="91" fillId="0" borderId="9" xfId="0" applyFont="1" applyBorder="1" applyAlignment="1">
      <alignment vertical="center"/>
    </xf>
    <xf numFmtId="38" fontId="91" fillId="0" borderId="137" xfId="1" applyFont="1" applyBorder="1" applyProtection="1">
      <alignment vertical="center"/>
    </xf>
    <xf numFmtId="38" fontId="91" fillId="0" borderId="138" xfId="1" applyFont="1" applyBorder="1" applyProtection="1">
      <alignment vertical="center"/>
    </xf>
    <xf numFmtId="38" fontId="91" fillId="0" borderId="139"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40" xfId="0" applyFont="1" applyBorder="1" applyAlignment="1" applyProtection="1">
      <alignment horizontal="center" vertical="center" textRotation="255"/>
    </xf>
    <xf numFmtId="0" fontId="91" fillId="0" borderId="44" xfId="0" applyFont="1" applyBorder="1" applyAlignment="1" applyProtection="1">
      <alignment horizontal="center" vertical="center" textRotation="255"/>
    </xf>
    <xf numFmtId="0" fontId="91" fillId="0" borderId="43" xfId="0" applyFont="1" applyBorder="1" applyAlignment="1" applyProtection="1">
      <alignment horizontal="center" vertical="center" textRotation="255"/>
    </xf>
    <xf numFmtId="0" fontId="91" fillId="8" borderId="42" xfId="0" applyFont="1" applyFill="1" applyBorder="1" applyAlignment="1" applyProtection="1">
      <alignment vertical="center" textRotation="255"/>
    </xf>
    <xf numFmtId="0" fontId="91" fillId="8" borderId="99" xfId="0" applyFont="1" applyFill="1" applyBorder="1" applyAlignment="1" applyProtection="1">
      <alignment vertical="center" textRotation="255"/>
    </xf>
    <xf numFmtId="0" fontId="158" fillId="0" borderId="6" xfId="0" applyFont="1" applyFill="1" applyBorder="1" applyAlignment="1" applyProtection="1">
      <alignment horizontal="center" vertical="center" textRotation="255" wrapText="1"/>
    </xf>
    <xf numFmtId="0" fontId="158" fillId="0" borderId="67" xfId="0" applyFont="1" applyFill="1" applyBorder="1" applyAlignment="1" applyProtection="1">
      <alignment horizontal="center" vertical="center" textRotation="255" wrapTex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pplyProtection="1">
      <alignment horizontal="center" vertical="center"/>
    </xf>
    <xf numFmtId="0" fontId="91" fillId="3" borderId="8" xfId="0" applyFont="1" applyFill="1" applyBorder="1" applyAlignment="1" applyProtection="1">
      <alignment horizontal="center" vertical="center"/>
    </xf>
    <xf numFmtId="0" fontId="91" fillId="3" borderId="9" xfId="0" applyFont="1" applyFill="1" applyBorder="1" applyAlignment="1" applyProtection="1">
      <alignment horizontal="center" vertical="center"/>
    </xf>
    <xf numFmtId="0" fontId="91" fillId="0" borderId="25" xfId="0" applyFont="1" applyBorder="1" applyAlignment="1">
      <alignment vertical="center"/>
    </xf>
    <xf numFmtId="0" fontId="91" fillId="0" borderId="26" xfId="0" applyFont="1" applyBorder="1" applyAlignment="1">
      <alignment vertical="center"/>
    </xf>
    <xf numFmtId="0" fontId="91" fillId="0" borderId="27" xfId="0" applyFont="1" applyBorder="1" applyAlignment="1">
      <alignment vertical="center"/>
    </xf>
    <xf numFmtId="0" fontId="91" fillId="0" borderId="28" xfId="0" applyFont="1" applyBorder="1" applyAlignment="1">
      <alignment vertical="center"/>
    </xf>
    <xf numFmtId="0" fontId="91" fillId="0" borderId="29" xfId="0" applyFont="1" applyBorder="1" applyAlignment="1">
      <alignment vertical="center"/>
    </xf>
    <xf numFmtId="0" fontId="91" fillId="0" borderId="30" xfId="0" applyFont="1" applyBorder="1" applyAlignment="1">
      <alignment vertical="center"/>
    </xf>
    <xf numFmtId="0" fontId="91" fillId="0" borderId="68" xfId="0" applyFont="1" applyBorder="1" applyAlignment="1">
      <alignment vertical="center"/>
    </xf>
    <xf numFmtId="0" fontId="91" fillId="0" borderId="69" xfId="0" applyFont="1" applyBorder="1" applyAlignment="1">
      <alignment vertical="center"/>
    </xf>
    <xf numFmtId="0" fontId="91" fillId="0" borderId="70" xfId="0" applyFont="1" applyBorder="1" applyAlignment="1">
      <alignment vertical="center"/>
    </xf>
    <xf numFmtId="0" fontId="91" fillId="0" borderId="45" xfId="0" applyFont="1" applyBorder="1" applyAlignment="1" applyProtection="1">
      <alignment horizontal="left" vertical="center" indent="1"/>
    </xf>
    <xf numFmtId="0" fontId="91" fillId="0" borderId="46" xfId="0" applyFont="1" applyBorder="1" applyAlignment="1" applyProtection="1">
      <alignment horizontal="left" vertical="center" indent="1"/>
    </xf>
    <xf numFmtId="0" fontId="91" fillId="0" borderId="43" xfId="0" applyFont="1" applyBorder="1" applyAlignment="1" applyProtection="1">
      <alignment vertical="center" textRotation="255"/>
    </xf>
    <xf numFmtId="0" fontId="91" fillId="0" borderId="6" xfId="0" applyFont="1" applyBorder="1" applyAlignment="1" applyProtection="1">
      <alignment vertical="center" textRotation="255"/>
    </xf>
    <xf numFmtId="0" fontId="91" fillId="0" borderId="67" xfId="0" applyFont="1" applyBorder="1" applyAlignment="1" applyProtection="1">
      <alignment vertical="center" textRotation="255"/>
    </xf>
    <xf numFmtId="0" fontId="91" fillId="10" borderId="90" xfId="0" applyFont="1" applyFill="1" applyBorder="1" applyAlignment="1" applyProtection="1">
      <alignment horizontal="left" vertical="center" indent="1"/>
    </xf>
    <xf numFmtId="0" fontId="91" fillId="10" borderId="91" xfId="0" applyFont="1" applyFill="1" applyBorder="1" applyAlignment="1" applyProtection="1">
      <alignment horizontal="left" vertical="center" indent="1"/>
    </xf>
    <xf numFmtId="0" fontId="91" fillId="0" borderId="28" xfId="0" applyFont="1" applyBorder="1" applyAlignment="1" applyProtection="1">
      <alignment horizontal="left" vertical="center" indent="1"/>
    </xf>
    <xf numFmtId="0" fontId="91" fillId="0" borderId="29" xfId="0" applyFont="1" applyBorder="1" applyAlignment="1" applyProtection="1">
      <alignment horizontal="left" vertical="center" indent="1"/>
    </xf>
    <xf numFmtId="0" fontId="91" fillId="0" borderId="68" xfId="0" applyFont="1" applyBorder="1" applyAlignment="1" applyProtection="1">
      <alignment horizontal="left" vertical="center" indent="1"/>
    </xf>
    <xf numFmtId="0" fontId="91" fillId="0" borderId="69" xfId="0" applyFont="1" applyBorder="1" applyAlignment="1" applyProtection="1">
      <alignment horizontal="left" vertical="center" indent="1"/>
    </xf>
    <xf numFmtId="0" fontId="91" fillId="0" borderId="45" xfId="0" applyFont="1" applyBorder="1" applyAlignment="1" applyProtection="1">
      <alignment vertical="center"/>
    </xf>
    <xf numFmtId="0" fontId="91" fillId="0" borderId="46" xfId="0" applyFont="1" applyBorder="1" applyAlignment="1" applyProtection="1">
      <alignment vertical="center"/>
    </xf>
    <xf numFmtId="0" fontId="91" fillId="0" borderId="137" xfId="0" applyFont="1" applyBorder="1" applyAlignment="1" applyProtection="1">
      <alignment horizontal="center" vertical="center"/>
    </xf>
    <xf numFmtId="0" fontId="91" fillId="0" borderId="138" xfId="0" applyFont="1" applyBorder="1" applyAlignment="1" applyProtection="1">
      <alignment horizontal="center" vertical="center"/>
    </xf>
    <xf numFmtId="0" fontId="91" fillId="0" borderId="139" xfId="0" applyFont="1" applyBorder="1" applyAlignment="1" applyProtection="1">
      <alignment horizontal="center" vertical="center"/>
    </xf>
    <xf numFmtId="0" fontId="91" fillId="0" borderId="42" xfId="0" applyFont="1" applyFill="1" applyBorder="1" applyAlignment="1" applyProtection="1">
      <alignment vertical="center" wrapText="1"/>
    </xf>
    <xf numFmtId="0" fontId="91" fillId="0" borderId="44" xfId="0" applyFont="1" applyFill="1" applyBorder="1" applyAlignment="1" applyProtection="1">
      <alignment vertical="center" wrapText="1"/>
    </xf>
    <xf numFmtId="0" fontId="91" fillId="0" borderId="99" xfId="0" applyFont="1" applyFill="1" applyBorder="1" applyAlignment="1" applyProtection="1">
      <alignment vertical="center" wrapText="1"/>
    </xf>
    <xf numFmtId="0" fontId="91" fillId="0" borderId="30" xfId="0" applyFont="1" applyBorder="1" applyAlignment="1" applyProtection="1">
      <alignment horizontal="left" vertical="center" indent="1"/>
    </xf>
    <xf numFmtId="0" fontId="91" fillId="0" borderId="31" xfId="0" applyFont="1" applyBorder="1" applyAlignment="1" applyProtection="1">
      <alignment horizontal="left" vertical="center" indent="1"/>
    </xf>
    <xf numFmtId="0" fontId="91" fillId="0" borderId="32" xfId="0" applyFont="1" applyBorder="1" applyAlignment="1" applyProtection="1">
      <alignment horizontal="left" vertical="center" indent="1"/>
    </xf>
    <xf numFmtId="0" fontId="91" fillId="0" borderId="44" xfId="0" applyFont="1" applyBorder="1" applyAlignment="1" applyProtection="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4" xfId="0" applyFont="1" applyBorder="1" applyAlignment="1">
      <alignment horizontal="left" vertical="center" wrapText="1" indent="1"/>
    </xf>
    <xf numFmtId="0" fontId="91" fillId="0" borderId="165" xfId="0" applyFont="1" applyBorder="1" applyAlignment="1">
      <alignment horizontal="left" vertical="center" inden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Fill="1" applyBorder="1" applyAlignment="1" applyProtection="1">
      <alignment horizontal="center" vertical="center" textRotation="255"/>
    </xf>
    <xf numFmtId="0" fontId="91" fillId="0" borderId="36" xfId="0" applyFont="1" applyFill="1" applyBorder="1" applyAlignment="1" applyProtection="1">
      <alignment horizontal="center" vertical="center" textRotation="255"/>
    </xf>
    <xf numFmtId="0" fontId="91" fillId="0" borderId="38" xfId="0" applyFont="1" applyFill="1" applyBorder="1" applyAlignment="1" applyProtection="1">
      <alignment horizontal="center" vertical="center" textRotation="255"/>
    </xf>
    <xf numFmtId="0" fontId="91" fillId="0" borderId="39" xfId="0" applyFont="1" applyFill="1" applyBorder="1" applyAlignment="1" applyProtection="1">
      <alignment horizontal="center" vertical="center" textRotation="255"/>
    </xf>
    <xf numFmtId="0" fontId="91" fillId="0" borderId="40" xfId="0" applyFont="1" applyFill="1" applyBorder="1" applyAlignment="1" applyProtection="1">
      <alignment horizontal="center" vertical="center" textRotation="255"/>
    </xf>
    <xf numFmtId="0" fontId="91" fillId="0" borderId="41" xfId="0" applyFont="1" applyFill="1" applyBorder="1" applyAlignment="1" applyProtection="1">
      <alignment horizontal="center" vertical="center" textRotation="255"/>
    </xf>
    <xf numFmtId="0" fontId="91" fillId="0" borderId="140" xfId="0" applyFont="1" applyFill="1" applyBorder="1" applyAlignment="1" applyProtection="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49" fillId="10" borderId="90" xfId="1" applyFont="1" applyFill="1" applyBorder="1" applyAlignment="1" applyProtection="1">
      <alignment horizontal="center" vertical="center" shrinkToFit="1"/>
    </xf>
    <xf numFmtId="38" fontId="49" fillId="10" borderId="91" xfId="1" applyFont="1" applyFill="1" applyBorder="1" applyAlignment="1" applyProtection="1">
      <alignment horizontal="center" vertical="center" shrinkToFit="1"/>
    </xf>
    <xf numFmtId="38" fontId="49" fillId="10" borderId="92" xfId="1" applyFont="1" applyFill="1" applyBorder="1" applyAlignment="1" applyProtection="1">
      <alignment horizontal="center" vertical="center" shrinkToFit="1"/>
    </xf>
    <xf numFmtId="0" fontId="91" fillId="10" borderId="100" xfId="0" applyFont="1" applyFill="1" applyBorder="1" applyAlignment="1">
      <alignment horizontal="right" vertical="center"/>
    </xf>
    <xf numFmtId="0" fontId="91" fillId="10" borderId="66" xfId="0" applyFont="1" applyFill="1" applyBorder="1" applyAlignment="1">
      <alignment horizontal="right" vertical="center"/>
    </xf>
    <xf numFmtId="0" fontId="76" fillId="0" borderId="0" xfId="0" applyFont="1" applyProtection="1">
      <alignment vertical="center"/>
    </xf>
    <xf numFmtId="0" fontId="49"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49" fillId="3" borderId="9" xfId="0" applyFont="1" applyFill="1" applyBorder="1" applyAlignment="1" applyProtection="1">
      <alignment horizontal="center" vertical="center"/>
    </xf>
    <xf numFmtId="192" fontId="160" fillId="0" borderId="7" xfId="0" applyNumberFormat="1" applyFont="1" applyBorder="1" applyAlignment="1" applyProtection="1">
      <alignment horizontal="center" vertical="center"/>
    </xf>
    <xf numFmtId="192" fontId="160" fillId="0" borderId="9" xfId="0" applyNumberFormat="1" applyFont="1" applyBorder="1" applyAlignment="1" applyProtection="1">
      <alignment horizontal="center" vertical="center"/>
    </xf>
    <xf numFmtId="0" fontId="49" fillId="0" borderId="7" xfId="0" applyFont="1" applyBorder="1" applyAlignment="1" applyProtection="1">
      <alignment horizontal="left" vertical="center" indent="1" shrinkToFit="1"/>
    </xf>
    <xf numFmtId="0" fontId="49" fillId="0" borderId="8" xfId="0" applyFont="1" applyBorder="1" applyAlignment="1" applyProtection="1">
      <alignment horizontal="left" vertical="center" indent="1" shrinkToFit="1"/>
    </xf>
    <xf numFmtId="0" fontId="91" fillId="0" borderId="45" xfId="0" applyFont="1" applyBorder="1" applyAlignment="1">
      <alignment vertical="center"/>
    </xf>
    <xf numFmtId="0" fontId="91" fillId="0" borderId="46" xfId="0" applyFont="1" applyBorder="1" applyAlignment="1">
      <alignment vertical="center"/>
    </xf>
    <xf numFmtId="0" fontId="91" fillId="0" borderId="47" xfId="0" applyFont="1" applyBorder="1" applyAlignment="1">
      <alignment vertical="center"/>
    </xf>
    <xf numFmtId="0" fontId="91" fillId="10" borderId="141" xfId="0" applyFont="1" applyFill="1" applyBorder="1" applyAlignment="1">
      <alignment horizontal="right" vertical="center"/>
    </xf>
    <xf numFmtId="0" fontId="91" fillId="10" borderId="142" xfId="0" applyFont="1" applyFill="1" applyBorder="1" applyAlignment="1">
      <alignment horizontal="right" vertical="center"/>
    </xf>
    <xf numFmtId="0" fontId="91" fillId="0" borderId="42" xfId="0" applyFont="1" applyBorder="1" applyAlignment="1" applyProtection="1">
      <alignment horizontal="center" vertical="center" textRotation="255"/>
    </xf>
    <xf numFmtId="0" fontId="91" fillId="0" borderId="99" xfId="0" applyFont="1" applyBorder="1" applyAlignment="1" applyProtection="1">
      <alignment horizontal="center" vertical="center" textRotation="255"/>
    </xf>
    <xf numFmtId="0" fontId="91" fillId="7" borderId="42" xfId="0" applyFont="1" applyFill="1" applyBorder="1" applyAlignment="1" applyProtection="1">
      <alignment horizontal="center" vertical="center" textRotation="255"/>
    </xf>
    <xf numFmtId="0" fontId="91" fillId="7" borderId="44" xfId="0" applyFont="1" applyFill="1" applyBorder="1" applyAlignment="1" applyProtection="1">
      <alignment horizontal="center" vertical="center" textRotation="255"/>
    </xf>
    <xf numFmtId="0" fontId="91" fillId="7" borderId="43" xfId="0" applyFont="1" applyFill="1" applyBorder="1" applyAlignment="1" applyProtection="1">
      <alignment horizontal="center" vertical="center" textRotation="255"/>
    </xf>
    <xf numFmtId="0" fontId="91" fillId="0" borderId="31" xfId="0" applyFont="1" applyBorder="1" applyAlignment="1">
      <alignment vertical="center"/>
    </xf>
    <xf numFmtId="0" fontId="91" fillId="0" borderId="32" xfId="0" applyFont="1" applyBorder="1" applyAlignment="1">
      <alignment vertical="center"/>
    </xf>
    <xf numFmtId="0" fontId="91" fillId="0" borderId="33" xfId="0" applyFont="1" applyBorder="1" applyAlignment="1">
      <alignment vertical="center"/>
    </xf>
    <xf numFmtId="0" fontId="81" fillId="0" borderId="71" xfId="0" applyFont="1" applyBorder="1">
      <alignment vertical="center"/>
    </xf>
    <xf numFmtId="0" fontId="81" fillId="0" borderId="72" xfId="0" applyFont="1" applyBorder="1">
      <alignment vertical="center"/>
    </xf>
    <xf numFmtId="3" fontId="81" fillId="0" borderId="105" xfId="0" applyNumberFormat="1" applyFont="1" applyBorder="1" applyAlignment="1">
      <alignment horizontal="center" vertical="center" shrinkToFit="1"/>
    </xf>
    <xf numFmtId="3" fontId="81" fillId="0" borderId="106" xfId="0" applyNumberFormat="1" applyFont="1" applyBorder="1" applyAlignment="1">
      <alignment horizontal="center" vertical="center" shrinkToFit="1"/>
    </xf>
    <xf numFmtId="0" fontId="81" fillId="0" borderId="259" xfId="0" applyFont="1" applyBorder="1">
      <alignment vertical="center"/>
    </xf>
    <xf numFmtId="3" fontId="81" fillId="0" borderId="224" xfId="0" applyNumberFormat="1" applyFont="1" applyBorder="1" applyAlignment="1">
      <alignment horizontal="center" vertical="center" shrinkToFit="1"/>
    </xf>
    <xf numFmtId="3" fontId="81" fillId="0" borderId="225" xfId="0" applyNumberFormat="1" applyFont="1" applyBorder="1" applyAlignment="1">
      <alignment horizontal="center" vertical="center" shrinkToFit="1"/>
    </xf>
    <xf numFmtId="38" fontId="49" fillId="10" borderId="38" xfId="1" applyFont="1" applyFill="1" applyBorder="1" applyAlignment="1" applyProtection="1">
      <alignment horizontal="center" vertical="center" shrinkToFit="1"/>
    </xf>
    <xf numFmtId="38" fontId="49" fillId="10" borderId="0" xfId="1" applyFont="1" applyFill="1" applyBorder="1" applyAlignment="1" applyProtection="1">
      <alignment horizontal="center" vertical="center" shrinkToFit="1"/>
    </xf>
    <xf numFmtId="38" fontId="49" fillId="10" borderId="39" xfId="1" applyFont="1" applyFill="1" applyBorder="1" applyAlignment="1" applyProtection="1">
      <alignment horizontal="center" vertical="center" shrinkToFit="1"/>
    </xf>
    <xf numFmtId="0" fontId="91" fillId="0" borderId="91" xfId="0" applyFont="1" applyBorder="1" applyAlignment="1" applyProtection="1">
      <alignment horizontal="left" vertical="center" inden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55" fillId="10" borderId="7" xfId="0" applyFont="1" applyFill="1" applyBorder="1" applyAlignment="1" applyProtection="1">
      <alignment horizontal="center" vertical="center"/>
    </xf>
    <xf numFmtId="0" fontId="55" fillId="10" borderId="9" xfId="0" applyFont="1" applyFill="1" applyBorder="1" applyAlignment="1" applyProtection="1">
      <alignment horizontal="center" vertical="center"/>
    </xf>
    <xf numFmtId="0" fontId="55" fillId="0" borderId="6" xfId="0" applyFont="1" applyBorder="1" applyAlignment="1" applyProtection="1">
      <alignment horizontal="center" vertical="center"/>
    </xf>
    <xf numFmtId="0" fontId="55" fillId="10" borderId="43" xfId="0" applyFont="1" applyFill="1" applyBorder="1" applyAlignment="1" applyProtection="1">
      <alignment horizontal="center" vertical="center"/>
    </xf>
    <xf numFmtId="0" fontId="55" fillId="0" borderId="99" xfId="0" applyFont="1" applyBorder="1" applyAlignment="1" applyProtection="1">
      <alignment horizontal="center" vertical="center"/>
    </xf>
    <xf numFmtId="0" fontId="55" fillId="0" borderId="6" xfId="0" applyFont="1" applyFill="1" applyBorder="1" applyAlignment="1">
      <alignment horizontal="center" vertical="center"/>
    </xf>
    <xf numFmtId="0" fontId="38" fillId="8" borderId="7" xfId="0" applyFont="1" applyFill="1" applyBorder="1" applyAlignment="1" applyProtection="1">
      <alignment horizontal="center" vertical="center"/>
    </xf>
    <xf numFmtId="0" fontId="38" fillId="8" borderId="8" xfId="0" applyFont="1" applyFill="1" applyBorder="1" applyAlignment="1" applyProtection="1">
      <alignment horizontal="center" vertical="center"/>
    </xf>
    <xf numFmtId="0" fontId="38" fillId="8" borderId="9" xfId="0" applyFont="1" applyFill="1" applyBorder="1" applyAlignment="1" applyProtection="1">
      <alignment horizontal="center" vertical="center"/>
    </xf>
    <xf numFmtId="0" fontId="55" fillId="3" borderId="43"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206" fontId="70" fillId="0" borderId="0" xfId="1252" applyNumberFormat="1" applyFont="1" applyBorder="1" applyAlignment="1">
      <alignment vertical="center" wrapText="1"/>
    </xf>
    <xf numFmtId="0" fontId="70" fillId="20" borderId="183" xfId="1251" applyFont="1" applyFill="1" applyBorder="1" applyAlignment="1">
      <alignment horizontal="center" vertical="center" wrapText="1"/>
    </xf>
    <xf numFmtId="0" fontId="70" fillId="20" borderId="189" xfId="1251" applyFont="1" applyFill="1" applyBorder="1" applyAlignment="1">
      <alignment horizontal="center" vertical="center" wrapText="1"/>
    </xf>
    <xf numFmtId="0" fontId="70" fillId="20" borderId="184" xfId="1251" applyFont="1" applyFill="1" applyBorder="1" applyAlignment="1">
      <alignment horizontal="center" vertical="center"/>
    </xf>
    <xf numFmtId="0" fontId="70" fillId="20" borderId="185" xfId="1251" applyFont="1" applyFill="1" applyBorder="1" applyAlignment="1">
      <alignment horizontal="center" vertical="center"/>
    </xf>
    <xf numFmtId="0" fontId="70" fillId="20" borderId="187" xfId="1251" applyFont="1" applyFill="1" applyBorder="1" applyAlignment="1">
      <alignment horizontal="center" vertical="center"/>
    </xf>
    <xf numFmtId="0" fontId="70" fillId="20" borderId="192" xfId="1251" applyFont="1" applyFill="1" applyBorder="1" applyAlignment="1">
      <alignment horizontal="center" vertical="center"/>
    </xf>
    <xf numFmtId="38" fontId="70" fillId="20" borderId="188" xfId="1252" applyFont="1" applyFill="1" applyBorder="1" applyAlignment="1">
      <alignment horizontal="center" vertical="center"/>
    </xf>
    <xf numFmtId="38" fontId="70" fillId="20" borderId="193" xfId="1252" applyFont="1" applyFill="1" applyBorder="1" applyAlignment="1">
      <alignment horizontal="center" vertical="center"/>
    </xf>
    <xf numFmtId="0" fontId="179" fillId="0" borderId="87" xfId="1251" applyFont="1" applyBorder="1" applyAlignment="1">
      <alignment horizontal="center" vertical="center"/>
    </xf>
    <xf numFmtId="0" fontId="179" fillId="0" borderId="97" xfId="1251" applyFont="1" applyBorder="1" applyAlignment="1">
      <alignment horizontal="center" vertical="center"/>
    </xf>
    <xf numFmtId="0" fontId="70" fillId="18" borderId="196" xfId="1251" applyFont="1" applyFill="1" applyBorder="1" applyAlignment="1">
      <alignment horizontal="center" vertical="center"/>
    </xf>
    <xf numFmtId="0" fontId="70" fillId="18" borderId="156" xfId="1251" applyFont="1" applyFill="1" applyBorder="1" applyAlignment="1">
      <alignment horizontal="center" vertical="center"/>
    </xf>
    <xf numFmtId="0" fontId="70" fillId="18" borderId="80" xfId="1251" applyFont="1" applyFill="1" applyBorder="1" applyAlignment="1">
      <alignment horizontal="center" vertical="center"/>
    </xf>
    <xf numFmtId="207" fontId="179" fillId="0" borderId="213" xfId="1251" applyNumberFormat="1" applyFont="1" applyBorder="1" applyAlignment="1">
      <alignment horizontal="center" vertical="center"/>
    </xf>
    <xf numFmtId="207" fontId="179" fillId="0" borderId="214" xfId="1251" applyNumberFormat="1" applyFont="1" applyBorder="1" applyAlignment="1">
      <alignment horizontal="center" vertical="center"/>
    </xf>
    <xf numFmtId="194" fontId="55" fillId="0" borderId="57" xfId="1252" applyNumberFormat="1" applyFont="1" applyBorder="1" applyAlignment="1">
      <alignment horizontal="center" vertical="center"/>
    </xf>
    <xf numFmtId="194" fontId="55" fillId="0" borderId="218" xfId="1252" applyNumberFormat="1" applyFont="1" applyBorder="1" applyAlignment="1">
      <alignment horizontal="center" vertical="center"/>
    </xf>
    <xf numFmtId="222" fontId="70" fillId="0" borderId="251" xfId="1252" applyNumberFormat="1" applyFont="1" applyFill="1" applyBorder="1" applyAlignment="1" applyProtection="1">
      <alignment horizontal="center" vertical="center"/>
      <protection locked="0"/>
    </xf>
    <xf numFmtId="222" fontId="70" fillId="0" borderId="252" xfId="1252" applyNumberFormat="1" applyFont="1" applyFill="1" applyBorder="1" applyAlignment="1" applyProtection="1">
      <alignment horizontal="center" vertical="center"/>
      <protection locked="0"/>
    </xf>
    <xf numFmtId="222" fontId="70" fillId="0" borderId="253" xfId="1252" applyNumberFormat="1" applyFont="1" applyFill="1" applyBorder="1" applyAlignment="1" applyProtection="1">
      <alignment horizontal="center" vertical="center"/>
      <protection locked="0"/>
    </xf>
    <xf numFmtId="0" fontId="179" fillId="0" borderId="0" xfId="1251" applyFont="1" applyBorder="1" applyAlignment="1">
      <alignment horizontal="center" vertical="center"/>
    </xf>
    <xf numFmtId="0" fontId="70" fillId="18" borderId="232"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4" xfId="1251" applyFont="1" applyFill="1" applyBorder="1" applyAlignment="1">
      <alignment horizontal="center" vertical="center"/>
    </xf>
    <xf numFmtId="38" fontId="70" fillId="20" borderId="247" xfId="1252" applyFont="1" applyFill="1" applyBorder="1" applyAlignment="1">
      <alignment horizontal="center" vertical="center"/>
    </xf>
    <xf numFmtId="38" fontId="70" fillId="20" borderId="248" xfId="1252" applyFont="1" applyFill="1" applyBorder="1" applyAlignment="1">
      <alignment horizontal="center" vertical="center"/>
    </xf>
    <xf numFmtId="0" fontId="87" fillId="3" borderId="98" xfId="2" applyFont="1" applyFill="1" applyBorder="1" applyAlignment="1">
      <alignment horizontal="right" vertical="center" shrinkToFit="1"/>
    </xf>
    <xf numFmtId="0" fontId="87" fillId="3" borderId="109" xfId="2" applyFont="1" applyFill="1" applyBorder="1" applyAlignment="1">
      <alignment horizontal="right" vertical="center" shrinkToFit="1"/>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0" fontId="87" fillId="10" borderId="115" xfId="2" applyFont="1" applyFill="1" applyBorder="1" applyAlignment="1">
      <alignment horizontal="center" vertical="center" wrapText="1"/>
    </xf>
    <xf numFmtId="0" fontId="87" fillId="10" borderId="112" xfId="2" applyFont="1" applyFill="1" applyBorder="1" applyAlignment="1">
      <alignment horizontal="center" vertical="center" wrapText="1"/>
    </xf>
    <xf numFmtId="0" fontId="87" fillId="10" borderId="114" xfId="2" applyFont="1" applyFill="1" applyBorder="1" applyAlignment="1">
      <alignment horizontal="center" vertical="center" wrapTex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0" fontId="87" fillId="13" borderId="116" xfId="2" applyFont="1" applyFill="1" applyBorder="1" applyAlignment="1">
      <alignment horizontal="center" vertical="center" shrinkToFit="1"/>
    </xf>
    <xf numFmtId="0" fontId="87" fillId="13" borderId="117" xfId="2" applyFont="1" applyFill="1" applyBorder="1" applyAlignment="1">
      <alignment horizontal="center" vertical="center" shrinkToFit="1"/>
    </xf>
    <xf numFmtId="0" fontId="209" fillId="8" borderId="57" xfId="22" applyFont="1" applyFill="1" applyBorder="1" applyAlignment="1">
      <alignment horizontal="center" vertical="center"/>
    </xf>
    <xf numFmtId="0" fontId="209" fillId="8" borderId="56" xfId="22" applyFont="1" applyFill="1" applyBorder="1" applyAlignment="1">
      <alignment horizontal="center" vertical="center"/>
    </xf>
    <xf numFmtId="0" fontId="209" fillId="8" borderId="61" xfId="22" applyFont="1" applyFill="1" applyBorder="1" applyAlignment="1">
      <alignment horizontal="center" vertical="center"/>
    </xf>
    <xf numFmtId="0" fontId="78" fillId="0" borderId="0" xfId="22" applyFont="1">
      <alignment vertical="center"/>
    </xf>
    <xf numFmtId="0" fontId="144" fillId="0" borderId="0" xfId="22" applyFont="1" applyAlignment="1">
      <alignment horizontal="left" vertical="center"/>
    </xf>
    <xf numFmtId="0" fontId="158" fillId="10" borderId="7" xfId="6" applyFont="1" applyFill="1" applyBorder="1" applyAlignment="1">
      <alignment horizontal="center" vertical="center"/>
    </xf>
    <xf numFmtId="0" fontId="158" fillId="10" borderId="8" xfId="6" applyFont="1" applyFill="1" applyBorder="1" applyAlignment="1">
      <alignment horizontal="center" vertical="center"/>
    </xf>
    <xf numFmtId="0" fontId="158" fillId="10" borderId="9" xfId="6" applyFont="1" applyFill="1" applyBorder="1" applyAlignment="1">
      <alignment horizontal="center" vertical="center"/>
    </xf>
    <xf numFmtId="38" fontId="211" fillId="0" borderId="7" xfId="9" applyFont="1" applyFill="1" applyBorder="1" applyAlignment="1" applyProtection="1">
      <alignment horizontal="center" vertical="center" shrinkToFit="1"/>
    </xf>
    <xf numFmtId="38" fontId="211" fillId="0" borderId="8" xfId="9" applyFont="1" applyFill="1" applyBorder="1" applyAlignment="1" applyProtection="1">
      <alignment horizontal="center" vertical="center" shrinkToFit="1"/>
    </xf>
    <xf numFmtId="38" fontId="211" fillId="0" borderId="9" xfId="9" applyFont="1" applyFill="1" applyBorder="1" applyAlignment="1" applyProtection="1">
      <alignment horizontal="center" vertical="center" shrinkToFit="1"/>
    </xf>
    <xf numFmtId="0" fontId="83" fillId="9" borderId="0" xfId="6" applyFont="1" applyFill="1" applyAlignment="1">
      <alignment vertical="center" shrinkToFit="1"/>
    </xf>
    <xf numFmtId="0" fontId="83" fillId="0" borderId="0" xfId="6" applyFont="1" applyAlignment="1">
      <alignment vertical="center" wrapTex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9" borderId="0" xfId="6" applyFont="1" applyFill="1" applyAlignment="1">
      <alignment vertical="center" wrapText="1" shrinkToFit="1"/>
    </xf>
    <xf numFmtId="0" fontId="83" fillId="0" borderId="0" xfId="6" applyFont="1" applyAlignment="1">
      <alignment vertical="center" shrinkToFit="1"/>
    </xf>
    <xf numFmtId="0" fontId="83" fillId="9" borderId="0" xfId="6" applyFont="1" applyFill="1" applyAlignment="1">
      <alignment vertical="center" wrapText="1"/>
    </xf>
    <xf numFmtId="0" fontId="83" fillId="9" borderId="0" xfId="6" applyFont="1" applyFill="1" applyAlignment="1">
      <alignment wrapText="1"/>
    </xf>
    <xf numFmtId="0" fontId="83" fillId="9" borderId="37" xfId="6" applyFont="1" applyFill="1" applyBorder="1" applyAlignment="1">
      <alignment wrapText="1"/>
    </xf>
    <xf numFmtId="0" fontId="158" fillId="10" borderId="7" xfId="6" applyFont="1" applyFill="1" applyBorder="1" applyAlignment="1">
      <alignment horizontal="center" vertical="center" wrapText="1" shrinkToFit="1"/>
    </xf>
    <xf numFmtId="0" fontId="158" fillId="10" borderId="8" xfId="6" applyFont="1" applyFill="1" applyBorder="1" applyAlignment="1">
      <alignment horizontal="center" vertical="center" wrapText="1" shrinkToFit="1"/>
    </xf>
    <xf numFmtId="0" fontId="158" fillId="10" borderId="9" xfId="6" applyFont="1" applyFill="1" applyBorder="1" applyAlignment="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38" fontId="211" fillId="0" borderId="7" xfId="1255" applyFont="1" applyFill="1" applyBorder="1" applyAlignment="1" applyProtection="1">
      <alignment horizontal="center" vertical="center" wrapText="1" shrinkToFit="1"/>
    </xf>
    <xf numFmtId="38" fontId="211" fillId="0" borderId="8" xfId="1255" applyFont="1" applyFill="1" applyBorder="1" applyAlignment="1" applyProtection="1">
      <alignment horizontal="center" vertical="center" wrapText="1" shrinkToFit="1"/>
    </xf>
    <xf numFmtId="38" fontId="211" fillId="0" borderId="9" xfId="1255" applyFont="1" applyFill="1" applyBorder="1" applyAlignment="1" applyProtection="1">
      <alignment horizontal="center" vertical="center" wrapText="1" shrinkToFi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3" fontId="211" fillId="0" borderId="7" xfId="1255" applyNumberFormat="1" applyFont="1" applyFill="1" applyBorder="1" applyAlignment="1" applyProtection="1">
      <alignment horizontal="center" vertical="center" wrapText="1" shrinkToFit="1"/>
    </xf>
    <xf numFmtId="3" fontId="211" fillId="0" borderId="8" xfId="1255" applyNumberFormat="1" applyFont="1" applyFill="1" applyBorder="1" applyAlignment="1" applyProtection="1">
      <alignment horizontal="center" vertical="center" wrapText="1" shrinkToFit="1"/>
    </xf>
    <xf numFmtId="3" fontId="211" fillId="0" borderId="9" xfId="1255" applyNumberFormat="1" applyFont="1" applyFill="1" applyBorder="1" applyAlignment="1" applyProtection="1">
      <alignment horizontal="center" vertical="center" wrapText="1" shrinkToFit="1"/>
    </xf>
    <xf numFmtId="0" fontId="158"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211" fillId="0" borderId="7" xfId="6" applyNumberFormat="1" applyFont="1" applyBorder="1" applyAlignment="1">
      <alignment horizontal="left" vertical="center" shrinkToFit="1"/>
    </xf>
    <xf numFmtId="0" fontId="211" fillId="0" borderId="8" xfId="6" applyNumberFormat="1" applyFont="1" applyBorder="1" applyAlignment="1">
      <alignment horizontal="left" vertical="center" shrinkToFit="1"/>
    </xf>
    <xf numFmtId="0" fontId="83" fillId="9" borderId="0" xfId="6" applyFont="1" applyFill="1" applyAlignment="1" applyProtection="1">
      <alignment horizontal="left" vertical="center" wrapText="1"/>
    </xf>
    <xf numFmtId="0" fontId="158" fillId="10" borderId="6" xfId="6" applyFont="1" applyFill="1" applyBorder="1" applyAlignment="1">
      <alignment horizontal="center" vertical="center"/>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54" fillId="9" borderId="7" xfId="6" applyFont="1" applyFill="1" applyBorder="1" applyAlignment="1" applyProtection="1">
      <alignment horizontal="left" vertical="center" shrinkToFit="1"/>
      <protection locked="0"/>
    </xf>
    <xf numFmtId="0" fontId="154" fillId="9" borderId="8" xfId="6" applyFont="1" applyFill="1" applyBorder="1" applyAlignment="1" applyProtection="1">
      <alignment horizontal="left" vertical="center" shrinkToFit="1"/>
      <protection locked="0"/>
    </xf>
    <xf numFmtId="0" fontId="154" fillId="9" borderId="9" xfId="6" applyFont="1" applyFill="1" applyBorder="1" applyAlignment="1" applyProtection="1">
      <alignment horizontal="left" vertical="center" shrinkToFit="1"/>
      <protection locked="0"/>
    </xf>
    <xf numFmtId="198" fontId="158" fillId="9" borderId="7" xfId="6" applyNumberFormat="1" applyFont="1" applyFill="1" applyBorder="1" applyAlignment="1" applyProtection="1">
      <alignment horizontal="right" vertical="center"/>
      <protection locked="0"/>
    </xf>
    <xf numFmtId="198" fontId="158" fillId="9" borderId="8" xfId="6" applyNumberFormat="1" applyFont="1" applyFill="1" applyBorder="1" applyAlignment="1" applyProtection="1">
      <alignment horizontal="right" vertical="center"/>
      <protection locked="0"/>
    </xf>
    <xf numFmtId="198" fontId="158" fillId="9" borderId="9" xfId="6" applyNumberFormat="1" applyFont="1" applyFill="1" applyBorder="1" applyAlignment="1" applyProtection="1">
      <alignment horizontal="right" vertical="center"/>
      <protection locked="0"/>
    </xf>
    <xf numFmtId="198" fontId="162" fillId="9" borderId="7" xfId="6" applyNumberFormat="1" applyFont="1" applyFill="1" applyBorder="1" applyAlignment="1">
      <alignment horizontal="right" vertical="center"/>
    </xf>
    <xf numFmtId="198" fontId="162" fillId="9" borderId="8" xfId="6" applyNumberFormat="1" applyFont="1" applyFill="1" applyBorder="1" applyAlignment="1">
      <alignment horizontal="right" vertical="center"/>
    </xf>
    <xf numFmtId="198" fontId="162" fillId="9" borderId="9" xfId="6" applyNumberFormat="1" applyFont="1" applyFill="1" applyBorder="1" applyAlignment="1">
      <alignment horizontal="right" vertical="center"/>
    </xf>
    <xf numFmtId="0" fontId="158" fillId="10" borderId="6" xfId="6" applyFont="1" applyFill="1" applyBorder="1" applyAlignment="1">
      <alignment horizontal="center" vertical="center" wrapText="1"/>
    </xf>
    <xf numFmtId="3" fontId="211" fillId="0" borderId="6" xfId="6" applyNumberFormat="1" applyFont="1" applyFill="1" applyBorder="1" applyAlignment="1">
      <alignment horizontal="center" vertical="center"/>
    </xf>
    <xf numFmtId="0" fontId="154" fillId="9" borderId="0" xfId="6" applyFont="1" applyFill="1" applyBorder="1" applyAlignment="1" applyProtection="1">
      <alignment horizontal="right" vertical="center"/>
    </xf>
    <xf numFmtId="0" fontId="154" fillId="9" borderId="39" xfId="6" applyFont="1" applyFill="1" applyBorder="1" applyAlignment="1" applyProtection="1">
      <alignment horizontal="right" vertical="center"/>
    </xf>
    <xf numFmtId="198" fontId="224" fillId="9" borderId="43" xfId="6" applyNumberFormat="1" applyFont="1" applyFill="1" applyBorder="1" applyAlignment="1" applyProtection="1">
      <alignment horizontal="right" vertical="center"/>
    </xf>
    <xf numFmtId="0" fontId="154" fillId="9" borderId="45" xfId="6" applyFont="1" applyFill="1" applyBorder="1" applyAlignment="1" applyProtection="1">
      <alignment horizontal="left" vertical="center" shrinkToFit="1"/>
      <protection locked="0"/>
    </xf>
    <xf numFmtId="0" fontId="154" fillId="9" borderId="46" xfId="6" applyFont="1" applyFill="1" applyBorder="1" applyAlignment="1" applyProtection="1">
      <alignment horizontal="left" vertical="center" shrinkToFit="1"/>
      <protection locked="0"/>
    </xf>
    <xf numFmtId="0" fontId="154" fillId="9" borderId="47" xfId="6" applyFont="1" applyFill="1" applyBorder="1" applyAlignment="1" applyProtection="1">
      <alignment horizontal="left" vertical="center" shrinkToFit="1"/>
      <protection locked="0"/>
    </xf>
    <xf numFmtId="198" fontId="158" fillId="9" borderId="45" xfId="6" applyNumberFormat="1" applyFont="1" applyFill="1" applyBorder="1" applyAlignment="1" applyProtection="1">
      <alignment horizontal="right" vertical="center"/>
      <protection locked="0"/>
    </xf>
    <xf numFmtId="198" fontId="158" fillId="9" borderId="46" xfId="6" applyNumberFormat="1" applyFont="1" applyFill="1" applyBorder="1" applyAlignment="1" applyProtection="1">
      <alignment horizontal="right" vertical="center"/>
      <protection locked="0"/>
    </xf>
    <xf numFmtId="198" fontId="158" fillId="9" borderId="47" xfId="6" applyNumberFormat="1" applyFont="1" applyFill="1" applyBorder="1" applyAlignment="1" applyProtection="1">
      <alignment horizontal="right" vertical="center"/>
      <protection locked="0"/>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0" fontId="158" fillId="10" borderId="6" xfId="6" applyFont="1" applyFill="1" applyBorder="1" applyAlignment="1">
      <alignment horizontal="center" vertical="center" wrapText="1" shrinkToFit="1"/>
    </xf>
    <xf numFmtId="38" fontId="211" fillId="19" borderId="7" xfId="1255" applyFont="1" applyFill="1" applyBorder="1" applyAlignment="1" applyProtection="1">
      <alignment horizontal="center" vertical="center" wrapText="1" shrinkToFit="1"/>
    </xf>
    <xf numFmtId="38" fontId="211" fillId="19" borderId="8" xfId="1255" applyFont="1" applyFill="1" applyBorder="1" applyAlignment="1" applyProtection="1">
      <alignment horizontal="center" vertical="center" wrapText="1" shrinkToFit="1"/>
    </xf>
    <xf numFmtId="38" fontId="211" fillId="19" borderId="9" xfId="1255" applyFont="1" applyFill="1" applyBorder="1" applyAlignment="1" applyProtection="1">
      <alignment horizontal="center" vertical="center" wrapText="1" shrinkToFit="1"/>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198" fontId="162" fillId="9" borderId="45" xfId="6" applyNumberFormat="1" applyFont="1" applyFill="1" applyBorder="1" applyAlignment="1">
      <alignment horizontal="right" vertical="center"/>
    </xf>
    <xf numFmtId="198" fontId="162" fillId="9" borderId="46" xfId="6" applyNumberFormat="1" applyFont="1" applyFill="1" applyBorder="1" applyAlignment="1">
      <alignment horizontal="right" vertical="center"/>
    </xf>
    <xf numFmtId="198" fontId="162"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162" fillId="0" borderId="7" xfId="6" applyNumberFormat="1" applyFont="1" applyBorder="1" applyAlignment="1">
      <alignment horizontal="left" vertical="center" shrinkToFit="1"/>
    </xf>
    <xf numFmtId="0" fontId="162" fillId="0" borderId="8" xfId="6" applyNumberFormat="1" applyFont="1" applyBorder="1" applyAlignment="1">
      <alignment horizontal="left" vertical="center" shrinkToFit="1"/>
    </xf>
    <xf numFmtId="0" fontId="154" fillId="9" borderId="7" xfId="6" applyFont="1" applyFill="1" applyBorder="1" applyAlignment="1" applyProtection="1">
      <alignment horizontal="left" vertical="center"/>
      <protection locked="0"/>
    </xf>
    <xf numFmtId="0" fontId="154" fillId="9" borderId="8" xfId="6" applyFont="1" applyFill="1" applyBorder="1" applyAlignment="1" applyProtection="1">
      <alignment horizontal="left" vertical="center"/>
      <protection locked="0"/>
    </xf>
    <xf numFmtId="0" fontId="154" fillId="9" borderId="9" xfId="6" applyFont="1" applyFill="1" applyBorder="1" applyAlignment="1" applyProtection="1">
      <alignment horizontal="left" vertical="center"/>
      <protection locked="0"/>
    </xf>
    <xf numFmtId="0" fontId="154" fillId="9" borderId="45" xfId="6" applyFont="1" applyFill="1" applyBorder="1" applyAlignment="1" applyProtection="1">
      <alignment horizontal="left" vertical="center"/>
      <protection locked="0"/>
    </xf>
    <xf numFmtId="0" fontId="154" fillId="9" borderId="46" xfId="6" applyFont="1" applyFill="1" applyBorder="1" applyAlignment="1" applyProtection="1">
      <alignment horizontal="left" vertical="center"/>
      <protection locked="0"/>
    </xf>
    <xf numFmtId="0" fontId="154" fillId="9" borderId="47"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54" fillId="9" borderId="7" xfId="6" applyFont="1" applyFill="1" applyBorder="1" applyAlignment="1" applyProtection="1">
      <alignment horizontal="left" vertical="center" wrapText="1" shrinkToFit="1"/>
      <protection locked="0"/>
    </xf>
    <xf numFmtId="0" fontId="154" fillId="9" borderId="8" xfId="6" applyFont="1" applyFill="1" applyBorder="1" applyAlignment="1" applyProtection="1">
      <alignment horizontal="left" vertical="center" wrapText="1" shrinkToFit="1"/>
      <protection locked="0"/>
    </xf>
    <xf numFmtId="0" fontId="154" fillId="9" borderId="9" xfId="6" applyFont="1" applyFill="1" applyBorder="1" applyAlignment="1" applyProtection="1">
      <alignment horizontal="left" vertical="center" wrapText="1" shrinkToFit="1"/>
      <protection locked="0"/>
    </xf>
    <xf numFmtId="0" fontId="70" fillId="3" borderId="226" xfId="1248" applyFont="1" applyFill="1" applyBorder="1" applyAlignment="1" applyProtection="1">
      <alignment horizontal="center" vertical="center"/>
    </xf>
    <xf numFmtId="0" fontId="70" fillId="3" borderId="229" xfId="1248" applyFont="1" applyFill="1" applyBorder="1" applyAlignment="1" applyProtection="1">
      <alignment horizontal="center" vertical="center"/>
    </xf>
    <xf numFmtId="38" fontId="70" fillId="3" borderId="227" xfId="1249" applyFont="1" applyFill="1" applyBorder="1" applyAlignment="1" applyProtection="1">
      <alignment horizontal="center" vertical="center"/>
    </xf>
    <xf numFmtId="38" fontId="70" fillId="3" borderId="230" xfId="1249" applyFont="1" applyFill="1" applyBorder="1" applyAlignment="1" applyProtection="1">
      <alignment horizontal="center" vertical="center"/>
    </xf>
    <xf numFmtId="0" fontId="53" fillId="18" borderId="196" xfId="1248" applyFont="1" applyFill="1" applyBorder="1" applyAlignment="1" applyProtection="1">
      <alignment horizontal="center" vertical="center"/>
    </xf>
    <xf numFmtId="0" fontId="53" fillId="18" borderId="156" xfId="1248" applyFont="1" applyFill="1" applyBorder="1" applyAlignment="1" applyProtection="1">
      <alignment horizontal="center" vertical="center"/>
    </xf>
    <xf numFmtId="0" fontId="53" fillId="18" borderId="80" xfId="1248" applyFont="1" applyFill="1" applyBorder="1" applyAlignment="1" applyProtection="1">
      <alignment horizontal="center" vertical="center"/>
    </xf>
    <xf numFmtId="0" fontId="53" fillId="18" borderId="238" xfId="1248" applyFont="1" applyFill="1" applyBorder="1" applyAlignment="1" applyProtection="1">
      <alignment horizontal="center" vertical="center"/>
    </xf>
    <xf numFmtId="0" fontId="53" fillId="18" borderId="75" xfId="1248" applyFont="1" applyFill="1" applyBorder="1" applyAlignment="1" applyProtection="1">
      <alignment horizontal="center" vertical="center"/>
    </xf>
    <xf numFmtId="0" fontId="53" fillId="18" borderId="78" xfId="1248"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38" fontId="70" fillId="10" borderId="153" xfId="1" applyFont="1" applyFill="1" applyBorder="1" applyAlignment="1" applyProtection="1">
      <alignment horizontal="center" vertical="center"/>
    </xf>
    <xf numFmtId="38" fontId="70" fillId="10" borderId="154" xfId="1" applyFont="1" applyFill="1" applyBorder="1" applyAlignment="1" applyProtection="1">
      <alignment horizontal="center" vertical="center"/>
    </xf>
    <xf numFmtId="0" fontId="70" fillId="3" borderId="183" xfId="1248" applyFont="1" applyFill="1" applyBorder="1" applyAlignment="1" applyProtection="1">
      <alignment horizontal="center" vertical="center" wrapText="1"/>
    </xf>
    <xf numFmtId="0" fontId="70" fillId="3" borderId="189" xfId="1248" applyFont="1" applyFill="1" applyBorder="1" applyAlignment="1" applyProtection="1">
      <alignment horizontal="center" vertical="center"/>
    </xf>
    <xf numFmtId="0" fontId="70" fillId="3" borderId="184" xfId="1248" applyFont="1" applyFill="1" applyBorder="1" applyAlignment="1" applyProtection="1">
      <alignment horizontal="center" vertical="center"/>
    </xf>
    <xf numFmtId="0" fontId="70" fillId="3" borderId="185" xfId="1248" applyFont="1" applyFill="1" applyBorder="1" applyAlignment="1" applyProtection="1">
      <alignment horizontal="center" vertical="center"/>
    </xf>
    <xf numFmtId="0" fontId="70" fillId="3" borderId="186" xfId="1248" applyFont="1" applyFill="1" applyBorder="1" applyAlignment="1" applyProtection="1">
      <alignment horizontal="center" vertical="center"/>
    </xf>
    <xf numFmtId="38" fontId="70" fillId="3" borderId="227" xfId="1" applyFont="1" applyFill="1" applyBorder="1" applyAlignment="1" applyProtection="1">
      <alignment horizontal="center" vertical="center"/>
    </xf>
    <xf numFmtId="38" fontId="70" fillId="3" borderId="230" xfId="1" applyFont="1" applyFill="1" applyBorder="1" applyAlignment="1" applyProtection="1">
      <alignment horizontal="center" vertical="center"/>
    </xf>
    <xf numFmtId="0" fontId="70" fillId="3" borderId="90" xfId="1248" applyFont="1" applyFill="1" applyBorder="1" applyAlignment="1" applyProtection="1">
      <alignment horizontal="center" vertical="center"/>
    </xf>
    <xf numFmtId="0" fontId="70" fillId="3" borderId="91" xfId="1248" applyFont="1" applyFill="1" applyBorder="1" applyAlignment="1" applyProtection="1">
      <alignment horizontal="center" vertical="center"/>
    </xf>
    <xf numFmtId="0" fontId="70" fillId="3" borderId="242" xfId="1248" applyFont="1" applyFill="1" applyBorder="1" applyAlignment="1" applyProtection="1">
      <alignment horizontal="center" vertical="center"/>
    </xf>
    <xf numFmtId="0" fontId="70" fillId="3" borderId="244" xfId="1248" applyFont="1" applyFill="1" applyBorder="1" applyAlignment="1" applyProtection="1">
      <alignment horizontal="center" vertical="center"/>
    </xf>
    <xf numFmtId="38" fontId="70" fillId="3" borderId="149" xfId="1249" applyFont="1" applyFill="1" applyBorder="1" applyAlignment="1" applyProtection="1">
      <alignment horizontal="center" vertical="center"/>
    </xf>
    <xf numFmtId="0" fontId="70" fillId="3" borderId="156" xfId="1248" applyFont="1" applyFill="1" applyBorder="1" applyAlignment="1" applyProtection="1">
      <alignment horizontal="center" vertical="center" wrapText="1"/>
    </xf>
    <xf numFmtId="0" fontId="53" fillId="18" borderId="232" xfId="1248" applyFont="1" applyFill="1" applyBorder="1" applyAlignment="1" applyProtection="1">
      <alignment horizontal="center" vertical="center"/>
    </xf>
    <xf numFmtId="0" fontId="53" fillId="18" borderId="39" xfId="1248" applyFont="1" applyFill="1" applyBorder="1" applyAlignment="1" applyProtection="1">
      <alignment horizontal="center" vertical="center"/>
    </xf>
    <xf numFmtId="0" fontId="70" fillId="10" borderId="245" xfId="1248" applyFont="1" applyFill="1" applyBorder="1" applyAlignment="1" applyProtection="1">
      <alignment horizontal="center" vertical="center"/>
    </xf>
    <xf numFmtId="0" fontId="70" fillId="10" borderId="109" xfId="1248" applyFont="1" applyFill="1" applyBorder="1" applyAlignment="1" applyProtection="1">
      <alignment horizontal="center" vertical="center"/>
    </xf>
    <xf numFmtId="0" fontId="70" fillId="10" borderId="246" xfId="1248" applyFont="1" applyFill="1" applyBorder="1" applyAlignment="1" applyProtection="1">
      <alignment horizontal="center" vertical="center"/>
    </xf>
    <xf numFmtId="0" fontId="70" fillId="10" borderId="152" xfId="1248" applyFont="1" applyFill="1" applyBorder="1" applyAlignment="1" applyProtection="1">
      <alignment horizontal="center" vertical="center"/>
    </xf>
    <xf numFmtId="0" fontId="70" fillId="10" borderId="153" xfId="1248" applyFont="1" applyFill="1" applyBorder="1" applyAlignment="1" applyProtection="1">
      <alignment horizontal="center" vertical="center"/>
    </xf>
    <xf numFmtId="0" fontId="70" fillId="10" borderId="154" xfId="1248" applyFont="1" applyFill="1" applyBorder="1" applyAlignment="1" applyProtection="1">
      <alignment horizontal="center" vertical="center"/>
    </xf>
    <xf numFmtId="0" fontId="70" fillId="10" borderId="184" xfId="1248" applyFont="1" applyFill="1" applyBorder="1" applyAlignment="1" applyProtection="1">
      <alignment horizontal="center" vertical="center"/>
    </xf>
    <xf numFmtId="0" fontId="70" fillId="10" borderId="185" xfId="1248" applyFont="1" applyFill="1" applyBorder="1" applyAlignment="1" applyProtection="1">
      <alignment horizontal="center" vertical="center"/>
    </xf>
    <xf numFmtId="0" fontId="70" fillId="10" borderId="186" xfId="1248" applyFont="1" applyFill="1" applyBorder="1" applyAlignment="1" applyProtection="1">
      <alignment horizontal="center" vertical="center"/>
    </xf>
    <xf numFmtId="0" fontId="70" fillId="3" borderId="157" xfId="1248" applyFont="1" applyFill="1" applyBorder="1" applyAlignment="1" applyProtection="1">
      <alignment horizontal="center" vertical="center" wrapText="1"/>
    </xf>
    <xf numFmtId="0" fontId="70" fillId="3" borderId="60" xfId="1248" applyFont="1" applyFill="1" applyBorder="1" applyAlignment="1" applyProtection="1">
      <alignment horizontal="center" vertical="center"/>
    </xf>
    <xf numFmtId="0" fontId="172" fillId="0" borderId="6" xfId="2" applyFont="1" applyBorder="1" applyAlignment="1">
      <alignment vertical="center"/>
    </xf>
    <xf numFmtId="0" fontId="172" fillId="0" borderId="8" xfId="2" applyFont="1" applyBorder="1" applyAlignment="1" applyProtection="1">
      <alignment vertical="center"/>
      <protection locked="0"/>
    </xf>
    <xf numFmtId="0" fontId="172" fillId="0" borderId="0" xfId="2" applyFont="1" applyAlignment="1">
      <alignment vertical="center"/>
    </xf>
    <xf numFmtId="0" fontId="207" fillId="0" borderId="0" xfId="2" applyFont="1" applyAlignment="1">
      <alignment vertical="center" wrapText="1"/>
    </xf>
    <xf numFmtId="0" fontId="165" fillId="0" borderId="0" xfId="2" applyFont="1" applyAlignment="1">
      <alignment horizontal="left" vertical="center"/>
    </xf>
    <xf numFmtId="0" fontId="70" fillId="0" borderId="6" xfId="0" applyFont="1" applyBorder="1" applyProtection="1">
      <alignment vertical="center"/>
    </xf>
    <xf numFmtId="0" fontId="70" fillId="21" borderId="42" xfId="0" applyFont="1" applyFill="1" applyBorder="1" applyAlignment="1" applyProtection="1">
      <alignment horizontal="center" vertical="center" textRotation="255"/>
    </xf>
    <xf numFmtId="0" fontId="70" fillId="21" borderId="44" xfId="0" applyFont="1" applyFill="1" applyBorder="1" applyAlignment="1" applyProtection="1">
      <alignment horizontal="center" vertical="center" textRotation="255"/>
    </xf>
    <xf numFmtId="0" fontId="70" fillId="21" borderId="99" xfId="0" applyFont="1" applyFill="1" applyBorder="1" applyAlignment="1" applyProtection="1">
      <alignment horizontal="center" vertical="center" textRotation="255"/>
    </xf>
    <xf numFmtId="0" fontId="70" fillId="4" borderId="42" xfId="0" applyFont="1" applyFill="1" applyBorder="1" applyAlignment="1" applyProtection="1">
      <alignment horizontal="center" vertical="center" textRotation="255"/>
    </xf>
    <xf numFmtId="0" fontId="70" fillId="4" borderId="44" xfId="0" applyFont="1" applyFill="1" applyBorder="1" applyAlignment="1" applyProtection="1">
      <alignment horizontal="center" vertical="center" textRotation="255"/>
    </xf>
    <xf numFmtId="0" fontId="70" fillId="4" borderId="99" xfId="0" applyFont="1" applyFill="1" applyBorder="1" applyAlignment="1" applyProtection="1">
      <alignment horizontal="center" vertical="center" textRotation="255"/>
    </xf>
    <xf numFmtId="0" fontId="70" fillId="10" borderId="99" xfId="0" applyFont="1" applyFill="1" applyBorder="1" applyAlignment="1" applyProtection="1">
      <alignment horizontal="right" vertical="center"/>
    </xf>
    <xf numFmtId="0" fontId="70" fillId="0" borderId="7" xfId="0" applyFont="1" applyBorder="1" applyProtection="1">
      <alignment vertical="center"/>
    </xf>
    <xf numFmtId="0" fontId="70" fillId="0" borderId="8" xfId="0" applyFont="1" applyBorder="1" applyProtection="1">
      <alignment vertical="center"/>
    </xf>
    <xf numFmtId="0" fontId="70" fillId="0" borderId="9" xfId="0" applyFont="1" applyBorder="1" applyProtection="1">
      <alignment vertical="center"/>
    </xf>
    <xf numFmtId="0" fontId="70" fillId="0" borderId="45" xfId="0" applyFont="1" applyBorder="1" applyProtection="1">
      <alignment vertical="center"/>
    </xf>
    <xf numFmtId="0" fontId="70" fillId="0" borderId="46" xfId="0" applyFont="1" applyBorder="1" applyProtection="1">
      <alignment vertical="center"/>
    </xf>
    <xf numFmtId="0" fontId="70" fillId="0" borderId="47" xfId="0" applyFont="1" applyBorder="1" applyProtection="1">
      <alignment vertical="center"/>
    </xf>
    <xf numFmtId="0" fontId="70" fillId="10" borderId="43" xfId="0" applyFont="1" applyFill="1" applyBorder="1" applyAlignment="1" applyProtection="1">
      <alignment horizontal="right" vertical="center"/>
    </xf>
    <xf numFmtId="0" fontId="70" fillId="10" borderId="40" xfId="0" applyFont="1" applyFill="1" applyBorder="1" applyAlignment="1" applyProtection="1">
      <alignment horizontal="right" vertical="center"/>
    </xf>
    <xf numFmtId="0" fontId="70" fillId="0" borderId="42" xfId="0" applyFont="1" applyBorder="1" applyProtection="1">
      <alignment vertical="center"/>
    </xf>
    <xf numFmtId="0" fontId="70" fillId="0" borderId="34" xfId="0" applyFont="1" applyBorder="1" applyProtection="1">
      <alignment vertical="center"/>
    </xf>
    <xf numFmtId="0" fontId="44" fillId="0" borderId="42" xfId="0" applyFont="1" applyBorder="1" applyAlignment="1" applyProtection="1">
      <alignment vertical="center" wrapText="1"/>
    </xf>
    <xf numFmtId="0" fontId="44" fillId="0" borderId="99" xfId="0" applyFont="1" applyBorder="1" applyAlignment="1" applyProtection="1">
      <alignment vertical="center" wrapText="1"/>
    </xf>
    <xf numFmtId="0" fontId="191" fillId="8" borderId="7" xfId="22" applyFont="1" applyFill="1" applyBorder="1" applyAlignment="1" applyProtection="1">
      <alignment horizontal="center" vertical="center"/>
    </xf>
    <xf numFmtId="0" fontId="191" fillId="8" borderId="8" xfId="22" applyFont="1" applyFill="1" applyBorder="1" applyAlignment="1" applyProtection="1">
      <alignment horizontal="center" vertical="center"/>
    </xf>
    <xf numFmtId="0" fontId="191" fillId="8" borderId="9" xfId="22" applyFont="1" applyFill="1" applyBorder="1" applyAlignment="1" applyProtection="1">
      <alignment horizontal="center" vertical="center"/>
    </xf>
    <xf numFmtId="0" fontId="70" fillId="10" borderId="7" xfId="0" applyFont="1" applyFill="1" applyBorder="1" applyAlignment="1" applyProtection="1">
      <alignment horizontal="center" vertical="center"/>
    </xf>
    <xf numFmtId="0" fontId="70" fillId="10" borderId="8" xfId="0" applyFont="1" applyFill="1" applyBorder="1" applyAlignment="1" applyProtection="1">
      <alignment horizontal="center" vertical="center"/>
    </xf>
    <xf numFmtId="0" fontId="70" fillId="10" borderId="9" xfId="0" applyFont="1" applyFill="1" applyBorder="1" applyAlignment="1" applyProtection="1">
      <alignment horizontal="center" vertical="center"/>
    </xf>
    <xf numFmtId="0" fontId="70" fillId="10" borderId="42" xfId="22" applyFont="1" applyFill="1" applyBorder="1" applyAlignment="1" applyProtection="1">
      <alignment horizontal="center" vertical="center"/>
    </xf>
    <xf numFmtId="0" fontId="70" fillId="16" borderId="44" xfId="0" applyFont="1" applyFill="1" applyBorder="1" applyAlignment="1" applyProtection="1">
      <alignment horizontal="center" vertical="center" textRotation="255"/>
    </xf>
    <xf numFmtId="0" fontId="70" fillId="16" borderId="40" xfId="0" applyFont="1" applyFill="1" applyBorder="1" applyAlignment="1" applyProtection="1">
      <alignment horizontal="center" vertical="center" textRotation="255"/>
    </xf>
    <xf numFmtId="0" fontId="70" fillId="0" borderId="67" xfId="0" applyFont="1" applyBorder="1" applyProtection="1">
      <alignment vertical="center"/>
    </xf>
    <xf numFmtId="0" fontId="162" fillId="0" borderId="8" xfId="6" applyFont="1" applyBorder="1" applyAlignment="1">
      <alignment vertical="center" wrapText="1" shrinkToFit="1"/>
    </xf>
    <xf numFmtId="0" fontId="162" fillId="0" borderId="9" xfId="6" applyFont="1" applyBorder="1" applyAlignment="1">
      <alignment vertical="center" wrapText="1" shrinkToFit="1"/>
    </xf>
    <xf numFmtId="0" fontId="158" fillId="0" borderId="7" xfId="6" applyFont="1" applyBorder="1" applyAlignment="1" applyProtection="1">
      <alignment horizontal="left" vertical="center" indent="1" shrinkToFit="1"/>
      <protection locked="0"/>
    </xf>
    <xf numFmtId="0" fontId="158" fillId="0" borderId="8" xfId="6" applyFont="1" applyBorder="1" applyAlignment="1" applyProtection="1">
      <alignment horizontal="left" vertical="center" indent="1" shrinkToFit="1"/>
      <protection locked="0"/>
    </xf>
    <xf numFmtId="0" fontId="158" fillId="0" borderId="9" xfId="6" applyFont="1" applyBorder="1" applyAlignment="1" applyProtection="1">
      <alignment horizontal="left" vertical="center" indent="1" shrinkToFit="1"/>
      <protection locked="0"/>
    </xf>
    <xf numFmtId="2" fontId="162" fillId="0" borderId="7" xfId="6" applyNumberFormat="1" applyFont="1" applyBorder="1" applyAlignment="1">
      <alignment vertical="center"/>
    </xf>
    <xf numFmtId="2" fontId="162" fillId="0" borderId="8" xfId="6" applyNumberFormat="1" applyFont="1" applyBorder="1" applyAlignment="1">
      <alignment vertical="center"/>
    </xf>
    <xf numFmtId="0" fontId="158" fillId="10" borderId="7" xfId="12" applyFont="1" applyFill="1" applyBorder="1" applyAlignment="1">
      <alignment horizontal="center" vertical="center" shrinkToFit="1"/>
    </xf>
    <xf numFmtId="0" fontId="158" fillId="10" borderId="8" xfId="12" applyFont="1" applyFill="1" applyBorder="1" applyAlignment="1">
      <alignment horizontal="center" vertical="center" shrinkToFit="1"/>
    </xf>
    <xf numFmtId="0" fontId="158" fillId="10" borderId="9" xfId="12" applyFont="1" applyFill="1" applyBorder="1" applyAlignment="1">
      <alignment horizontal="center" vertical="center" shrinkToFit="1"/>
    </xf>
    <xf numFmtId="0" fontId="159" fillId="10" borderId="7" xfId="12" applyFont="1" applyFill="1" applyBorder="1" applyAlignment="1">
      <alignment horizontal="center" vertical="center"/>
    </xf>
    <xf numFmtId="0" fontId="159" fillId="10" borderId="8" xfId="12" applyFont="1" applyFill="1" applyBorder="1" applyAlignment="1">
      <alignment horizontal="center" vertical="center"/>
    </xf>
    <xf numFmtId="49" fontId="158" fillId="10" borderId="7" xfId="12" applyNumberFormat="1" applyFont="1" applyFill="1" applyBorder="1" applyAlignment="1">
      <alignment horizontal="center" vertical="center" shrinkToFit="1"/>
    </xf>
    <xf numFmtId="49" fontId="158" fillId="10" borderId="8" xfId="12" applyNumberFormat="1" applyFont="1" applyFill="1" applyBorder="1" applyAlignment="1">
      <alignment horizontal="center" vertical="center" shrinkToFit="1"/>
    </xf>
    <xf numFmtId="49" fontId="158" fillId="10" borderId="9" xfId="12" applyNumberFormat="1" applyFont="1" applyFill="1" applyBorder="1" applyAlignment="1">
      <alignment horizontal="center" vertical="center" shrinkToFit="1"/>
    </xf>
    <xf numFmtId="225" fontId="158" fillId="0" borderId="7" xfId="12" applyNumberFormat="1" applyFont="1" applyBorder="1" applyAlignment="1" applyProtection="1">
      <alignment horizontal="right" vertical="center" shrinkToFit="1"/>
      <protection locked="0"/>
    </xf>
    <xf numFmtId="225" fontId="158" fillId="0" borderId="8" xfId="12" applyNumberFormat="1" applyFont="1" applyBorder="1" applyAlignment="1" applyProtection="1">
      <alignment horizontal="right" vertical="center" shrinkToFit="1"/>
      <protection locked="0"/>
    </xf>
    <xf numFmtId="38" fontId="162" fillId="0" borderId="7" xfId="1246" applyFont="1" applyBorder="1" applyAlignment="1" applyProtection="1">
      <alignment vertical="center" shrinkToFit="1"/>
    </xf>
    <xf numFmtId="38" fontId="162" fillId="0" borderId="8" xfId="1246" applyFont="1" applyBorder="1" applyAlignment="1" applyProtection="1">
      <alignment vertical="center" shrinkToFit="1"/>
    </xf>
    <xf numFmtId="0" fontId="158" fillId="10" borderId="100" xfId="12" applyFont="1" applyFill="1" applyBorder="1" applyAlignment="1">
      <alignment horizontal="center" vertical="center" shrinkToFit="1"/>
    </xf>
    <xf numFmtId="0" fontId="158" fillId="10" borderId="66" xfId="12" applyFont="1" applyFill="1" applyBorder="1" applyAlignment="1">
      <alignment horizontal="center" vertical="center" shrinkToFit="1"/>
    </xf>
    <xf numFmtId="0" fontId="158" fillId="10" borderId="104" xfId="12" applyFont="1" applyFill="1" applyBorder="1" applyAlignment="1">
      <alignment horizontal="center" vertical="center" shrinkToFit="1"/>
    </xf>
    <xf numFmtId="225" fontId="162" fillId="0" borderId="100" xfId="12" applyNumberFormat="1" applyFont="1" applyBorder="1" applyAlignment="1">
      <alignment vertical="center" shrinkToFit="1"/>
    </xf>
    <xf numFmtId="225" fontId="162" fillId="0" borderId="66" xfId="12" applyNumberFormat="1" applyFont="1" applyBorder="1" applyAlignment="1">
      <alignment vertical="center" shrinkToFit="1"/>
    </xf>
    <xf numFmtId="38" fontId="162" fillId="0" borderId="100" xfId="1246" applyFont="1" applyBorder="1" applyAlignment="1" applyProtection="1">
      <alignment vertical="center" shrinkToFit="1"/>
    </xf>
    <xf numFmtId="38" fontId="162" fillId="0" borderId="66" xfId="1246" applyFont="1" applyBorder="1" applyAlignment="1" applyProtection="1">
      <alignment vertical="center" shrinkToFit="1"/>
    </xf>
    <xf numFmtId="0" fontId="158" fillId="10" borderId="101" xfId="12" applyFont="1" applyFill="1" applyBorder="1" applyAlignment="1">
      <alignment horizontal="center" vertical="center" shrinkToFit="1"/>
    </xf>
    <xf numFmtId="0" fontId="158" fillId="10" borderId="59" xfId="12" applyFont="1" applyFill="1" applyBorder="1" applyAlignment="1">
      <alignment horizontal="center" vertical="center" shrinkToFit="1"/>
    </xf>
    <xf numFmtId="0" fontId="158" fillId="10" borderId="60" xfId="12" applyFont="1" applyFill="1" applyBorder="1" applyAlignment="1">
      <alignment horizontal="center" vertical="center" shrinkToFit="1"/>
    </xf>
    <xf numFmtId="225" fontId="158" fillId="0" borderId="101" xfId="12" applyNumberFormat="1" applyFont="1" applyBorder="1" applyAlignment="1" applyProtection="1">
      <alignment horizontal="right" vertical="center" shrinkToFit="1"/>
      <protection locked="0"/>
    </xf>
    <xf numFmtId="225" fontId="158" fillId="0" borderId="59" xfId="12" applyNumberFormat="1" applyFont="1" applyBorder="1" applyAlignment="1" applyProtection="1">
      <alignment horizontal="right" vertical="center" shrinkToFit="1"/>
      <protection locked="0"/>
    </xf>
    <xf numFmtId="38" fontId="162" fillId="0" borderId="101" xfId="1246" applyFont="1" applyBorder="1" applyAlignment="1" applyProtection="1">
      <alignment vertical="center" shrinkToFit="1"/>
    </xf>
    <xf numFmtId="38" fontId="162" fillId="0" borderId="59" xfId="1246" applyFont="1" applyBorder="1" applyAlignment="1" applyProtection="1">
      <alignment vertical="center" shrinkToFit="1"/>
    </xf>
    <xf numFmtId="38" fontId="171" fillId="0" borderId="7" xfId="1255" applyFont="1" applyFill="1" applyBorder="1" applyAlignment="1" applyProtection="1">
      <alignment horizontal="right" vertical="center"/>
    </xf>
    <xf numFmtId="38" fontId="171" fillId="0" borderId="8" xfId="1255" applyFont="1" applyFill="1" applyBorder="1" applyAlignment="1" applyProtection="1">
      <alignment horizontal="right" vertical="center"/>
    </xf>
    <xf numFmtId="0" fontId="158" fillId="0" borderId="8" xfId="12" applyFont="1" applyBorder="1" applyAlignment="1">
      <alignment vertical="center" wrapText="1"/>
    </xf>
    <xf numFmtId="0" fontId="158" fillId="0" borderId="8" xfId="12" applyFont="1" applyBorder="1">
      <alignment vertical="center"/>
    </xf>
    <xf numFmtId="0" fontId="158" fillId="0" borderId="7" xfId="6" applyFont="1" applyBorder="1" applyAlignment="1" applyProtection="1">
      <alignment horizontal="right" vertical="center"/>
      <protection locked="0"/>
    </xf>
    <xf numFmtId="0" fontId="158" fillId="0" borderId="8" xfId="6" applyFont="1" applyBorder="1" applyAlignment="1" applyProtection="1">
      <alignment horizontal="right" vertical="center"/>
      <protection locked="0"/>
    </xf>
    <xf numFmtId="219" fontId="158" fillId="0" borderId="8" xfId="6" applyNumberFormat="1" applyFont="1" applyBorder="1" applyAlignment="1" applyProtection="1">
      <alignment horizontal="right" vertical="center"/>
      <protection locked="0"/>
    </xf>
    <xf numFmtId="49" fontId="158" fillId="0" borderId="7" xfId="6" applyNumberFormat="1" applyFont="1" applyBorder="1" applyAlignment="1" applyProtection="1">
      <alignment horizontal="left" vertical="center" indent="1" shrinkToFit="1"/>
      <protection locked="0"/>
    </xf>
    <xf numFmtId="49" fontId="158" fillId="0" borderId="8" xfId="6" applyNumberFormat="1" applyFont="1" applyBorder="1" applyAlignment="1" applyProtection="1">
      <alignment horizontal="left" vertical="center" indent="1" shrinkToFit="1"/>
      <protection locked="0"/>
    </xf>
    <xf numFmtId="49" fontId="158" fillId="0" borderId="9" xfId="6" applyNumberFormat="1" applyFont="1" applyBorder="1" applyAlignment="1" applyProtection="1">
      <alignment horizontal="left" vertical="center" indent="1" shrinkToFit="1"/>
      <protection locked="0"/>
    </xf>
    <xf numFmtId="225" fontId="162" fillId="0" borderId="7" xfId="6" applyNumberFormat="1" applyFont="1" applyBorder="1" applyAlignment="1">
      <alignment horizontal="right" vertical="center"/>
    </xf>
    <xf numFmtId="225" fontId="162" fillId="0" borderId="8" xfId="6" applyNumberFormat="1" applyFont="1" applyBorder="1" applyAlignment="1">
      <alignment horizontal="right" vertical="center"/>
    </xf>
    <xf numFmtId="49" fontId="158" fillId="0" borderId="7" xfId="6" applyNumberFormat="1" applyFont="1" applyBorder="1" applyAlignment="1" applyProtection="1">
      <alignment horizontal="left" vertical="center"/>
      <protection locked="0"/>
    </xf>
    <xf numFmtId="49" fontId="158" fillId="0" borderId="8" xfId="6" applyNumberFormat="1" applyFont="1" applyBorder="1" applyAlignment="1" applyProtection="1">
      <alignment horizontal="left" vertical="center"/>
      <protection locked="0"/>
    </xf>
    <xf numFmtId="49" fontId="158" fillId="0" borderId="9" xfId="6" applyNumberFormat="1" applyFont="1" applyBorder="1" applyAlignment="1" applyProtection="1">
      <alignment horizontal="left" vertical="center"/>
      <protection locked="0"/>
    </xf>
    <xf numFmtId="0" fontId="159" fillId="10" borderId="9" xfId="12" applyFont="1" applyFill="1" applyBorder="1" applyAlignment="1">
      <alignment horizontal="center" vertical="center"/>
    </xf>
    <xf numFmtId="49" fontId="158" fillId="0" borderId="0" xfId="12" applyNumberFormat="1" applyFont="1" applyAlignment="1">
      <alignment horizontal="center" vertical="center" shrinkToFit="1"/>
    </xf>
    <xf numFmtId="221" fontId="162" fillId="0" borderId="7" xfId="1246" applyNumberFormat="1" applyFont="1" applyBorder="1" applyAlignment="1" applyProtection="1">
      <alignment vertical="center" shrinkToFit="1"/>
    </xf>
    <xf numFmtId="221" fontId="162" fillId="0" borderId="8" xfId="1246" applyNumberFormat="1" applyFont="1" applyBorder="1" applyAlignment="1" applyProtection="1">
      <alignment vertical="center" shrinkToFit="1"/>
    </xf>
    <xf numFmtId="38" fontId="162" fillId="0" borderId="0" xfId="1246" applyFont="1" applyFill="1" applyBorder="1" applyAlignment="1" applyProtection="1">
      <alignment horizontal="center" vertical="center" shrinkToFit="1"/>
    </xf>
    <xf numFmtId="221" fontId="162" fillId="0" borderId="100" xfId="1246" applyNumberFormat="1" applyFont="1" applyBorder="1" applyAlignment="1" applyProtection="1">
      <alignment vertical="center" shrinkToFit="1"/>
    </xf>
    <xf numFmtId="221" fontId="162" fillId="0" borderId="66" xfId="1246" applyNumberFormat="1" applyFont="1" applyBorder="1" applyAlignment="1" applyProtection="1">
      <alignment vertical="center" shrinkToFit="1"/>
    </xf>
    <xf numFmtId="221" fontId="162" fillId="0" borderId="101" xfId="1246" applyNumberFormat="1" applyFont="1" applyBorder="1" applyAlignment="1" applyProtection="1">
      <alignment vertical="center" shrinkToFit="1"/>
    </xf>
    <xf numFmtId="221" fontId="162" fillId="0" borderId="59" xfId="1246" applyNumberFormat="1" applyFont="1" applyBorder="1" applyAlignment="1" applyProtection="1">
      <alignment vertical="center" shrinkToFit="1"/>
    </xf>
    <xf numFmtId="221" fontId="158" fillId="0" borderId="8" xfId="6" applyNumberFormat="1" applyFont="1" applyBorder="1" applyAlignment="1" applyProtection="1">
      <alignment horizontal="right" vertical="center"/>
      <protection locked="0"/>
    </xf>
    <xf numFmtId="3" fontId="211" fillId="9" borderId="6" xfId="6" applyNumberFormat="1" applyFont="1" applyFill="1" applyBorder="1" applyAlignment="1" applyProtection="1">
      <alignment horizontal="right" vertical="center" wrapText="1" indent="1"/>
    </xf>
    <xf numFmtId="38" fontId="211" fillId="0" borderId="6" xfId="9" applyFont="1" applyFill="1" applyBorder="1" applyAlignment="1" applyProtection="1">
      <alignment horizontal="right" vertical="center" indent="1" shrinkToFit="1"/>
    </xf>
    <xf numFmtId="0" fontId="83" fillId="9" borderId="0" xfId="6" applyFont="1" applyFill="1" applyAlignment="1" applyProtection="1">
      <alignment horizontal="left" vertical="center"/>
    </xf>
    <xf numFmtId="0" fontId="158" fillId="9" borderId="0" xfId="6" applyFont="1" applyFill="1" applyBorder="1" applyAlignment="1" applyProtection="1">
      <alignment horizontal="left" vertical="center"/>
    </xf>
    <xf numFmtId="0" fontId="158" fillId="9" borderId="0" xfId="6" applyFont="1" applyFill="1" applyAlignment="1" applyProtection="1">
      <alignment horizontal="left" vertical="center"/>
    </xf>
    <xf numFmtId="38" fontId="87" fillId="0" borderId="6" xfId="1255" applyFont="1" applyFill="1" applyBorder="1" applyAlignment="1" applyProtection="1">
      <alignment horizontal="right" vertical="center" wrapText="1" indent="1" shrinkToFit="1"/>
    </xf>
    <xf numFmtId="0" fontId="158" fillId="10" borderId="7" xfId="6" applyFont="1" applyFill="1" applyBorder="1" applyAlignment="1" applyProtection="1">
      <alignment horizontal="center" vertical="center"/>
    </xf>
    <xf numFmtId="0" fontId="158" fillId="10" borderId="8" xfId="6" applyFont="1" applyFill="1" applyBorder="1" applyAlignment="1" applyProtection="1">
      <alignment horizontal="center" vertical="center"/>
    </xf>
    <xf numFmtId="0" fontId="158" fillId="10" borderId="9" xfId="6" applyFont="1" applyFill="1" applyBorder="1" applyAlignment="1" applyProtection="1">
      <alignment horizontal="center" vertical="center"/>
    </xf>
    <xf numFmtId="0" fontId="158" fillId="10" borderId="7" xfId="6" applyFont="1" applyFill="1" applyBorder="1" applyAlignment="1" applyProtection="1">
      <alignment horizontal="center" vertical="center" wrapText="1" shrinkToFit="1"/>
    </xf>
    <xf numFmtId="0" fontId="158" fillId="10" borderId="8" xfId="6" applyFont="1" applyFill="1" applyBorder="1" applyAlignment="1" applyProtection="1">
      <alignment horizontal="center" vertical="center" wrapText="1" shrinkToFit="1"/>
    </xf>
    <xf numFmtId="0" fontId="158" fillId="10" borderId="9" xfId="6" applyFont="1" applyFill="1" applyBorder="1" applyAlignment="1" applyProtection="1">
      <alignment horizontal="center" vertical="center" wrapText="1" shrinkToFit="1"/>
    </xf>
    <xf numFmtId="0" fontId="162" fillId="0" borderId="8" xfId="6" applyFont="1" applyBorder="1" applyAlignment="1" applyProtection="1">
      <alignment vertical="center" wrapText="1" shrinkToFit="1"/>
    </xf>
    <xf numFmtId="0" fontId="162" fillId="0" borderId="9" xfId="6" applyFont="1" applyBorder="1" applyAlignment="1" applyProtection="1">
      <alignment vertical="center" wrapText="1" shrinkToFit="1"/>
    </xf>
    <xf numFmtId="0" fontId="158" fillId="10" borderId="7" xfId="6" applyFont="1" applyFill="1" applyBorder="1" applyAlignment="1" applyProtection="1">
      <alignment horizontal="center" vertical="center" wrapText="1"/>
    </xf>
    <xf numFmtId="49" fontId="87" fillId="0" borderId="7" xfId="6" applyNumberFormat="1" applyFont="1" applyBorder="1" applyAlignment="1" applyProtection="1">
      <alignment horizontal="left" vertical="center" indent="1" shrinkToFit="1"/>
      <protection locked="0"/>
    </xf>
    <xf numFmtId="49" fontId="87" fillId="0" borderId="8" xfId="6" applyNumberFormat="1" applyFont="1" applyBorder="1" applyAlignment="1" applyProtection="1">
      <alignment horizontal="left" vertical="center" indent="1" shrinkToFit="1"/>
      <protection locked="0"/>
    </xf>
    <xf numFmtId="49" fontId="87" fillId="0" borderId="9" xfId="6" applyNumberFormat="1" applyFont="1" applyBorder="1" applyAlignment="1" applyProtection="1">
      <alignment horizontal="left" vertical="center" indent="1" shrinkToFit="1"/>
      <protection locked="0"/>
    </xf>
    <xf numFmtId="0" fontId="87" fillId="0" borderId="6" xfId="6" applyFont="1" applyBorder="1" applyAlignment="1" applyProtection="1">
      <alignment horizontal="right" vertical="center"/>
      <protection locked="0"/>
    </xf>
    <xf numFmtId="0" fontId="87" fillId="0" borderId="8" xfId="6" applyFont="1" applyBorder="1" applyAlignment="1" applyProtection="1">
      <alignment horizontal="right" vertical="center"/>
      <protection locked="0"/>
    </xf>
    <xf numFmtId="0" fontId="87" fillId="0" borderId="9" xfId="6" applyFont="1" applyBorder="1" applyAlignment="1" applyProtection="1">
      <alignment horizontal="right" vertical="center"/>
      <protection locked="0"/>
    </xf>
    <xf numFmtId="0" fontId="87" fillId="0" borderId="7" xfId="1255" applyNumberFormat="1" applyFont="1" applyFill="1" applyBorder="1" applyAlignment="1" applyProtection="1">
      <alignment horizontal="left" vertical="center" indent="1" shrinkToFit="1"/>
      <protection locked="0"/>
    </xf>
    <xf numFmtId="0" fontId="87" fillId="0" borderId="8" xfId="1255" applyNumberFormat="1" applyFont="1" applyFill="1" applyBorder="1" applyAlignment="1" applyProtection="1">
      <alignment horizontal="left" vertical="center" indent="1" shrinkToFit="1"/>
      <protection locked="0"/>
    </xf>
    <xf numFmtId="0" fontId="87" fillId="0" borderId="9" xfId="1255" applyNumberFormat="1" applyFont="1" applyFill="1" applyBorder="1" applyAlignment="1" applyProtection="1">
      <alignment horizontal="left" vertical="center" indent="1" shrinkToFit="1"/>
      <protection locked="0"/>
    </xf>
    <xf numFmtId="38" fontId="87" fillId="0" borderId="6" xfId="1" applyFont="1" applyFill="1" applyBorder="1" applyAlignment="1" applyProtection="1">
      <alignment horizontal="right" vertical="center" indent="1" shrinkToFit="1"/>
      <protection locked="0"/>
    </xf>
    <xf numFmtId="38" fontId="87" fillId="0" borderId="6" xfId="1255" applyFont="1" applyFill="1" applyBorder="1" applyAlignment="1" applyProtection="1">
      <alignment horizontal="right" vertical="center" wrapText="1" indent="1" shrinkToFit="1"/>
      <protection locked="0"/>
    </xf>
    <xf numFmtId="38" fontId="211" fillId="0" borderId="6" xfId="1255" applyFont="1" applyFill="1" applyBorder="1" applyAlignment="1" applyProtection="1">
      <alignment horizontal="right" vertical="center" wrapText="1" indent="1" shrinkToFit="1"/>
    </xf>
    <xf numFmtId="0" fontId="158" fillId="9" borderId="0" xfId="6" applyFont="1" applyFill="1" applyAlignment="1" applyProtection="1">
      <alignment vertical="top" wrapText="1"/>
    </xf>
    <xf numFmtId="0" fontId="158" fillId="9" borderId="0" xfId="6" applyFont="1" applyFill="1" applyProtection="1">
      <alignment vertical="center"/>
    </xf>
    <xf numFmtId="38" fontId="87" fillId="0" borderId="6" xfId="1255" applyFont="1" applyFill="1" applyBorder="1" applyAlignment="1" applyProtection="1">
      <alignment horizontal="right" vertical="center" indent="1" shrinkToFit="1"/>
      <protection locked="0"/>
    </xf>
    <xf numFmtId="38" fontId="211" fillId="0" borderId="6" xfId="1255" applyFont="1" applyFill="1" applyBorder="1" applyAlignment="1" applyProtection="1">
      <alignment horizontal="right" vertical="center" indent="1" shrinkToFit="1"/>
    </xf>
    <xf numFmtId="0" fontId="87" fillId="0" borderId="7" xfId="6" applyFont="1" applyBorder="1" applyAlignment="1" applyProtection="1">
      <alignment horizontal="right" vertical="center" indent="1"/>
      <protection locked="0"/>
    </xf>
    <xf numFmtId="0" fontId="87" fillId="0" borderId="8" xfId="6" applyFont="1" applyBorder="1" applyAlignment="1" applyProtection="1">
      <alignment horizontal="right" vertical="center" indent="1"/>
      <protection locked="0"/>
    </xf>
    <xf numFmtId="0" fontId="87" fillId="0" borderId="9" xfId="6" applyFont="1" applyBorder="1" applyAlignment="1" applyProtection="1">
      <alignment horizontal="right" vertical="center" indent="1"/>
      <protection locked="0"/>
    </xf>
    <xf numFmtId="180" fontId="47" fillId="9" borderId="0" xfId="12" applyNumberFormat="1" applyFont="1" applyFill="1" applyAlignment="1" applyProtection="1">
      <alignment horizontal="right" vertical="center" shrinkToFit="1"/>
      <protection hidden="1"/>
    </xf>
    <xf numFmtId="49" fontId="221" fillId="9" borderId="0" xfId="1257" applyNumberFormat="1" applyFill="1" applyAlignment="1" applyProtection="1">
      <alignment horizontal="left" vertical="top"/>
      <protection hidden="1"/>
    </xf>
    <xf numFmtId="0" fontId="65" fillId="9" borderId="37" xfId="6" applyFont="1" applyFill="1" applyBorder="1" applyAlignment="1" applyProtection="1">
      <alignment horizontal="left" vertical="center" shrinkToFit="1"/>
      <protection hidden="1"/>
    </xf>
    <xf numFmtId="0" fontId="65" fillId="9" borderId="263" xfId="6" applyFont="1" applyFill="1" applyBorder="1" applyAlignment="1" applyProtection="1">
      <alignment horizontal="left" vertical="center" indent="1" shrinkToFit="1"/>
      <protection hidden="1"/>
    </xf>
    <xf numFmtId="0" fontId="47" fillId="0" borderId="8" xfId="0" applyFont="1" applyBorder="1" applyAlignment="1" applyProtection="1">
      <alignment horizontal="center" vertical="center" shrinkToFit="1"/>
    </xf>
    <xf numFmtId="0" fontId="47" fillId="0" borderId="263" xfId="0" applyFont="1" applyBorder="1" applyAlignment="1" applyProtection="1">
      <alignment horizontal="left" vertical="center" indent="1" shrinkToFit="1"/>
    </xf>
    <xf numFmtId="0" fontId="47" fillId="0" borderId="8" xfId="0" applyFont="1" applyBorder="1" applyAlignment="1" applyProtection="1">
      <alignment horizontal="left" vertical="center" indent="1" shrinkToFit="1"/>
    </xf>
    <xf numFmtId="0" fontId="47" fillId="0" borderId="263" xfId="0" applyFont="1" applyBorder="1" applyAlignment="1" applyProtection="1">
      <alignment horizontal="center" vertical="center" shrinkToFit="1"/>
    </xf>
    <xf numFmtId="0" fontId="47" fillId="0" borderId="264" xfId="0" applyFont="1" applyBorder="1" applyAlignment="1" applyProtection="1">
      <alignment horizontal="center" vertical="center" shrinkToFit="1"/>
    </xf>
    <xf numFmtId="0" fontId="210" fillId="0" borderId="0" xfId="1256" applyAlignment="1" applyProtection="1">
      <alignment horizontal="left" vertical="center"/>
      <protection hidden="1"/>
    </xf>
    <xf numFmtId="0" fontId="221" fillId="0" borderId="0" xfId="1257" applyAlignment="1" applyProtection="1">
      <alignment horizontal="left" vertical="center"/>
      <protection hidden="1"/>
    </xf>
    <xf numFmtId="49" fontId="47" fillId="9" borderId="0" xfId="6" applyNumberFormat="1" applyFont="1" applyFill="1" applyAlignment="1" applyProtection="1">
      <alignment horizontal="left" vertical="top" wrapText="1" shrinkToFit="1"/>
      <protection hidden="1"/>
    </xf>
    <xf numFmtId="0" fontId="1" fillId="0" borderId="0" xfId="1258" applyAlignment="1" applyProtection="1">
      <alignment horizontal="left" vertical="center"/>
      <protection hidden="1"/>
    </xf>
    <xf numFmtId="0" fontId="47" fillId="0" borderId="264" xfId="0" applyFont="1" applyBorder="1" applyAlignment="1" applyProtection="1">
      <alignment horizontal="left" vertical="center" indent="1" shrinkToFit="1"/>
    </xf>
  </cellXfs>
  <cellStyles count="1259">
    <cellStyle name="パーセント 10" xfId="1244" xr:uid="{709D9CAE-D39A-4AA6-8D9C-FE598D570ACA}"/>
    <cellStyle name="パーセント 10 2" xfId="1253" xr:uid="{908A0D47-B968-4B1A-9464-C4F56383BD62}"/>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3" xfId="801" xr:uid="{2861E522-4DF7-4F49-BB0E-D3A1B5F0F982}"/>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3" xfId="853" xr:uid="{8C50CE83-6C4E-4E6C-BAA7-2B769ED30C6E}"/>
    <cellStyle name="パーセント 3 2 2 4" xfId="410" xr:uid="{27B4A042-D29D-4AD9-ABCD-2782AD139386}"/>
    <cellStyle name="パーセント 3 2 2 4 2" xfId="995" xr:uid="{AA00F496-1660-48ED-B46C-1F608E609F04}"/>
    <cellStyle name="パーセント 3 2 2 5" xfId="704" xr:uid="{EEE9E199-F228-4B8B-88AE-9E27CAC558BA}"/>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3" xfId="820" xr:uid="{4C1193E5-7561-45A6-A54B-82C36DD2EB9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3" xfId="854" xr:uid="{AE91B7DB-E06D-42FC-B1EA-9B97955CA77E}"/>
    <cellStyle name="パーセント 3 2 3 4" xfId="429" xr:uid="{19F268AF-6715-4385-843B-D800476A5BAD}"/>
    <cellStyle name="パーセント 3 2 3 4 2" xfId="1014" xr:uid="{402BA2EA-47C9-41B3-AB96-468CAB304BD9}"/>
    <cellStyle name="パーセント 3 2 3 5" xfId="723" xr:uid="{4AC35211-6718-4A17-85C5-7D9C9A48E3AF}"/>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3" xfId="769" xr:uid="{1F1054A0-B280-4B80-BFF0-5BCEDEB3FFF0}"/>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3" xfId="855" xr:uid="{169D8658-6650-4648-86AA-AD6F68F8F3C8}"/>
    <cellStyle name="パーセント 3 2 6" xfId="378" xr:uid="{1511CF35-8E1E-4FBE-A597-65B5DC9A3DF8}"/>
    <cellStyle name="パーセント 3 2 6 2" xfId="963" xr:uid="{0B573862-DF4E-4E94-9E3F-65C5E44F167D}"/>
    <cellStyle name="パーセント 3 2 7" xfId="671" xr:uid="{7591BD9C-DD24-415B-9E29-DB5A61400600}"/>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3" xfId="788" xr:uid="{DAF75F0E-2C8D-4020-A5D4-992243F09B4B}"/>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3" xfId="856" xr:uid="{8D2BD32E-459D-4A89-B820-E70EE9E284B0}"/>
    <cellStyle name="パーセント 3 3 4" xfId="397" xr:uid="{3A87C0C6-F47F-430D-B89D-07A0F07A3097}"/>
    <cellStyle name="パーセント 3 3 4 2" xfId="982" xr:uid="{0E9EF237-0A8B-4AFF-B97F-0FCACAA84023}"/>
    <cellStyle name="パーセント 3 3 5" xfId="691" xr:uid="{C3421DF2-7CB7-4B10-9823-BB270A56A486}"/>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3" xfId="756" xr:uid="{88D7829D-6479-478F-9F57-81F844B66863}"/>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3" xfId="857" xr:uid="{8E5F51B9-4803-4AFF-B01C-557C2716111F}"/>
    <cellStyle name="パーセント 3 7" xfId="365" xr:uid="{3CE876C6-AF3B-46F9-9F8B-E4496EB49ABB}"/>
    <cellStyle name="パーセント 3 7 2" xfId="950" xr:uid="{0D12A1B9-EC42-4EE1-B186-E8B40465993B}"/>
    <cellStyle name="パーセント 3 8" xfId="658" xr:uid="{9A6D1176-36A3-4D82-B1C7-46F789EBE1F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1" xfId="1246" xr:uid="{4C061D94-DBDE-471B-AD71-6EA2FA52AA09}"/>
    <cellStyle name="桁区切り 11 2" xfId="1255" xr:uid="{CA259CF9-AC89-45BE-82DB-5C3A6089684F}"/>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3" xfId="804" xr:uid="{C56F5394-2D23-4D93-BB28-EBB9DE8BA268}"/>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3" xfId="858" xr:uid="{185A0F5A-932D-4CAE-8127-B29D4DC6509C}"/>
    <cellStyle name="桁区切り 3 2 2 4" xfId="413" xr:uid="{6F1B6DF1-99E6-4EAA-B066-E4DEB6A269C6}"/>
    <cellStyle name="桁区切り 3 2 2 4 2" xfId="998" xr:uid="{997F5A75-D988-49BD-ABAC-A8B13F031A8D}"/>
    <cellStyle name="桁区切り 3 2 2 5" xfId="707" xr:uid="{2EDF038D-9B51-47EB-86C8-69519B392880}"/>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3" xfId="821" xr:uid="{C1C26DE1-F4E2-454A-B905-76FAC0C40343}"/>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3" xfId="859" xr:uid="{68522D2D-FC32-40B1-8317-A542BAFA06C4}"/>
    <cellStyle name="桁区切り 3 2 3 4" xfId="430" xr:uid="{A618EA27-4835-4B38-86C4-EC907F58893E}"/>
    <cellStyle name="桁区切り 3 2 3 4 2" xfId="1015" xr:uid="{877DB667-19B0-460C-AD3C-6C20167E4FD8}"/>
    <cellStyle name="桁区切り 3 2 3 5" xfId="724" xr:uid="{7A0F9B55-0945-42BA-BA0A-C659670BB926}"/>
    <cellStyle name="桁区切り 3 2 4" xfId="186" xr:uid="{6DC3FC42-604E-4DA4-A0AA-AE40CF904342}"/>
    <cellStyle name="桁区切り 3 2 4 2" xfId="478" xr:uid="{C5D7F56C-1B6A-4F89-8A8B-143F56881107}"/>
    <cellStyle name="桁区切り 3 2 4 2 2" xfId="1063" xr:uid="{8AF42FEC-2321-4747-A755-7354145B3A4B}"/>
    <cellStyle name="桁区切り 3 2 4 3" xfId="772" xr:uid="{6A7077A6-FA5B-4755-8DA6-3D50FB94BC5C}"/>
    <cellStyle name="桁区切り 3 2 5" xfId="275" xr:uid="{B3C3E4B5-F0F3-4D7E-BCD9-E8AC6E7EABF5}"/>
    <cellStyle name="桁区切り 3 2 5 2" xfId="566" xr:uid="{B917A3F7-7CC7-43EE-A0CD-C77BAB16CF59}"/>
    <cellStyle name="桁区切り 3 2 5 2 2" xfId="1151" xr:uid="{AE7D372B-650D-45E4-AFCF-02BE28B7A0F0}"/>
    <cellStyle name="桁区切り 3 2 5 3" xfId="860" xr:uid="{62673C1E-88FF-425B-9E01-6E9A539F8D62}"/>
    <cellStyle name="桁区切り 3 2 6" xfId="381" xr:uid="{279CE640-E4CF-4509-B7AA-A0BEF3E97DEF}"/>
    <cellStyle name="桁区切り 3 2 6 2" xfId="966" xr:uid="{9B74D6BF-A583-42D4-97CC-52E9F07CFAA2}"/>
    <cellStyle name="桁区切り 3 2 7" xfId="674" xr:uid="{148E2931-4591-4603-89A6-EB53352AD907}"/>
    <cellStyle name="桁区切り 3 2 8" xfId="1249" xr:uid="{2A585BCA-E615-44FF-B8C3-080EAE65741B}"/>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3" xfId="791" xr:uid="{EA003A36-FC51-42DA-8925-B9D0E2291794}"/>
    <cellStyle name="桁区切り 3 3 3" xfId="276" xr:uid="{FF09086B-3370-491C-8673-3A49ED4B9E1F}"/>
    <cellStyle name="桁区切り 3 3 3 2" xfId="567" xr:uid="{1DA21B89-AC9D-406F-AC7B-340B04701E91}"/>
    <cellStyle name="桁区切り 3 3 3 2 2" xfId="1152" xr:uid="{6400C040-16F7-44CA-9778-51946E510A65}"/>
    <cellStyle name="桁区切り 3 3 3 3" xfId="861" xr:uid="{FED2D84E-EB03-4EDF-A06F-CDE1D34105E3}"/>
    <cellStyle name="桁区切り 3 3 4" xfId="400" xr:uid="{A499CD7F-FB2C-4D4B-BC4B-13D0361BA3ED}"/>
    <cellStyle name="桁区切り 3 3 4 2" xfId="985" xr:uid="{EA3BEA8A-179B-4596-BADA-832DCE56DD45}"/>
    <cellStyle name="桁区切り 3 3 5" xfId="694" xr:uid="{22A6C062-C8D0-47CF-9CAA-C826AB8F08D2}"/>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3" xfId="759" xr:uid="{2A1512D0-D081-4430-AABE-6CC31708E5E3}"/>
    <cellStyle name="桁区切り 3 6" xfId="277" xr:uid="{00EE4FAF-A6E8-4548-BAE5-3FCE6E84E805}"/>
    <cellStyle name="桁区切り 3 6 2" xfId="568" xr:uid="{BB6C9D81-B2C6-4AB3-8052-3F7D92044B81}"/>
    <cellStyle name="桁区切り 3 6 2 2" xfId="1153" xr:uid="{B00F366C-4E30-4BD7-9A07-1E1D622D0AC3}"/>
    <cellStyle name="桁区切り 3 6 3" xfId="862" xr:uid="{61E7A822-1115-4070-B180-2B6BACCC11D6}"/>
    <cellStyle name="桁区切り 3 7" xfId="368" xr:uid="{1690A2AA-8C54-4808-B419-A06EAA5478FD}"/>
    <cellStyle name="桁区切り 3 7 2" xfId="953" xr:uid="{1FD5226D-BC4B-419D-974B-048D0C7A229F}"/>
    <cellStyle name="桁区切り 3 8" xfId="661" xr:uid="{38981D09-9FC3-4285-994F-C23E99CFCF44}"/>
    <cellStyle name="桁区切り 3 9" xfId="55" xr:uid="{94E8578D-F5EE-4753-8F1F-B340D94D7293}"/>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3" xfId="863" xr:uid="{A3B223AF-938B-4023-8DA3-6B25A9BCD4FD}"/>
    <cellStyle name="桁区切り 4 11" xfId="370" xr:uid="{96ED19BC-0AEB-4E1C-AB7E-ADF9ADE6B357}"/>
    <cellStyle name="桁区切り 4 11 2" xfId="955" xr:uid="{0CA566C8-1F14-44D6-883E-8BB71EA41AC0}"/>
    <cellStyle name="桁区切り 4 12" xfId="663" xr:uid="{C037C621-F6CC-44D3-9048-486334E11518}"/>
    <cellStyle name="桁区切り 4 13" xfId="57" xr:uid="{99C61E55-41AC-4842-9CCC-C5EA1E8ECD35}"/>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3" xfId="806" xr:uid="{E968F1ED-51C6-4F41-A1DE-CB2CEB1B4BE9}"/>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3" xfId="864" xr:uid="{A9197A8C-88B9-473D-B6F2-E8D75DA32AF8}"/>
    <cellStyle name="桁区切り 4 2 2 2 4" xfId="415" xr:uid="{C21FEF28-366D-4722-9D76-3A653AD03D12}"/>
    <cellStyle name="桁区切り 4 2 2 2 4 2" xfId="1000" xr:uid="{BD22F0AF-976C-4A6A-98C1-7751F9929F8A}"/>
    <cellStyle name="桁区切り 4 2 2 2 5" xfId="709" xr:uid="{B2BD1F97-A6BF-4ACE-80C7-A552456A88AB}"/>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3" xfId="823" xr:uid="{5F04694D-736A-4E05-9041-61AF35B8297B}"/>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3" xfId="865" xr:uid="{E3FAF34F-28C6-4F39-93FC-34EEB407DE23}"/>
    <cellStyle name="桁区切り 4 2 2 3 4" xfId="432" xr:uid="{646EA36D-5C05-46C8-AAF4-2070B9435F34}"/>
    <cellStyle name="桁区切り 4 2 2 3 4 2" xfId="1017" xr:uid="{C7D0BC47-8C97-4FBD-A598-2AC37F4C1E7F}"/>
    <cellStyle name="桁区切り 4 2 2 3 5" xfId="726" xr:uid="{A42D5D82-AD19-4C99-BA45-DDD9E510A3A5}"/>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3" xfId="774" xr:uid="{0BE729AA-5BC6-46C2-B006-1C8C6FB88B9E}"/>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3" xfId="866" xr:uid="{1916753F-A506-4DD2-B1B4-0E69F881A177}"/>
    <cellStyle name="桁区切り 4 2 2 6" xfId="383" xr:uid="{E4CBE9A6-6FAF-4E6A-9049-9861F5879BA8}"/>
    <cellStyle name="桁区切り 4 2 2 6 2" xfId="968" xr:uid="{E3D3EDFB-8601-46A1-B42F-3B0B3D1E8328}"/>
    <cellStyle name="桁区切り 4 2 2 7" xfId="676" xr:uid="{F2B29393-CC85-49EC-8015-27F8889A451C}"/>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3" xfId="795" xr:uid="{269EAF99-F71D-4A56-8734-C2B2B36D74B1}"/>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3" xfId="867" xr:uid="{0960D9A7-D943-4365-9FA4-4E96235D7877}"/>
    <cellStyle name="桁区切り 4 2 3 4" xfId="404" xr:uid="{F9B9D1CA-4429-4874-AC81-D344C6FE1C50}"/>
    <cellStyle name="桁区切り 4 2 3 4 2" xfId="989" xr:uid="{09586971-1BFE-4C1B-B702-2FDFABE261BB}"/>
    <cellStyle name="桁区切り 4 2 3 5" xfId="698" xr:uid="{26D7F17C-797C-4290-91E4-EB5B7A7557E7}"/>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3" xfId="822" xr:uid="{8F268AE2-2A13-4B6A-9FF4-03FE43D53007}"/>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3" xfId="868" xr:uid="{2F1D40EC-77EE-4814-9112-10B7B07E9C6B}"/>
    <cellStyle name="桁区切り 4 2 4 4" xfId="431" xr:uid="{DD6A6CEF-4DBB-4A18-A8CB-481E4C124DC6}"/>
    <cellStyle name="桁区切り 4 2 4 4 2" xfId="1016" xr:uid="{33953168-7F18-4D21-A107-05A7550F2B0C}"/>
    <cellStyle name="桁区切り 4 2 4 5" xfId="725" xr:uid="{6D1A1978-0FF8-4674-99C0-E692D72D71BC}"/>
    <cellStyle name="桁区切り 4 2 5" xfId="177" xr:uid="{E0056C38-DB0C-4C84-89CC-96F4AFF8AA66}"/>
    <cellStyle name="桁区切り 4 2 5 2" xfId="469" xr:uid="{61287395-E0D6-4A40-8E1E-5366A26F29BA}"/>
    <cellStyle name="桁区切り 4 2 5 2 2" xfId="1054" xr:uid="{FFD8E574-D8E9-422C-A42B-B2C4FE5815D1}"/>
    <cellStyle name="桁区切り 4 2 5 3" xfId="763" xr:uid="{8A79AB25-4A0D-45D7-8690-FB03D73EDF25}"/>
    <cellStyle name="桁区切り 4 2 6" xfId="284" xr:uid="{EF0E4FBF-B119-42FE-8FFD-E171381EB0E4}"/>
    <cellStyle name="桁区切り 4 2 6 2" xfId="575" xr:uid="{65AB8991-FD3C-490E-B7EC-B7268FD72638}"/>
    <cellStyle name="桁区切り 4 2 6 2 2" xfId="1160" xr:uid="{D3197DA6-32AE-4A09-AF04-AF8366ED677F}"/>
    <cellStyle name="桁区切り 4 2 6 3" xfId="869" xr:uid="{8799C831-C19E-4060-A496-88306E403D24}"/>
    <cellStyle name="桁区切り 4 2 7" xfId="372" xr:uid="{7A1FF18B-79B4-48A5-9A1E-4414A13677A0}"/>
    <cellStyle name="桁区切り 4 2 7 2" xfId="957" xr:uid="{16BD99D4-2665-40DD-A329-D7544BD74DF4}"/>
    <cellStyle name="桁区切り 4 2 8" xfId="665" xr:uid="{70AFA1A5-E1A8-4531-82B3-255EA9140749}"/>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3" xfId="807" xr:uid="{CC9CC380-30E8-4397-ADB7-28014CE52C7F}"/>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3" xfId="870" xr:uid="{028A5F04-DA4F-42C2-A150-58E90DAA5EB9}"/>
    <cellStyle name="桁区切り 4 3 2 2 4" xfId="416" xr:uid="{D30960CC-846B-43F9-B416-E65D57B5A709}"/>
    <cellStyle name="桁区切り 4 3 2 2 4 2" xfId="1001" xr:uid="{0F45B8D3-A298-4E8E-AC2A-26A0EA54F3D1}"/>
    <cellStyle name="桁区切り 4 3 2 2 5" xfId="710" xr:uid="{EBDD1670-491A-42A4-923E-1A35439C0569}"/>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3" xfId="825" xr:uid="{164476CE-336B-4ED0-A8FF-90A0F8DAA3B7}"/>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3" xfId="871" xr:uid="{52F5D292-3DBB-46CF-9038-95F1A0AB3255}"/>
    <cellStyle name="桁区切り 4 3 2 3 4" xfId="434" xr:uid="{BFE3726D-A0C1-4E8C-B4DF-A74EED6D8E74}"/>
    <cellStyle name="桁区切り 4 3 2 3 4 2" xfId="1019" xr:uid="{76A50FFC-D413-4BEE-BDF8-68C5F6E8D300}"/>
    <cellStyle name="桁区切り 4 3 2 3 5" xfId="728" xr:uid="{2FE9DCC8-60BB-4B47-A7F3-7846E0551CB3}"/>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3" xfId="775" xr:uid="{BA47B638-C8E0-4446-ADA5-E0A7CFF62329}"/>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3" xfId="872" xr:uid="{30D0ADB1-7F77-4D91-A14E-9F5CF3B5C3E2}"/>
    <cellStyle name="桁区切り 4 3 2 6" xfId="384" xr:uid="{CD3CCA9A-14A8-4E64-AED5-70CFD4E5A0D1}"/>
    <cellStyle name="桁区切り 4 3 2 6 2" xfId="969" xr:uid="{7D305D74-0049-45FC-982E-0D5E2B8056A0}"/>
    <cellStyle name="桁区切り 4 3 2 7" xfId="677" xr:uid="{68F2FAB8-1329-48A8-A8BF-1969C8418BDC}"/>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3" xfId="797" xr:uid="{AE530714-4EC4-4E01-8C41-7E16F8FECAA4}"/>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3" xfId="873" xr:uid="{CDEA417C-7DB1-4AD2-B9F2-01618CEE04E7}"/>
    <cellStyle name="桁区切り 4 3 3 4" xfId="406" xr:uid="{1AA98BFB-8065-401A-8E51-C9DF7CA98258}"/>
    <cellStyle name="桁区切り 4 3 3 4 2" xfId="991" xr:uid="{44DD79D9-C396-49BA-8591-643F60705F24}"/>
    <cellStyle name="桁区切り 4 3 3 5" xfId="700" xr:uid="{CD4B909D-75B0-4B89-8770-914EE3E447A5}"/>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3" xfId="824" xr:uid="{1CF9D7CB-C1E2-484D-9DFC-8D2B517572AB}"/>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3" xfId="874" xr:uid="{FE9CF4C9-B16C-4B84-A457-29240E05AE6B}"/>
    <cellStyle name="桁区切り 4 3 4 4" xfId="433" xr:uid="{9D0B3B12-2F83-46D0-B3E9-2C5CC2F7A779}"/>
    <cellStyle name="桁区切り 4 3 4 4 2" xfId="1018" xr:uid="{08564C23-CF51-460B-B242-1A6DAFBD7608}"/>
    <cellStyle name="桁区切り 4 3 4 5" xfId="727" xr:uid="{FE2663FF-5DD3-4D1C-A4BE-CD266490139C}"/>
    <cellStyle name="桁区切り 4 3 5" xfId="179" xr:uid="{E15EEBCA-10B1-4CB1-86C2-7F14D281B188}"/>
    <cellStyle name="桁区切り 4 3 5 2" xfId="471" xr:uid="{549E42E1-4BCC-4314-B4DB-C83E4ED499CB}"/>
    <cellStyle name="桁区切り 4 3 5 2 2" xfId="1056" xr:uid="{88D745DE-01D0-443C-A220-4ED3D7A2938A}"/>
    <cellStyle name="桁区切り 4 3 5 3" xfId="765" xr:uid="{702955A7-B36C-40D3-B2B7-D4F63ACAE314}"/>
    <cellStyle name="桁区切り 4 3 6" xfId="290" xr:uid="{A378AB3F-F4F1-4648-A4BF-972101C78082}"/>
    <cellStyle name="桁区切り 4 3 6 2" xfId="581" xr:uid="{3BC64EE2-7EB1-4808-8A09-24EC0174CD1E}"/>
    <cellStyle name="桁区切り 4 3 6 2 2" xfId="1166" xr:uid="{9C8533D0-544A-4867-82B2-20A5ABED6D1B}"/>
    <cellStyle name="桁区切り 4 3 6 3" xfId="875" xr:uid="{A83BAF12-7CDF-4EFB-95C2-55DEEFEFB4BF}"/>
    <cellStyle name="桁区切り 4 3 7" xfId="374" xr:uid="{BEA67135-113C-404A-BBF0-C0E7121713D6}"/>
    <cellStyle name="桁区切り 4 3 7 2" xfId="959" xr:uid="{C8F1C07B-AA3A-477A-B305-821D9F4B72A3}"/>
    <cellStyle name="桁区切り 4 3 8" xfId="667" xr:uid="{22D674DE-F461-4C28-AB39-E547893000AA}"/>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3" xfId="808" xr:uid="{F9827B59-2055-4539-A120-B7026943628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3" xfId="876" xr:uid="{1D560189-2CF6-4D7E-B88E-45F785B31BE4}"/>
    <cellStyle name="桁区切り 4 4 2 2 4" xfId="417" xr:uid="{D4044A66-8C7E-475C-AB1C-71566A125649}"/>
    <cellStyle name="桁区切り 4 4 2 2 4 2" xfId="1002" xr:uid="{C48AADC0-1488-4AE9-A8AC-DC80EFB6ED50}"/>
    <cellStyle name="桁区切り 4 4 2 2 5" xfId="711" xr:uid="{ABE7BBCB-5A26-44C1-9A4B-05325B870A9F}"/>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3" xfId="827" xr:uid="{0C0DE4AF-7B0F-4FBF-BFC5-2FAD93F36A9A}"/>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3" xfId="877" xr:uid="{C0F0E54E-DA0E-4122-A49B-A5BA4C77DEEB}"/>
    <cellStyle name="桁区切り 4 4 2 3 4" xfId="436" xr:uid="{635CFCCB-3A2C-460A-BA0A-6EE2330521A6}"/>
    <cellStyle name="桁区切り 4 4 2 3 4 2" xfId="1021" xr:uid="{C32679F8-94A0-40E9-AB21-6DDC10DEF47C}"/>
    <cellStyle name="桁区切り 4 4 2 3 5" xfId="730" xr:uid="{AA971892-8364-4114-AF4D-5621EF1AA9E6}"/>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3" xfId="776" xr:uid="{5D7F8645-5237-40EC-BD23-9885EE478A78}"/>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3" xfId="878" xr:uid="{4F393CE8-25FA-4FBD-ACE3-D2A8520D663F}"/>
    <cellStyle name="桁区切り 4 4 2 6" xfId="385" xr:uid="{A9C3C00B-9726-4833-9D6C-3C6EBCE67555}"/>
    <cellStyle name="桁区切り 4 4 2 6 2" xfId="970" xr:uid="{FFD9B275-647D-4350-9B17-365E684774FB}"/>
    <cellStyle name="桁区切り 4 4 2 7" xfId="678" xr:uid="{59B92DC0-0C71-4A31-BE48-56E859538076}"/>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3" xfId="800" xr:uid="{879B921F-660E-4811-85AF-238F5F1CA54D}"/>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3" xfId="879" xr:uid="{ECF6D58A-85A3-475C-85C3-67D581DC187C}"/>
    <cellStyle name="桁区切り 4 4 3 4" xfId="409" xr:uid="{715B5522-3755-4F49-9642-427B59FD0675}"/>
    <cellStyle name="桁区切り 4 4 3 4 2" xfId="994" xr:uid="{BD6EACAE-0D63-4855-B23D-B02274309673}"/>
    <cellStyle name="桁区切り 4 4 3 5" xfId="703" xr:uid="{DE18A779-1BC6-466F-984F-D16413624320}"/>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3" xfId="826" xr:uid="{D01CB11F-70A7-42AA-9952-CF56067A96C6}"/>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3" xfId="880" xr:uid="{5A591EC2-C061-4F8C-9FFE-D9E095B9BB67}"/>
    <cellStyle name="桁区切り 4 4 4 4" xfId="435" xr:uid="{F1647908-097A-430C-9F3D-EF181B65D7DD}"/>
    <cellStyle name="桁区切り 4 4 4 4 2" xfId="1020" xr:uid="{0F953FBD-949B-4931-920A-B2EC4827A3CB}"/>
    <cellStyle name="桁区切り 4 4 4 5" xfId="729" xr:uid="{1D3D8E04-5782-4C00-9FD7-057E132C2F27}"/>
    <cellStyle name="桁区切り 4 4 5" xfId="182" xr:uid="{A753CB29-F835-44F1-AB14-DB41959B9941}"/>
    <cellStyle name="桁区切り 4 4 5 2" xfId="474" xr:uid="{51C0CC07-2350-4DDC-AFB8-9682952E68C8}"/>
    <cellStyle name="桁区切り 4 4 5 2 2" xfId="1059" xr:uid="{EA3BAD70-42C5-4250-9781-79C47A5B0E1F}"/>
    <cellStyle name="桁区切り 4 4 5 3" xfId="768" xr:uid="{4C45887E-A39B-4332-BBD6-3B51E1A91FF5}"/>
    <cellStyle name="桁区切り 4 4 6" xfId="296" xr:uid="{5F403108-5BEC-4619-8F4D-3A41FA211B85}"/>
    <cellStyle name="桁区切り 4 4 6 2" xfId="587" xr:uid="{365ABA8B-2662-4E04-8433-7C106261A915}"/>
    <cellStyle name="桁区切り 4 4 6 2 2" xfId="1172" xr:uid="{8631122E-40FC-4B01-8516-AF086FE7FD41}"/>
    <cellStyle name="桁区切り 4 4 6 3" xfId="881" xr:uid="{9F4FCEBE-AF6E-4E70-A5DE-479AE031CBE7}"/>
    <cellStyle name="桁区切り 4 4 7" xfId="377" xr:uid="{4E1CBCE5-B027-4973-9EC6-82783B1FF88F}"/>
    <cellStyle name="桁区切り 4 4 7 2" xfId="962" xr:uid="{E8DDD938-8C8A-4738-AB78-14F57B0AC95C}"/>
    <cellStyle name="桁区切り 4 4 8" xfId="670" xr:uid="{124DD89D-0A66-466B-8C6F-A00C50CA426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3" xfId="805" xr:uid="{6AF7768D-5F88-4213-9412-DFEEC321B459}"/>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3" xfId="882" xr:uid="{20C12629-4989-4A6A-9414-F9D53CBE7B8E}"/>
    <cellStyle name="桁区切り 4 5 2 4" xfId="414" xr:uid="{E79D8F2B-5C9A-46E0-8FD5-F61BF2049011}"/>
    <cellStyle name="桁区切り 4 5 2 4 2" xfId="999" xr:uid="{1B9F6980-2122-484B-AD97-6C8B70879649}"/>
    <cellStyle name="桁区切り 4 5 2 5" xfId="708" xr:uid="{16EF44C0-F58B-4AAF-B6BB-467ED85CFB2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3" xfId="828" xr:uid="{69E96E11-6AC2-46E6-ACAB-D70F9BAE190E}"/>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3" xfId="883" xr:uid="{EC85FD04-1FDA-4938-8812-03710D25A5CC}"/>
    <cellStyle name="桁区切り 4 5 3 4" xfId="437" xr:uid="{2F9301AB-628C-4058-AA5E-6608152B1C91}"/>
    <cellStyle name="桁区切り 4 5 3 4 2" xfId="1022" xr:uid="{854122F6-2129-4FA5-929C-2CED236266F8}"/>
    <cellStyle name="桁区切り 4 5 3 5" xfId="731" xr:uid="{02BF787D-2A35-44E1-A600-1A83013BC065}"/>
    <cellStyle name="桁区切り 4 5 4" xfId="187" xr:uid="{D4C075C5-F4C1-4546-8EDE-C3CAAE4FD87D}"/>
    <cellStyle name="桁区切り 4 5 4 2" xfId="479" xr:uid="{66987FE5-C97A-4885-9D2E-995810B32AFE}"/>
    <cellStyle name="桁区切り 4 5 4 2 2" xfId="1064" xr:uid="{81A6F421-87C3-4CED-8175-971B27F1AAF1}"/>
    <cellStyle name="桁区切り 4 5 4 3" xfId="773" xr:uid="{136D506A-09A6-4910-B3D5-6311498B1E59}"/>
    <cellStyle name="桁区切り 4 5 5" xfId="299" xr:uid="{B6B88667-F1AA-4760-A480-30A566D34EC8}"/>
    <cellStyle name="桁区切り 4 5 5 2" xfId="590" xr:uid="{8E965637-AF71-4BB9-B8D4-A25EB54293E4}"/>
    <cellStyle name="桁区切り 4 5 5 2 2" xfId="1175" xr:uid="{C06F8209-96BB-47D2-A220-CB8AE50E9C93}"/>
    <cellStyle name="桁区切り 4 5 5 3" xfId="884" xr:uid="{5C0B0FFF-F286-4339-A794-C15BD19541F8}"/>
    <cellStyle name="桁区切り 4 5 6" xfId="382" xr:uid="{9FA55244-C1CD-47BC-B261-F65714EE4B05}"/>
    <cellStyle name="桁区切り 4 5 6 2" xfId="967" xr:uid="{744D259A-6333-45F3-BE8C-8DD1501E20D4}"/>
    <cellStyle name="桁区切り 4 5 7" xfId="675" xr:uid="{6891FB5D-89CB-4597-8176-3DDA4D5C52C9}"/>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3" xfId="793" xr:uid="{E8FDE887-0B69-42C2-AD78-D1A877563959}"/>
    <cellStyle name="桁区切り 4 7 3" xfId="300" xr:uid="{4F9DD1C1-FFF3-4B50-AB3C-35BAE8775966}"/>
    <cellStyle name="桁区切り 4 7 3 2" xfId="591" xr:uid="{36F1487D-D918-4B93-A137-352EF91B72D7}"/>
    <cellStyle name="桁区切り 4 7 3 2 2" xfId="1176" xr:uid="{8E244D99-368B-4495-92AB-355BA67125CE}"/>
    <cellStyle name="桁区切り 4 7 3 3" xfId="885" xr:uid="{63AFA1BA-0514-4864-808D-125E1A37D2D2}"/>
    <cellStyle name="桁区切り 4 7 4" xfId="402" xr:uid="{1451F31B-F6B0-4917-AE6C-A7F491E5B10E}"/>
    <cellStyle name="桁区切り 4 7 4 2" xfId="987" xr:uid="{C9773598-E6B3-4714-8ABD-471CDE8C5054}"/>
    <cellStyle name="桁区切り 4 7 5" xfId="696" xr:uid="{9CA643A9-DD66-45A7-81C2-A3CA769BDB0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3" xfId="761" xr:uid="{7C88B289-DB22-41DE-922B-BCCA87E053B5}"/>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7" xfId="31" xr:uid="{7856A7CC-72AB-40F2-8B83-8D16A8382419}"/>
    <cellStyle name="桁区切り 8" xfId="657" xr:uid="{1FB35C53-298D-487E-B52F-328D64C6371E}"/>
    <cellStyle name="桁区切り 9" xfId="29" xr:uid="{BACA4F9C-1780-4D1C-B021-82D0FC77C918}"/>
    <cellStyle name="通貨 2" xfId="11" xr:uid="{E693A4ED-AFCE-439E-895B-E16663596A27}"/>
    <cellStyle name="通貨 2 2" xfId="16" xr:uid="{6405E334-5185-4781-A145-9FD0A19BAAA4}"/>
    <cellStyle name="通貨 2 2 2" xfId="37" xr:uid="{678F07CF-9D1B-47F0-A43B-8B1EA54C48BB}"/>
    <cellStyle name="通貨 2 3" xfId="19" xr:uid="{0C3EF493-DF4E-4DF7-BC74-5C5A09BC1FE5}"/>
    <cellStyle name="通貨 2 4" xfId="33" xr:uid="{D8537389-7188-49DE-BB1A-1F927F247B09}"/>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3" xfId="829" xr:uid="{88D4892A-4254-4657-BC33-CB3DC375E757}"/>
    <cellStyle name="標準 11 3 2 4" xfId="1248" xr:uid="{EB67F120-1595-40FB-94E2-4DB5846E3A66}"/>
    <cellStyle name="標準 11 3 3" xfId="301" xr:uid="{87510B32-7485-4F33-8E1A-C728411EDC55}"/>
    <cellStyle name="標準 11 3 3 2" xfId="592" xr:uid="{C8B5EDE1-F2E5-432A-925E-0610075636C0}"/>
    <cellStyle name="標準 11 3 3 2 2" xfId="1177" xr:uid="{0A2390D7-1A1B-4567-BB34-59345965AD01}"/>
    <cellStyle name="標準 11 3 3 3" xfId="886" xr:uid="{4B577AE5-4BDF-4C07-88FA-7C8CA11F01B0}"/>
    <cellStyle name="標準 11 3 4" xfId="438" xr:uid="{59BAE829-4EF5-4524-B9E6-C9ADC4ECC03E}"/>
    <cellStyle name="標準 11 3 4 2" xfId="1023" xr:uid="{07C6CDCB-4415-41D0-946E-BC0EED3923AD}"/>
    <cellStyle name="標準 11 3 5" xfId="732" xr:uid="{56E84B45-C9EB-447E-912D-788023128171}"/>
    <cellStyle name="標準 11 3 6" xfId="36" xr:uid="{C66919D1-5381-42F3-A3A8-98BEB0D3BD11}"/>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3" xfId="831" xr:uid="{D8506EA5-4F46-4651-B59D-5ADD4D8F5CC8}"/>
    <cellStyle name="標準 12 2 3" xfId="302" xr:uid="{10BE0D78-5D11-453F-A73D-0D260E5A62B5}"/>
    <cellStyle name="標準 12 2 3 2" xfId="593" xr:uid="{2AEEDE45-32B1-42E5-A55E-8E693B265A82}"/>
    <cellStyle name="標準 12 2 3 2 2" xfId="1178" xr:uid="{1A8DC970-BA64-4DDD-8C2B-FF56EC9A6E31}"/>
    <cellStyle name="標準 12 2 3 3" xfId="887" xr:uid="{6AE40959-43F7-41FC-B797-F4D2608CFBF9}"/>
    <cellStyle name="標準 12 2 4" xfId="440" xr:uid="{338413A5-3379-45F8-8826-269E61904A14}"/>
    <cellStyle name="標準 12 2 4 2" xfId="1025" xr:uid="{FBD8DCFA-1177-493C-BDE2-A6BBF4895DD8}"/>
    <cellStyle name="標準 12 2 5" xfId="734" xr:uid="{F304CA8A-2334-4EE7-B258-70E44FE2353D}"/>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3" xfId="830" xr:uid="{97F15208-860C-4AD3-BAA5-5BE4EAC70269}"/>
    <cellStyle name="標準 12 3 3" xfId="303" xr:uid="{C6FA1D1D-DAEC-44F1-B26B-074BD885AA9B}"/>
    <cellStyle name="標準 12 3 3 2" xfId="594" xr:uid="{E8D49CE6-2F81-402C-9B3D-7CE17CE8FC4C}"/>
    <cellStyle name="標準 12 3 3 2 2" xfId="1179" xr:uid="{52172558-3EB4-44B7-85A3-3D6D2077BD80}"/>
    <cellStyle name="標準 12 3 3 3" xfId="888" xr:uid="{8D4505CD-1383-415D-B81D-C85A2EE4B830}"/>
    <cellStyle name="標準 12 3 4" xfId="439" xr:uid="{602E6C59-E3C9-4EB9-8C42-49AEB615994A}"/>
    <cellStyle name="標準 12 3 4 2" xfId="1024" xr:uid="{31EDCF5B-1E80-4820-B65F-F67B376A9C68}"/>
    <cellStyle name="標準 12 3 5" xfId="733" xr:uid="{1E444C0F-EE98-421F-985C-BEE56E852517}"/>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3" xfId="818" xr:uid="{AE3093E4-38BF-4BD3-9A3C-351F74A23651}"/>
    <cellStyle name="標準 14 2 2 3" xfId="304" xr:uid="{0157D06A-7148-4DAC-8474-0A7F5B7C5C6E}"/>
    <cellStyle name="標準 14 2 2 3 2" xfId="595" xr:uid="{2CE4D36E-387F-4300-87D9-2A2F548E6C18}"/>
    <cellStyle name="標準 14 2 2 3 2 2" xfId="1180" xr:uid="{9648E129-43FC-4091-8C64-022C307A2828}"/>
    <cellStyle name="標準 14 2 2 3 3" xfId="889" xr:uid="{BB1147BE-EE95-4F00-8AC4-E878D1EA404D}"/>
    <cellStyle name="標準 14 2 2 4" xfId="427" xr:uid="{FF5C16CA-D0BA-4C98-9432-B84824351A3C}"/>
    <cellStyle name="標準 14 2 2 4 2" xfId="1012" xr:uid="{CF46F651-D704-4093-BD82-B11D33353BD3}"/>
    <cellStyle name="標準 14 2 2 5" xfId="721" xr:uid="{A41CC590-6CFD-4178-AD46-3F26464D6E89}"/>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3" xfId="833" xr:uid="{1359DFDB-6207-4FEF-9FD9-16EDBCC3000B}"/>
    <cellStyle name="標準 14 2 3 3" xfId="305" xr:uid="{64811CCC-4D2E-453F-BE18-4FC03AB5269A}"/>
    <cellStyle name="標準 14 2 3 3 2" xfId="596" xr:uid="{F9D07452-B18B-4DDB-A286-F7D90DD4996C}"/>
    <cellStyle name="標準 14 2 3 3 2 2" xfId="1181" xr:uid="{AB4675B7-6246-4C5C-B158-2160B4B35BA9}"/>
    <cellStyle name="標準 14 2 3 3 3" xfId="890" xr:uid="{246C823D-141F-47A4-A978-2EABBDDBD148}"/>
    <cellStyle name="標準 14 2 3 4" xfId="442" xr:uid="{EAE57851-2A86-49FA-82DB-ED67B2195042}"/>
    <cellStyle name="標準 14 2 3 4 2" xfId="1027" xr:uid="{2F39C98B-8F84-454F-82B8-91C99082FBAD}"/>
    <cellStyle name="標準 14 2 3 5" xfId="736" xr:uid="{A8C665E5-2207-4727-8B96-CEE54FDADAA0}"/>
    <cellStyle name="標準 14 2 4" xfId="200" xr:uid="{60BC8B5D-8335-4CDF-9507-BDCDD47AD942}"/>
    <cellStyle name="標準 14 2 4 2" xfId="492" xr:uid="{64D35F55-F90D-461F-B2A2-E0E19A7FF8BF}"/>
    <cellStyle name="標準 14 2 4 2 2" xfId="1077" xr:uid="{58D54E40-B606-4712-9013-D41B33DE8D55}"/>
    <cellStyle name="標準 14 2 4 3" xfId="786" xr:uid="{0DDFF4E1-B4E9-4D60-8BE1-40B0F28DF248}"/>
    <cellStyle name="標準 14 2 5" xfId="306" xr:uid="{C346AC65-3ECC-406A-82A6-A2E24B6153BF}"/>
    <cellStyle name="標準 14 2 5 2" xfId="597" xr:uid="{5E1B7B07-FE91-4C72-8936-F0C89131E78C}"/>
    <cellStyle name="標準 14 2 5 2 2" xfId="1182" xr:uid="{D1D4B4ED-ED79-413A-B708-0BAD235DF74E}"/>
    <cellStyle name="標準 14 2 5 3" xfId="891" xr:uid="{AB04E318-7DB3-48F6-B639-ED5A8239A481}"/>
    <cellStyle name="標準 14 2 6" xfId="395" xr:uid="{17F10C3E-BA6D-497E-A9D8-A87119A98D3A}"/>
    <cellStyle name="標準 14 2 6 2" xfId="980" xr:uid="{5BA5AE5F-5088-40E5-9BF4-69D7E278F99B}"/>
    <cellStyle name="標準 14 2 7" xfId="688" xr:uid="{99D6C96F-7CD7-4934-B66F-FF0A08CC9E35}"/>
    <cellStyle name="標準 14 2 8" xfId="1241" xr:uid="{8EE3E95E-29D1-43B8-B665-81FE913ACC29}"/>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3" xfId="816" xr:uid="{5AA3E95C-DADB-4C0E-B4FC-5B659D528C73}"/>
    <cellStyle name="標準 14 3 3" xfId="307" xr:uid="{B215A9CE-BDA9-4B0C-B189-9E3C0C9F3EDE}"/>
    <cellStyle name="標準 14 3 3 2" xfId="598" xr:uid="{CF18B315-2A55-41A2-BFE0-37A19B4A5BE0}"/>
    <cellStyle name="標準 14 3 3 2 2" xfId="1183" xr:uid="{C428F15E-566B-4079-8CCC-E3975376688E}"/>
    <cellStyle name="標準 14 3 3 3" xfId="892" xr:uid="{61F454C4-6584-40BB-8F76-0CC808C62684}"/>
    <cellStyle name="標準 14 3 4" xfId="425" xr:uid="{D5C97CBC-D354-4F8E-87CC-AD54A5ABC3A7}"/>
    <cellStyle name="標準 14 3 4 2" xfId="1010" xr:uid="{33F2C6A1-9964-4688-B425-3432950D1254}"/>
    <cellStyle name="標準 14 3 5" xfId="719" xr:uid="{D17E6A5B-73C8-45D3-B8A6-8142E938596C}"/>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3" xfId="832" xr:uid="{13DFEAE5-4A4B-4B3E-AB21-370F71584BF2}"/>
    <cellStyle name="標準 14 4 3" xfId="308" xr:uid="{22740DAE-A123-4B0C-A161-3137E0FC042F}"/>
    <cellStyle name="標準 14 4 3 2" xfId="599" xr:uid="{1CC4CD47-7304-40F2-B193-CE64C315634F}"/>
    <cellStyle name="標準 14 4 3 2 2" xfId="1184" xr:uid="{BEDA4E48-2CBF-4D47-9F72-EFEEE83C6EFF}"/>
    <cellStyle name="標準 14 4 3 3" xfId="893" xr:uid="{7020BCD7-D461-409D-95B6-38A8BC3BB1C4}"/>
    <cellStyle name="標準 14 4 4" xfId="441" xr:uid="{7B6CB593-3423-44D7-BF0D-E8636926E4F3}"/>
    <cellStyle name="標準 14 4 4 2" xfId="1026" xr:uid="{F8E2AEC7-092F-43E0-9575-F61B2D4C5E9B}"/>
    <cellStyle name="標準 14 4 5" xfId="735" xr:uid="{653DF7DA-865C-4244-B4BD-72A28FAE8EC5}"/>
    <cellStyle name="標準 14 5" xfId="198" xr:uid="{95D6FC49-576D-4526-B750-A2745BEEECBD}"/>
    <cellStyle name="標準 14 5 2" xfId="490" xr:uid="{F3176E58-6CC9-449E-BC80-BF309D2FB42C}"/>
    <cellStyle name="標準 14 5 2 2" xfId="1075" xr:uid="{213D0501-86C7-4A9A-99B5-C6C360241AEF}"/>
    <cellStyle name="標準 14 5 3" xfId="784" xr:uid="{21F8E5B6-33EA-40B9-A058-7505DC771906}"/>
    <cellStyle name="標準 14 6" xfId="309" xr:uid="{142BAEA4-714A-476A-A91F-983AD9972B63}"/>
    <cellStyle name="標準 14 6 2" xfId="600" xr:uid="{EA2717D3-8850-418A-92B2-CCAD20F06F8F}"/>
    <cellStyle name="標準 14 6 2 2" xfId="1185" xr:uid="{CB135FF9-9471-46DB-B71B-06E2426CDD2A}"/>
    <cellStyle name="標準 14 6 3" xfId="894" xr:uid="{E946DB12-FCE8-43A6-AC5E-EA442BDAD419}"/>
    <cellStyle name="標準 14 7" xfId="393" xr:uid="{A45901C9-E03A-4981-A672-CD0914DD9BE7}"/>
    <cellStyle name="標準 14 7 2" xfId="978" xr:uid="{E2CA32BE-92CF-4215-AF72-EA9B924F7DAC}"/>
    <cellStyle name="標準 14 8" xfId="686" xr:uid="{36DF8F9A-7E59-445E-9EAB-75D1856DB974}"/>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9" xfId="1243" xr:uid="{4C8ADB39-A7C6-43A3-9723-332DF5EF250C}"/>
    <cellStyle name="標準 19 2" xfId="1251" xr:uid="{6F880B42-1EBE-40B8-A7FD-1613D874783C}"/>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5" xfId="52" xr:uid="{CA861B2A-2929-4C68-86F9-F7AEFEEAE8F8}"/>
    <cellStyle name="標準 2 5 2" xfId="147" xr:uid="{F522B665-BB28-4377-97B1-75B145F133BC}"/>
    <cellStyle name="標準 2 6" xfId="146" xr:uid="{D609AFD3-0D0A-465E-BB58-1D752D4E6603}"/>
    <cellStyle name="標準 2_★H25補正 ＺＥＢ 様式及び作成要領 記入例(2)　（書類関係②）システム提案概要" xfId="47" xr:uid="{42814235-377B-4FE3-B702-728BD16926D7}"/>
    <cellStyle name="標準 20" xfId="1245" xr:uid="{6BBF152C-74B5-4A3E-B0C8-E0DF404395F6}"/>
    <cellStyle name="標準 21" xfId="1258" xr:uid="{3F983842-C94A-467A-BAE0-1AE55D9E9837}"/>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3" xfId="1247" xr:uid="{00C54C86-1F8B-4662-A0A3-D18E546E80DF}"/>
    <cellStyle name="標準 4 2 2 4" xfId="1250" xr:uid="{3C384E9E-2568-4296-899C-EA4CB07B3520}"/>
    <cellStyle name="標準 4 2 3" xfId="48" xr:uid="{7791C6EB-30AC-4C99-B927-C883493C6528}"/>
    <cellStyle name="標準 4 3" xfId="50" xr:uid="{9582FE28-6AF6-41FF-A3A3-B1A860EB500F}"/>
    <cellStyle name="標準 4 4" xfId="128" xr:uid="{355D3392-6C2F-45C1-8EE1-488C5C8E4A24}"/>
    <cellStyle name="標準 4 5" xfId="44" xr:uid="{286AC08D-136C-486E-95EF-7EC84103FF19}"/>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1" xfId="659" xr:uid="{7AB8D868-7C68-429E-BBDC-D4D493DB8C47}"/>
    <cellStyle name="標準 5 12" xfId="53" xr:uid="{7C351AAD-F3C6-4276-99CA-4F24EEDB3836}"/>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3" xfId="815" xr:uid="{94191FA3-F1B1-41E1-A386-B9EEFF3D772A}"/>
    <cellStyle name="標準 5 2 2 3" xfId="310" xr:uid="{2D3EF72D-C402-4549-9B82-09D1265B5BAC}"/>
    <cellStyle name="標準 5 2 2 3 2" xfId="601" xr:uid="{1B5812A0-069F-4CBA-B653-8E299BCFEFD6}"/>
    <cellStyle name="標準 5 2 2 3 2 2" xfId="1186" xr:uid="{87D5BF92-935A-45F6-8DCB-FC4D87CE440B}"/>
    <cellStyle name="標準 5 2 2 3 3" xfId="895" xr:uid="{D3AD83BB-6BAA-4987-BE2A-FCF9F1584F76}"/>
    <cellStyle name="標準 5 2 2 4" xfId="424" xr:uid="{97E825D0-7EA1-4883-8A79-9365317B4C58}"/>
    <cellStyle name="標準 5 2 2 4 2" xfId="1009" xr:uid="{2BDA1AF4-7A03-4D22-9F72-5BE7B2B5AF10}"/>
    <cellStyle name="標準 5 2 2 5" xfId="718" xr:uid="{291DB8D5-6EC5-4A67-BEBE-3DD81519AF8C}"/>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3" xfId="834" xr:uid="{9C4FBA71-A819-404D-8002-FF60D49AEC47}"/>
    <cellStyle name="標準 5 2 3 3" xfId="311" xr:uid="{06D721BD-D894-463D-8DDA-7617314BF99C}"/>
    <cellStyle name="標準 5 2 3 3 2" xfId="602" xr:uid="{0492D801-3133-496D-B030-90444620637A}"/>
    <cellStyle name="標準 5 2 3 3 2 2" xfId="1187" xr:uid="{25C0D73E-4227-41EB-BCC3-FDDFF2B304EF}"/>
    <cellStyle name="標準 5 2 3 3 3" xfId="896" xr:uid="{73B52FE5-5413-467D-B24A-47CBD8657648}"/>
    <cellStyle name="標準 5 2 3 4" xfId="443" xr:uid="{63CEB8DF-270B-4519-94C0-BB9244A735A2}"/>
    <cellStyle name="標準 5 2 3 4 2" xfId="1028" xr:uid="{91F12BB0-3BEE-4183-978C-138C3C845D0F}"/>
    <cellStyle name="標準 5 2 3 5" xfId="737" xr:uid="{0D4D554D-81CD-438A-ACB0-BC0B02A8568C}"/>
    <cellStyle name="標準 5 2 4" xfId="197" xr:uid="{1F88BE10-D2BC-4FC6-9793-9F8E78BF07D3}"/>
    <cellStyle name="標準 5 2 4 2" xfId="489" xr:uid="{0E1A0E66-7874-49C5-9C95-569A324AF6D8}"/>
    <cellStyle name="標準 5 2 4 2 2" xfId="1074" xr:uid="{B6F8F3D9-7783-41D6-8C93-E1D06F7F2F56}"/>
    <cellStyle name="標準 5 2 4 3" xfId="783" xr:uid="{D07AA3B2-DA9A-4FFC-BB63-D2E3D2319054}"/>
    <cellStyle name="標準 5 2 5" xfId="312" xr:uid="{39EC181F-6FFA-4A7F-A9CA-DFDDE441FF66}"/>
    <cellStyle name="標準 5 2 5 2" xfId="603" xr:uid="{831590EB-231D-4F23-8E18-9E0E02A9B541}"/>
    <cellStyle name="標準 5 2 5 2 2" xfId="1188" xr:uid="{C8639C1C-9431-478B-91D8-E9E5BDE7DB2A}"/>
    <cellStyle name="標準 5 2 5 3" xfId="897" xr:uid="{8285F2C6-40FA-4CEA-81E2-405D7ECEC234}"/>
    <cellStyle name="標準 5 2 6" xfId="392" xr:uid="{DDB61C9A-1CDB-4EDB-9371-88294828C4FD}"/>
    <cellStyle name="標準 5 2 6 2" xfId="977" xr:uid="{F23F8C23-CACF-483F-AECB-B5689C6DD1AF}"/>
    <cellStyle name="標準 5 2 7" xfId="685" xr:uid="{6C921434-D40E-445D-BF3C-03BD381D7BFB}"/>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3" xfId="802" xr:uid="{D142EEF4-8A13-4F6F-99F5-6D1961551C02}"/>
    <cellStyle name="標準 5 3 2 3" xfId="313" xr:uid="{E3005BB8-F150-4AD1-8085-2246D857ACB9}"/>
    <cellStyle name="標準 5 3 2 3 2" xfId="604" xr:uid="{6312C669-24F8-4FC9-8B15-A61C19D289FE}"/>
    <cellStyle name="標準 5 3 2 3 2 2" xfId="1189" xr:uid="{0B91E504-B154-4417-B35C-2F64DF8F4B39}"/>
    <cellStyle name="標準 5 3 2 3 3" xfId="898" xr:uid="{956ABA0B-88CC-48C6-A290-0A44D68CD506}"/>
    <cellStyle name="標準 5 3 2 4" xfId="411" xr:uid="{E5A25CEA-DD29-4A74-BE9A-A35E4CD4F833}"/>
    <cellStyle name="標準 5 3 2 4 2" xfId="996" xr:uid="{7584FDEF-22BF-47A3-A956-75DA6FF5790F}"/>
    <cellStyle name="標準 5 3 2 5" xfId="705" xr:uid="{C72D0F01-580E-45AD-BB76-52ED5534912F}"/>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3" xfId="835" xr:uid="{F8BC0F62-1FA4-45DF-A2A2-F10C1FFD42CE}"/>
    <cellStyle name="標準 5 3 3 3" xfId="314" xr:uid="{26095779-CCC8-4156-9DF7-97154FCBDDD2}"/>
    <cellStyle name="標準 5 3 3 3 2" xfId="605" xr:uid="{32EFA029-28B1-4A02-BAA0-0456A07D985D}"/>
    <cellStyle name="標準 5 3 3 3 2 2" xfId="1190" xr:uid="{A8DE1C41-75D5-4DD9-B542-FA77E46CA246}"/>
    <cellStyle name="標準 5 3 3 3 3" xfId="899" xr:uid="{7CB776FB-3CA2-4EA2-A8E3-9725D12D5310}"/>
    <cellStyle name="標準 5 3 3 4" xfId="444" xr:uid="{2F906139-15C0-4E22-AB13-115C42CDA31B}"/>
    <cellStyle name="標準 5 3 3 4 2" xfId="1029" xr:uid="{E063D291-B37E-4C7E-9F76-13E997142C30}"/>
    <cellStyle name="標準 5 3 3 5" xfId="738" xr:uid="{5F8CA8B1-472A-4CF9-9BE6-B956519502BA}"/>
    <cellStyle name="標準 5 3 4" xfId="184" xr:uid="{A0263A3D-60B3-4DFA-BAB0-70B500956209}"/>
    <cellStyle name="標準 5 3 4 2" xfId="476" xr:uid="{433C15BF-B474-4E03-B187-5FE5D9DC444F}"/>
    <cellStyle name="標準 5 3 4 2 2" xfId="1061" xr:uid="{C5CC9365-0962-46BC-A1DC-821C3B95AB7A}"/>
    <cellStyle name="標準 5 3 4 3" xfId="770" xr:uid="{FC723BB7-D640-4651-B7C5-A94A2039D84D}"/>
    <cellStyle name="標準 5 3 5" xfId="315" xr:uid="{1DDB1C60-F828-4573-A9A4-3C7A19E575D5}"/>
    <cellStyle name="標準 5 3 5 2" xfId="606" xr:uid="{357E7201-FCB3-42F7-B04F-EFC12B985ED8}"/>
    <cellStyle name="標準 5 3 5 2 2" xfId="1191" xr:uid="{D8BADCFA-CDB0-4A71-9BAE-B87AF7FE3995}"/>
    <cellStyle name="標準 5 3 5 3" xfId="900" xr:uid="{0D6C6828-FBB4-4B38-A59C-AF1223391BEC}"/>
    <cellStyle name="標準 5 3 6" xfId="379" xr:uid="{46BEECF5-26F3-4048-893E-EF2D415EC205}"/>
    <cellStyle name="標準 5 3 6 2" xfId="964" xr:uid="{33326759-22C0-49A4-B5BA-38A8F94CA6D5}"/>
    <cellStyle name="標準 5 3 7" xfId="672" xr:uid="{DB33B652-41E7-4F65-810D-0A395ABE0BA4}"/>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3" xfId="817" xr:uid="{4F325C24-9ABC-4870-9611-2306C8249DD7}"/>
    <cellStyle name="標準 5 4 2 3" xfId="316" xr:uid="{21D04DA1-2747-4C25-825E-814930642248}"/>
    <cellStyle name="標準 5 4 2 3 2" xfId="607" xr:uid="{CE951F1C-4919-4A9F-BE42-1127F686CF3D}"/>
    <cellStyle name="標準 5 4 2 3 2 2" xfId="1192" xr:uid="{F151445F-E944-418A-91A6-9AD0E135CDC3}"/>
    <cellStyle name="標準 5 4 2 3 3" xfId="901" xr:uid="{5FB30266-82F4-4074-919E-B183EE8DDA84}"/>
    <cellStyle name="標準 5 4 2 4" xfId="426" xr:uid="{2CA4623E-A1FD-4F58-BAE6-B338301D244D}"/>
    <cellStyle name="標準 5 4 2 4 2" xfId="1011" xr:uid="{196C42EB-C4D6-4CC4-BC8A-4864A47D07BB}"/>
    <cellStyle name="標準 5 4 2 5" xfId="720" xr:uid="{132C61E4-F95A-417D-ABE8-AAB44728BDE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3" xfId="836" xr:uid="{1E750A14-BE36-47AC-BE1B-9324285E1686}"/>
    <cellStyle name="標準 5 4 3 3" xfId="317" xr:uid="{79D06406-8B2A-47F6-A85F-EC86EECCFD99}"/>
    <cellStyle name="標準 5 4 3 3 2" xfId="608" xr:uid="{E2E4D80D-8D27-45BC-8B3C-FD2D74E816AA}"/>
    <cellStyle name="標準 5 4 3 3 2 2" xfId="1193" xr:uid="{C49C9FFF-A47D-4EA1-8312-5263521815D0}"/>
    <cellStyle name="標準 5 4 3 3 3" xfId="902" xr:uid="{EF6F977B-D0FF-471F-B95E-FB341182CE40}"/>
    <cellStyle name="標準 5 4 3 4" xfId="445" xr:uid="{E814432A-85B4-42E2-8884-94CDF4FA2C90}"/>
    <cellStyle name="標準 5 4 3 4 2" xfId="1030" xr:uid="{D5B1DE49-1078-45EF-9914-4766CDEF54C1}"/>
    <cellStyle name="標準 5 4 3 5" xfId="739" xr:uid="{E3E38818-D7EE-4F43-8900-5D041ED3B30D}"/>
    <cellStyle name="標準 5 4 4" xfId="199" xr:uid="{3DBD7878-395F-441D-8118-DBE326F1AFA6}"/>
    <cellStyle name="標準 5 4 4 2" xfId="491" xr:uid="{70B5FF41-ECFC-4B71-80D1-02434E522105}"/>
    <cellStyle name="標準 5 4 4 2 2" xfId="1076" xr:uid="{AAEC89AF-49D1-4488-BF6A-2B39991BAC8F}"/>
    <cellStyle name="標準 5 4 4 3" xfId="785" xr:uid="{35CE0841-1005-42A4-98B9-850FD7052EE7}"/>
    <cellStyle name="標準 5 4 5" xfId="318" xr:uid="{7BA07C34-30E7-4079-964E-8E3D767A86E5}"/>
    <cellStyle name="標準 5 4 5 2" xfId="609" xr:uid="{7893F7B8-890C-4C97-9D0A-EE739601E090}"/>
    <cellStyle name="標準 5 4 5 2 2" xfId="1194" xr:uid="{39B4FF18-C8C1-40AE-A5C1-B4E51F1EF693}"/>
    <cellStyle name="標準 5 4 5 3" xfId="903" xr:uid="{A70D2013-07D4-438A-9FA3-8150C9679181}"/>
    <cellStyle name="標準 5 4 6" xfId="394" xr:uid="{8D165A7B-995C-41D3-A93B-EA31777894A9}"/>
    <cellStyle name="標準 5 4 6 2" xfId="979" xr:uid="{D25A33B7-CC58-45B2-8FAC-3C56284D12CF}"/>
    <cellStyle name="標準 5 4 7" xfId="687" xr:uid="{4D3097A2-C148-4DB0-BA3B-126FFB85FA53}"/>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3" xfId="838" xr:uid="{B2AE7164-2F07-421B-AB10-F0B6FFD49A6C}"/>
    <cellStyle name="標準 5 5 2 2 3" xfId="319" xr:uid="{28550420-76A2-4401-9741-062E73083FB5}"/>
    <cellStyle name="標準 5 5 2 2 3 2" xfId="610" xr:uid="{59456458-4D67-44E0-BD9D-77790CEDCEBB}"/>
    <cellStyle name="標準 5 5 2 2 3 2 2" xfId="1195" xr:uid="{53CFD728-952A-43BD-89B6-4C71B28D44BF}"/>
    <cellStyle name="標準 5 5 2 2 3 3" xfId="904" xr:uid="{9D991289-0D99-4387-A38D-9F58FFA24F93}"/>
    <cellStyle name="標準 5 5 2 2 4" xfId="447" xr:uid="{0EF3896C-836E-4B57-A9DC-FE59C465BB31}"/>
    <cellStyle name="標準 5 5 2 2 4 2" xfId="1032" xr:uid="{6F264342-1504-4229-A72C-38CF5F2C42D1}"/>
    <cellStyle name="標準 5 5 2 2 5" xfId="741" xr:uid="{B9157DD1-73D0-4386-B489-13D3D065ACC5}"/>
    <cellStyle name="標準 5 5 2 3" xfId="234" xr:uid="{016F111C-363B-4F3C-9245-1880714B88B4}"/>
    <cellStyle name="標準 5 5 2 3 2" xfId="525" xr:uid="{F6CD09AD-8E4C-4842-B062-9E5FF852235A}"/>
    <cellStyle name="標準 5 5 2 3 2 2" xfId="1110" xr:uid="{B291C747-02F6-4052-A975-5B26D65515F8}"/>
    <cellStyle name="標準 5 5 2 3 3" xfId="819" xr:uid="{F24410E4-4F4D-4EBA-8CED-FC6E2F609788}"/>
    <cellStyle name="標準 5 5 2 4" xfId="320" xr:uid="{20BB6388-5797-4E92-9316-E24933F36B1D}"/>
    <cellStyle name="標準 5 5 2 4 2" xfId="611" xr:uid="{48708410-74DE-4EDA-AAF8-E79B2DD0C4F3}"/>
    <cellStyle name="標準 5 5 2 4 2 2" xfId="1196" xr:uid="{CEF0727B-1F2D-4CA4-A166-E468509F14FE}"/>
    <cellStyle name="標準 5 5 2 4 3" xfId="905" xr:uid="{6642F7DE-A36F-4431-9CB7-7E09374C11F6}"/>
    <cellStyle name="標準 5 5 2 5" xfId="428" xr:uid="{18208E21-24F3-42BD-A4EB-C744894D01F5}"/>
    <cellStyle name="標準 5 5 2 5 2" xfId="1013" xr:uid="{9621F33A-998B-4A04-9439-2228F9F5F23A}"/>
    <cellStyle name="標準 5 5 2 6" xfId="722" xr:uid="{6E628CBB-654C-445E-86D9-45AA294DAA0E}"/>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3" xfId="839" xr:uid="{F9C6D0B0-F073-43FF-9E9B-9E91C2D9FD8C}"/>
    <cellStyle name="標準 5 5 3 3" xfId="321" xr:uid="{91DF56FF-0BB0-427D-80ED-8EAD3D1E54C7}"/>
    <cellStyle name="標準 5 5 3 3 2" xfId="612" xr:uid="{659F5F0E-E0B6-4B06-8EC4-83BC09EEC8B5}"/>
    <cellStyle name="標準 5 5 3 3 2 2" xfId="1197" xr:uid="{5FC33186-D2AC-45A4-8EDE-23AAC421CABC}"/>
    <cellStyle name="標準 5 5 3 3 3" xfId="906" xr:uid="{5AA931CE-89CA-47A2-A1FD-681D5B755018}"/>
    <cellStyle name="標準 5 5 3 4" xfId="448" xr:uid="{52314EF5-4791-439D-9942-C3A731853FAB}"/>
    <cellStyle name="標準 5 5 3 4 2" xfId="1033" xr:uid="{3D0C9058-E900-4277-A640-CA0E5E3ACC86}"/>
    <cellStyle name="標準 5 5 3 5" xfId="742" xr:uid="{4B2CE1E6-030A-4383-B545-DF75A9CD8BE2}"/>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3" xfId="837" xr:uid="{5CC78E5C-5290-4D0F-8966-E38C1625B758}"/>
    <cellStyle name="標準 5 5 4 3" xfId="322" xr:uid="{5D9A8BA2-A595-4BA3-9623-97F53558C42D}"/>
    <cellStyle name="標準 5 5 4 3 2" xfId="613" xr:uid="{0E497A58-1301-4393-8731-432A965096BE}"/>
    <cellStyle name="標準 5 5 4 3 2 2" xfId="1198" xr:uid="{49DDE360-4C0E-4321-B4D1-12FBE30CE95A}"/>
    <cellStyle name="標準 5 5 4 3 3" xfId="907" xr:uid="{A9888C6E-C3B5-4C22-882C-B3C14F855228}"/>
    <cellStyle name="標準 5 5 4 4" xfId="446" xr:uid="{8B9EE676-6406-469D-BDC1-965C60C2638C}"/>
    <cellStyle name="標準 5 5 4 4 2" xfId="1031" xr:uid="{08335F20-5A55-4290-9F8C-EB95C0D3A2A2}"/>
    <cellStyle name="標準 5 5 4 5" xfId="740" xr:uid="{53439191-3C66-443B-BAED-84E55E029DBB}"/>
    <cellStyle name="標準 5 5 5" xfId="201" xr:uid="{F80EBEAF-E6AC-463D-947B-17FCE75B1D46}"/>
    <cellStyle name="標準 5 5 5 2" xfId="493" xr:uid="{23FEF1E7-02E8-4A6E-8EB6-29C55D0F8283}"/>
    <cellStyle name="標準 5 5 5 2 2" xfId="1078" xr:uid="{CD3FD2E7-2724-4886-8EE3-F75A16B9AB76}"/>
    <cellStyle name="標準 5 5 5 3" xfId="787" xr:uid="{9FB3CE89-AF5A-456A-81E9-0AC9D0504C81}"/>
    <cellStyle name="標準 5 5 6" xfId="323" xr:uid="{BC67AB76-7E3D-49D0-86C2-174B0D64461E}"/>
    <cellStyle name="標準 5 5 6 2" xfId="614" xr:uid="{234812F5-E06E-4950-B790-61F8B355C011}"/>
    <cellStyle name="標準 5 5 6 2 2" xfId="1199" xr:uid="{CD95EF76-082A-4019-A41B-582566833DDD}"/>
    <cellStyle name="標準 5 5 6 3" xfId="908" xr:uid="{F57ADA02-C0AF-4C4B-83D6-523B38A9A2A6}"/>
    <cellStyle name="標準 5 5 7" xfId="396" xr:uid="{9FE59838-3E23-410D-AF4D-B856D2C93390}"/>
    <cellStyle name="標準 5 5 7 2" xfId="981" xr:uid="{F0E711E3-64C4-40E1-AC07-A9B93FE7D27E}"/>
    <cellStyle name="標準 5 5 8" xfId="689" xr:uid="{ED97922B-31E0-439F-9080-5227CC756449}"/>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3" xfId="789" xr:uid="{A87A3951-555A-4112-AA4A-B620E59EC12C}"/>
    <cellStyle name="標準 5 6 3" xfId="324" xr:uid="{BBCF9EA2-9295-4BD5-A8A8-3CCF8F9B6F3F}"/>
    <cellStyle name="標準 5 6 3 2" xfId="615" xr:uid="{29E165A4-046F-43F4-BBCF-E8CD2726EF23}"/>
    <cellStyle name="標準 5 6 3 2 2" xfId="1200" xr:uid="{D40D010E-6513-4D83-A6CE-4218E669DC98}"/>
    <cellStyle name="標準 5 6 3 3" xfId="909" xr:uid="{F31597CE-920D-4A34-BBDE-4DD2809D42A3}"/>
    <cellStyle name="標準 5 6 4" xfId="398" xr:uid="{27CA52AB-64BB-4E74-A487-5436CBB71176}"/>
    <cellStyle name="標準 5 6 4 2" xfId="983" xr:uid="{B26607BB-6D5A-4967-9F6C-88376E82E222}"/>
    <cellStyle name="標準 5 6 5" xfId="692" xr:uid="{C08354AA-3E0E-4CEF-93DB-4462045A9956}"/>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3" xfId="757" xr:uid="{1D6B2DEB-F18B-4FA0-9D25-9BA071730B74}"/>
    <cellStyle name="標準 5 9" xfId="325" xr:uid="{0DEE1A27-580C-4AFA-AC80-7CCDDC530968}"/>
    <cellStyle name="標準 5 9 2" xfId="616" xr:uid="{09DB6151-B1B5-4FFA-A793-E98E953B5D46}"/>
    <cellStyle name="標準 5 9 2 2" xfId="1201" xr:uid="{5FAD183A-54BD-4939-8BCF-37A9BE553648}"/>
    <cellStyle name="標準 5 9 3" xfId="910" xr:uid="{41FE6E78-3F0A-4227-A37A-AC06B3135C7E}"/>
    <cellStyle name="標準 6" xfId="27" xr:uid="{FC9BF3D6-75E4-4B44-A81E-7EC2343380A5}"/>
    <cellStyle name="標準 6 10" xfId="54" xr:uid="{EC09C998-0C6B-4EED-A038-7383EB9396A6}"/>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3" xfId="814" xr:uid="{410C9CE0-448B-4E6E-B6F6-D2E10BDADEA1}"/>
    <cellStyle name="標準 6 2 2 3" xfId="326" xr:uid="{17496FAF-EDC7-4754-A211-2362BFA23B36}"/>
    <cellStyle name="標準 6 2 2 3 2" xfId="617" xr:uid="{C3E64F7F-C057-4079-B4E5-764907A6740B}"/>
    <cellStyle name="標準 6 2 2 3 2 2" xfId="1202" xr:uid="{26146008-B922-495D-8999-6922393B1203}"/>
    <cellStyle name="標準 6 2 2 3 3" xfId="911" xr:uid="{EE3F495F-EF7A-4CBA-8EDE-737F5B7E85F3}"/>
    <cellStyle name="標準 6 2 2 4" xfId="423" xr:uid="{53E02F95-0D6D-4F75-80D7-2FDFECB9CE6A}"/>
    <cellStyle name="標準 6 2 2 4 2" xfId="1008" xr:uid="{3E2B721B-FD7E-41DA-ADB4-01A0C12DECAC}"/>
    <cellStyle name="標準 6 2 2 5" xfId="717" xr:uid="{763BD6A7-3BC6-4CBD-AE82-CA64AB8FD02A}"/>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3" xfId="841" xr:uid="{3C59D8B8-8D9C-467E-91E4-5B452DF1901F}"/>
    <cellStyle name="標準 6 2 3 3" xfId="327" xr:uid="{9E47C577-E708-450F-9D09-F1610F8766EC}"/>
    <cellStyle name="標準 6 2 3 3 2" xfId="618" xr:uid="{5B094BBE-5CCC-4494-A443-F20D575FEFD3}"/>
    <cellStyle name="標準 6 2 3 3 2 2" xfId="1203" xr:uid="{B78D4BB5-AAF4-40A2-9907-8CF02607F685}"/>
    <cellStyle name="標準 6 2 3 3 3" xfId="912" xr:uid="{0224C8FF-24E1-4DDC-BB63-0B5135F55E72}"/>
    <cellStyle name="標準 6 2 3 4" xfId="450" xr:uid="{4D6E6801-408F-46BE-A4A3-C5E26BB762F3}"/>
    <cellStyle name="標準 6 2 3 4 2" xfId="1035" xr:uid="{B958EDC8-3906-42F3-A720-711E935FD507}"/>
    <cellStyle name="標準 6 2 3 5" xfId="744" xr:uid="{6F9CAF7F-0F71-476E-A432-937094F7E06C}"/>
    <cellStyle name="標準 6 2 4" xfId="196" xr:uid="{0603F710-7ECA-4AB9-8A8E-7AD8C42CF126}"/>
    <cellStyle name="標準 6 2 4 2" xfId="488" xr:uid="{F26B600A-F53C-4ABE-B5B1-CB13ED90C988}"/>
    <cellStyle name="標準 6 2 4 2 2" xfId="1073" xr:uid="{F48FF2C6-52B4-48EA-8C72-4217EBCF9B93}"/>
    <cellStyle name="標準 6 2 4 3" xfId="782" xr:uid="{898CA540-167A-43FF-84CE-19F46B0FD2BB}"/>
    <cellStyle name="標準 6 2 5" xfId="328" xr:uid="{AC800E89-8A34-4D83-9D44-AA6A8A3BE437}"/>
    <cellStyle name="標準 6 2 5 2" xfId="619" xr:uid="{F7179A66-41BE-48D2-B8A2-E1A8541439B2}"/>
    <cellStyle name="標準 6 2 5 2 2" xfId="1204" xr:uid="{418A0EB2-3167-484C-8DEF-3B200EB788C7}"/>
    <cellStyle name="標準 6 2 5 3" xfId="913" xr:uid="{8C2501E3-0D32-4A4D-ADB4-ABCCE61B4196}"/>
    <cellStyle name="標準 6 2 6" xfId="391" xr:uid="{49151EFE-BA1A-4CA1-A37D-AC50BDE96DBB}"/>
    <cellStyle name="標準 6 2 6 2" xfId="976" xr:uid="{41E8080B-CC12-4DA7-B2FF-CB24F01CAEE4}"/>
    <cellStyle name="標準 6 2 7" xfId="684" xr:uid="{CEA16601-F768-42EA-953D-2F5EED8BDF9C}"/>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3" xfId="803" xr:uid="{67216FE4-072F-4E27-ADB3-E2551402726D}"/>
    <cellStyle name="標準 6 3 2 3" xfId="329" xr:uid="{764E0A9F-0BB4-4542-8802-1913F03303A1}"/>
    <cellStyle name="標準 6 3 2 3 2" xfId="620" xr:uid="{48091A14-CCD0-4ED6-A808-DF0EB31E9FD7}"/>
    <cellStyle name="標準 6 3 2 3 2 2" xfId="1205" xr:uid="{9C585F51-7358-489F-B030-D534AB379F69}"/>
    <cellStyle name="標準 6 3 2 3 3" xfId="914" xr:uid="{34AA80D1-0AD0-4F7C-BA6D-A51CB90C5B3E}"/>
    <cellStyle name="標準 6 3 2 4" xfId="412" xr:uid="{17E4FF61-61F2-4E24-9697-2EA0175B4710}"/>
    <cellStyle name="標準 6 3 2 4 2" xfId="997" xr:uid="{700A1FE6-D981-44CF-89BB-0C29F88A166A}"/>
    <cellStyle name="標準 6 3 2 5" xfId="706" xr:uid="{A9578A16-BAD8-4EDE-9121-F33089DDDD46}"/>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3" xfId="842" xr:uid="{05DE0034-6E07-411C-9DD4-540026DB7500}"/>
    <cellStyle name="標準 6 3 3 3" xfId="330" xr:uid="{DD3E5BDA-8055-45FF-B870-3C78C6A14EBC}"/>
    <cellStyle name="標準 6 3 3 3 2" xfId="621" xr:uid="{C5A928A8-ADF8-4DEF-9C7C-03FBF4D37568}"/>
    <cellStyle name="標準 6 3 3 3 2 2" xfId="1206" xr:uid="{9080910F-4B0F-42B5-8AE4-41CF39FDAD41}"/>
    <cellStyle name="標準 6 3 3 3 3" xfId="915" xr:uid="{C3205F6E-1B3B-4FEA-889E-57DBF5E346BE}"/>
    <cellStyle name="標準 6 3 3 4" xfId="451" xr:uid="{DE5E2DC7-E263-4850-8B28-B306CD698B97}"/>
    <cellStyle name="標準 6 3 3 4 2" xfId="1036" xr:uid="{2C8C4942-9639-4C83-875F-8FC668CBAA0D}"/>
    <cellStyle name="標準 6 3 3 5" xfId="745" xr:uid="{0AE959BF-6F70-4417-B18B-457994FB6261}"/>
    <cellStyle name="標準 6 3 4" xfId="185" xr:uid="{6D8143BA-23EB-4FF3-A768-C6C8F7FC74AF}"/>
    <cellStyle name="標準 6 3 4 2" xfId="477" xr:uid="{49D37694-D9D4-4F08-AB63-6AFFA248A465}"/>
    <cellStyle name="標準 6 3 4 2 2" xfId="1062" xr:uid="{9309A1DD-4D2A-4582-9D69-F01E6599C7C0}"/>
    <cellStyle name="標準 6 3 4 3" xfId="771" xr:uid="{D093B647-D489-430B-A258-9F30E6E1B540}"/>
    <cellStyle name="標準 6 3 5" xfId="331" xr:uid="{1022A012-06FC-4090-9EFB-2F51C6D63DFA}"/>
    <cellStyle name="標準 6 3 5 2" xfId="622" xr:uid="{727F6E16-2CB7-42D8-A049-85D37A1BD3F8}"/>
    <cellStyle name="標準 6 3 5 2 2" xfId="1207" xr:uid="{24478016-3291-46FD-A973-FF98DE8943BC}"/>
    <cellStyle name="標準 6 3 5 3" xfId="916" xr:uid="{5D4793A9-3752-43F8-84BE-70ED6B22C835}"/>
    <cellStyle name="標準 6 3 6" xfId="380" xr:uid="{B52B75A4-1470-44E0-8B1A-6F874CA317D9}"/>
    <cellStyle name="標準 6 3 6 2" xfId="965" xr:uid="{DC99B530-2297-48C3-9BA0-BFF9716CB634}"/>
    <cellStyle name="標準 6 3 7" xfId="673" xr:uid="{3C0275B7-0981-435E-A4F8-E654F7E48BCD}"/>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3" xfId="790" xr:uid="{EC37C13D-58E0-4304-A2B3-DE0DFDAAC9B3}"/>
    <cellStyle name="標準 6 4 3" xfId="332" xr:uid="{71F1BB24-411D-4B73-863D-CCB0F86AF6AF}"/>
    <cellStyle name="標準 6 4 3 2" xfId="623" xr:uid="{B7DB1E4D-A67C-4C9D-84B9-0F8B0CEF4A3E}"/>
    <cellStyle name="標準 6 4 3 2 2" xfId="1208" xr:uid="{6FB3AF60-4C7A-4309-9FDA-64C5BA7031DB}"/>
    <cellStyle name="標準 6 4 3 3" xfId="917" xr:uid="{59375B03-FF11-4D64-A0EF-829E627E59A2}"/>
    <cellStyle name="標準 6 4 4" xfId="399" xr:uid="{5359B385-ADAC-441D-BDA5-4E2E0EEED9C1}"/>
    <cellStyle name="標準 6 4 4 2" xfId="984" xr:uid="{404DBBFB-618C-4538-982F-570A1425FD9F}"/>
    <cellStyle name="標準 6 4 5" xfId="693" xr:uid="{A7ED415C-9D02-4B62-AFC4-7E1BDD68F82A}"/>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3" xfId="840" xr:uid="{EC333D76-228E-4086-B987-F194407ED926}"/>
    <cellStyle name="標準 6 5 3" xfId="333" xr:uid="{F87F741D-3180-4DD4-8789-A52C2CBBDFCB}"/>
    <cellStyle name="標準 6 5 3 2" xfId="624" xr:uid="{423298FE-13B9-47B6-AC31-3A4141826091}"/>
    <cellStyle name="標準 6 5 3 2 2" xfId="1209" xr:uid="{CD62C4A8-B2A4-4223-9248-F446E6B75525}"/>
    <cellStyle name="標準 6 5 3 3" xfId="918" xr:uid="{F49E3C21-A5E4-418C-B0F3-DE841E93F41E}"/>
    <cellStyle name="標準 6 5 4" xfId="449" xr:uid="{B663B159-90D9-4C43-A8D6-30FC8DB532C1}"/>
    <cellStyle name="標準 6 5 4 2" xfId="1034" xr:uid="{F77237AD-AE12-47E0-A10F-FA838C5481F8}"/>
    <cellStyle name="標準 6 5 5" xfId="743" xr:uid="{A61448F0-818C-4626-BB9C-131BF7C4EFE9}"/>
    <cellStyle name="標準 6 6" xfId="172" xr:uid="{0475D0D4-52C7-4EE5-AF27-79021FADC150}"/>
    <cellStyle name="標準 6 6 2" xfId="464" xr:uid="{44260E01-B06A-488A-BAD4-260E5BD49B50}"/>
    <cellStyle name="標準 6 6 2 2" xfId="1049" xr:uid="{E41903FE-C600-4F9A-83E6-980D010E5191}"/>
    <cellStyle name="標準 6 6 3" xfId="758" xr:uid="{11997943-0BF0-47A3-AED2-4F3A5120F5B3}"/>
    <cellStyle name="標準 6 7" xfId="334" xr:uid="{23586F31-862B-4176-800F-E35372B670CE}"/>
    <cellStyle name="標準 6 7 2" xfId="625" xr:uid="{371B064B-626A-477D-8076-10AC743B7009}"/>
    <cellStyle name="標準 6 7 2 2" xfId="1210" xr:uid="{A956C01E-701A-456C-9F32-B7CE26D4BE0C}"/>
    <cellStyle name="標準 6 7 3" xfId="919" xr:uid="{C71B6479-103B-41AB-A12A-B47EE4C81A16}"/>
    <cellStyle name="標準 6 8" xfId="367" xr:uid="{1D5AD4F8-04A1-4573-8EFC-00D89EC01841}"/>
    <cellStyle name="標準 6 8 2" xfId="952" xr:uid="{9764C989-B698-49BF-9764-50A779771510}"/>
    <cellStyle name="標準 6 9" xfId="660" xr:uid="{5630AFB0-1717-4FF1-89F0-E8F84C9EA02A}"/>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3" xfId="920" xr:uid="{B6E3C103-759F-43F3-8C31-2F905F5C7E02}"/>
    <cellStyle name="標準 7 11" xfId="369" xr:uid="{75F14E28-5A79-4C69-AA24-724F9A0A9677}"/>
    <cellStyle name="標準 7 11 2" xfId="954" xr:uid="{A4D881CB-8398-466A-B590-DCCFA76E0714}"/>
    <cellStyle name="標準 7 12" xfId="662" xr:uid="{446608DB-CB52-4C3B-BA71-AD205E58BCC0}"/>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3" xfId="810" xr:uid="{8CBF348F-161B-4DC3-9FF6-0BE17F81A736}"/>
    <cellStyle name="標準 7 2 2 2 3" xfId="336" xr:uid="{E5281B94-E2FF-499E-B1F6-72BE699C1212}"/>
    <cellStyle name="標準 7 2 2 2 3 2" xfId="627" xr:uid="{6079E748-2CEA-4C40-B660-F051CBEBC417}"/>
    <cellStyle name="標準 7 2 2 2 3 2 2" xfId="1212" xr:uid="{30A4B6C5-090F-4DA8-850A-280CF8E92E7C}"/>
    <cellStyle name="標準 7 2 2 2 3 3" xfId="921" xr:uid="{EA49F050-87CB-489B-AFC0-7EFD6573F72A}"/>
    <cellStyle name="標準 7 2 2 2 4" xfId="419" xr:uid="{53921955-682D-4786-A461-7BF1287AD92D}"/>
    <cellStyle name="標準 7 2 2 2 4 2" xfId="1004" xr:uid="{C6907C47-BFCD-4ACB-AEF7-7AA5243BA68C}"/>
    <cellStyle name="標準 7 2 2 2 5" xfId="713" xr:uid="{61626B9D-B58C-4A31-B465-094D1E5F1A95}"/>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3" xfId="845" xr:uid="{D49E6D6A-5BAC-4221-BA1B-127EDF90062A}"/>
    <cellStyle name="標準 7 2 2 3 3" xfId="337" xr:uid="{62421C60-E3FA-4E19-9093-56497976A8BF}"/>
    <cellStyle name="標準 7 2 2 3 3 2" xfId="628" xr:uid="{522FF987-C4FA-4BED-A301-45D6BC844F0D}"/>
    <cellStyle name="標準 7 2 2 3 3 2 2" xfId="1213" xr:uid="{41CD5CCC-C6DC-477D-AA26-8931D02EFEDA}"/>
    <cellStyle name="標準 7 2 2 3 3 3" xfId="922" xr:uid="{3942DD00-8D04-42D2-B084-0EA118562828}"/>
    <cellStyle name="標準 7 2 2 3 4" xfId="454" xr:uid="{C8BF1406-6807-4AD1-AC7E-5DB103D4B791}"/>
    <cellStyle name="標準 7 2 2 3 4 2" xfId="1039" xr:uid="{93EF4C70-D888-4D94-877F-0AA0C0CE4202}"/>
    <cellStyle name="標準 7 2 2 3 5" xfId="748" xr:uid="{3F91739E-5153-4A63-9B53-6476DD660624}"/>
    <cellStyle name="標準 7 2 2 4" xfId="192" xr:uid="{7998233F-4822-4FAB-BCDD-58E1E65C8373}"/>
    <cellStyle name="標準 7 2 2 4 2" xfId="484" xr:uid="{972CC292-D0B1-433D-884E-718FA90862C5}"/>
    <cellStyle name="標準 7 2 2 4 2 2" xfId="1069" xr:uid="{9B2F3E22-6BAC-4078-976C-1E7E81212923}"/>
    <cellStyle name="標準 7 2 2 4 3" xfId="778" xr:uid="{EC823E27-CB48-4A0E-A974-E74E397B7ED9}"/>
    <cellStyle name="標準 7 2 2 5" xfId="338" xr:uid="{0123E90B-695B-4A96-B68F-9DF542952E84}"/>
    <cellStyle name="標準 7 2 2 5 2" xfId="629" xr:uid="{F5F22DD2-E49D-4C94-93FD-8C3F97B64301}"/>
    <cellStyle name="標準 7 2 2 5 2 2" xfId="1214" xr:uid="{FBC12CF1-A45E-4028-AF08-8C6A335F6403}"/>
    <cellStyle name="標準 7 2 2 5 3" xfId="923" xr:uid="{D5433650-D5CB-43E3-AC07-779AA855F62D}"/>
    <cellStyle name="標準 7 2 2 6" xfId="387" xr:uid="{E8E028EC-D8A5-4C15-815B-138CD828173F}"/>
    <cellStyle name="標準 7 2 2 6 2" xfId="972" xr:uid="{157722B8-6CA2-4FCD-AF9A-558406DB2FCD}"/>
    <cellStyle name="標準 7 2 2 7" xfId="680" xr:uid="{A4DB5817-5E2B-493F-ABB7-BD84077AD138}"/>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3" xfId="794" xr:uid="{E7C40329-6120-44E7-BD10-FFC8C482C0EA}"/>
    <cellStyle name="標準 7 2 3 3" xfId="339" xr:uid="{D0FCA8B8-90EC-44B0-A3A3-590ABD4F84F7}"/>
    <cellStyle name="標準 7 2 3 3 2" xfId="630" xr:uid="{D3E3A0E1-8F6D-4417-A86F-126625728B8F}"/>
    <cellStyle name="標準 7 2 3 3 2 2" xfId="1215" xr:uid="{D0A3A40A-82E3-4910-ACAE-A776AD66E5C6}"/>
    <cellStyle name="標準 7 2 3 3 3" xfId="924" xr:uid="{07B73C9A-C107-4B14-B88A-83B2BBF07AEE}"/>
    <cellStyle name="標準 7 2 3 4" xfId="403" xr:uid="{89F8AF30-DADF-49D5-8A7D-FA3E2209E620}"/>
    <cellStyle name="標準 7 2 3 4 2" xfId="988" xr:uid="{0A9D3DD1-5451-4EB3-8B39-A32B88B68F38}"/>
    <cellStyle name="標準 7 2 3 5" xfId="697" xr:uid="{7C5D18D5-86CD-4706-B6E5-CF5161F5BD3B}"/>
    <cellStyle name="標準 7 2 3 6" xfId="102" xr:uid="{4675C9A4-8E94-42A8-BEA3-355A76BCE963}"/>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3" xfId="844" xr:uid="{A85AE6DD-BCB5-4A4A-8EDD-BB3D9220FAED}"/>
    <cellStyle name="標準 7 2 4 3" xfId="340" xr:uid="{E5CE957B-C2A2-4A4A-B1E3-D35DA1849AD9}"/>
    <cellStyle name="標準 7 2 4 3 2" xfId="631" xr:uid="{1CD59BEB-09F9-4D6E-96ED-881AF69C34B0}"/>
    <cellStyle name="標準 7 2 4 3 2 2" xfId="1216" xr:uid="{77C3E36D-FFE6-4664-AE2D-281617683100}"/>
    <cellStyle name="標準 7 2 4 3 3" xfId="925" xr:uid="{645E02DC-25AC-4D57-8E4B-326D7AFD7F24}"/>
    <cellStyle name="標準 7 2 4 4" xfId="453" xr:uid="{36205DBC-8D60-4D28-9086-AD506DB6C9BB}"/>
    <cellStyle name="標準 7 2 4 4 2" xfId="1038" xr:uid="{7CAEB741-2EC8-449D-ADC5-668849CEF4EF}"/>
    <cellStyle name="標準 7 2 4 5" xfId="747" xr:uid="{05603539-2173-4B9D-9AFC-356812B7F245}"/>
    <cellStyle name="標準 7 2 5" xfId="176" xr:uid="{20B5E29E-6587-497F-9F52-DE885F82F424}"/>
    <cellStyle name="標準 7 2 5 2" xfId="468" xr:uid="{159DE95A-E397-45A5-BF81-579D11488800}"/>
    <cellStyle name="標準 7 2 5 2 2" xfId="1053" xr:uid="{DA88A4FF-1159-4D25-AD24-9BCECE8E8E69}"/>
    <cellStyle name="標準 7 2 5 3" xfId="762" xr:uid="{2DB2B858-B7FA-415D-BAF7-4574AAD2C573}"/>
    <cellStyle name="標準 7 2 6" xfId="341" xr:uid="{FBB2B96B-301C-4595-9896-F9CACF80C038}"/>
    <cellStyle name="標準 7 2 6 2" xfId="632" xr:uid="{04939C8A-9191-4584-9DFA-02DC95E91881}"/>
    <cellStyle name="標準 7 2 6 2 2" xfId="1217" xr:uid="{C3B08E34-6225-4BEB-BC09-695677CF8846}"/>
    <cellStyle name="標準 7 2 6 3" xfId="926" xr:uid="{015CE679-ECB0-41C3-9902-AAD552C10DC6}"/>
    <cellStyle name="標準 7 2 7" xfId="371" xr:uid="{0DAAB97E-D9C9-4525-AC10-BC250955650D}"/>
    <cellStyle name="標準 7 2 7 2" xfId="956" xr:uid="{646272E2-54CB-46A8-9CC7-89E146AF11F9}"/>
    <cellStyle name="標準 7 2 8" xfId="664" xr:uid="{C057F0BF-D728-4918-AD69-2321322B4CDD}"/>
    <cellStyle name="標準 7 2 9" xfId="61" xr:uid="{7C75DC39-6430-4372-BE13-02B9621BCE3B}"/>
    <cellStyle name="標準 7 3" xfId="63" xr:uid="{E95D10D5-E12B-4CDD-8FC4-CA7C65C88D3D}"/>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3" xfId="812" xr:uid="{6CF5E131-2C62-4D4D-84D7-85CEA8039474}"/>
    <cellStyle name="標準 7 3 2 2 2 3" xfId="342" xr:uid="{A00BEE21-F1F1-4ED4-B805-FA63318F11C4}"/>
    <cellStyle name="標準 7 3 2 2 2 3 2" xfId="633" xr:uid="{9A338704-17AD-4A12-ADBC-87C348EB6DE4}"/>
    <cellStyle name="標準 7 3 2 2 2 3 2 2" xfId="1218" xr:uid="{169D94F9-A948-4758-96C3-DCACF37A7860}"/>
    <cellStyle name="標準 7 3 2 2 2 3 3" xfId="927" xr:uid="{7E6A080F-E6A4-4B40-8E56-5500EF0421BC}"/>
    <cellStyle name="標準 7 3 2 2 2 4" xfId="421" xr:uid="{533B8ED6-1461-4848-981B-F409A886295C}"/>
    <cellStyle name="標準 7 3 2 2 2 4 2" xfId="1006" xr:uid="{11026E1A-23D2-4B41-B1B3-7C61C22A31AA}"/>
    <cellStyle name="標準 7 3 2 2 2 5" xfId="715" xr:uid="{F32F4FA4-22C1-423D-89DE-AA5DD1C8E617}"/>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3" xfId="848" xr:uid="{AB0E2AC3-A434-4537-8A73-6A80C3AA4ADC}"/>
    <cellStyle name="標準 7 3 2 2 3 3" xfId="343" xr:uid="{DB21C3A0-818C-4580-86F7-FF2552C7A493}"/>
    <cellStyle name="標準 7 3 2 2 3 3 2" xfId="634" xr:uid="{0DB7FA55-D57B-4361-996E-DAC1FDD030B9}"/>
    <cellStyle name="標準 7 3 2 2 3 3 2 2" xfId="1219" xr:uid="{6D1039B7-A0C6-48B4-8E8D-CA161129F899}"/>
    <cellStyle name="標準 7 3 2 2 3 3 3" xfId="928" xr:uid="{82954927-7F9C-4D21-9339-C7383DC84927}"/>
    <cellStyle name="標準 7 3 2 2 3 4" xfId="457" xr:uid="{0D105345-FCE3-4E22-9A72-EAB0BE57B741}"/>
    <cellStyle name="標準 7 3 2 2 3 4 2" xfId="1042" xr:uid="{15D24524-C890-4978-A299-D8A7F6F54C83}"/>
    <cellStyle name="標準 7 3 2 2 3 5" xfId="751" xr:uid="{5D9D493C-AD7B-4689-B03D-0BB2BEF588AC}"/>
    <cellStyle name="標準 7 3 2 2 4" xfId="194" xr:uid="{58316993-8F59-401A-8BD8-6D8687E459F6}"/>
    <cellStyle name="標準 7 3 2 2 4 2" xfId="486" xr:uid="{0902FF1A-EDF8-45C0-99FE-8F845228487F}"/>
    <cellStyle name="標準 7 3 2 2 4 2 2" xfId="1071" xr:uid="{246424FD-FA03-4CEB-951C-7B5BCD714E0D}"/>
    <cellStyle name="標準 7 3 2 2 4 3" xfId="780" xr:uid="{61AF657B-7E7B-4005-82DD-4D7A4C6C3212}"/>
    <cellStyle name="標準 7 3 2 2 5" xfId="344" xr:uid="{92DFDF61-66A5-41AF-8E0E-61F322B49AA7}"/>
    <cellStyle name="標準 7 3 2 2 5 2" xfId="635" xr:uid="{6767B736-1F3E-4AB4-A1A0-747B9830F560}"/>
    <cellStyle name="標準 7 3 2 2 5 2 2" xfId="1220" xr:uid="{116288E8-7BAC-4DF5-88E8-BE6524EBFC8D}"/>
    <cellStyle name="標準 7 3 2 2 5 3" xfId="929" xr:uid="{DD072223-17F5-4675-8683-503EC499BAA9}"/>
    <cellStyle name="標準 7 3 2 2 6" xfId="389" xr:uid="{399D9C9E-98A6-4A8E-B650-50C39858E574}"/>
    <cellStyle name="標準 7 3 2 2 6 2" xfId="974" xr:uid="{9A59F846-015F-4446-80A1-D4B1F3C3C306}"/>
    <cellStyle name="標準 7 3 2 2 7" xfId="682" xr:uid="{5EB4EC86-980B-43D9-9B2C-02EF58EB4D1F}"/>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3" xfId="799" xr:uid="{96D0EBB8-096C-4E5E-AA0C-1F08D5456003}"/>
    <cellStyle name="標準 7 3 2 3 3" xfId="345" xr:uid="{D0DBA689-9C32-4CD5-8745-AF3CB2FB0CE2}"/>
    <cellStyle name="標準 7 3 2 3 3 2" xfId="636" xr:uid="{C02B08DF-1270-41C5-A950-5482D7D4C64A}"/>
    <cellStyle name="標準 7 3 2 3 3 2 2" xfId="1221" xr:uid="{0353F502-C96E-4B40-B22C-8948A4381219}"/>
    <cellStyle name="標準 7 3 2 3 3 3" xfId="930" xr:uid="{12A04E62-4E94-461B-83F7-ECA52ACA4C65}"/>
    <cellStyle name="標準 7 3 2 3 4" xfId="408" xr:uid="{629222F0-FF89-45A1-890A-5351FB8977BB}"/>
    <cellStyle name="標準 7 3 2 3 4 2" xfId="993" xr:uid="{9E6D88D4-2465-4996-870B-54536FFB12FE}"/>
    <cellStyle name="標準 7 3 2 3 5" xfId="702" xr:uid="{3A1F97C0-F916-417F-BA19-9CDD4A81838B}"/>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3" xfId="847" xr:uid="{E97CCD87-77E9-4A0C-B9D5-63EF4FF92F4F}"/>
    <cellStyle name="標準 7 3 2 4 3" xfId="346" xr:uid="{A260708F-9AAB-4F10-AC8B-4FE6BF31A255}"/>
    <cellStyle name="標準 7 3 2 4 3 2" xfId="637" xr:uid="{AFC8E7A2-CD0F-4AF9-95F8-2AC77894CD91}"/>
    <cellStyle name="標準 7 3 2 4 3 2 2" xfId="1222" xr:uid="{9165F2C3-E648-4769-8215-115C6A5C0E5A}"/>
    <cellStyle name="標準 7 3 2 4 3 3" xfId="931" xr:uid="{7381E087-C485-4896-A384-1E0187F7B925}"/>
    <cellStyle name="標準 7 3 2 4 4" xfId="456" xr:uid="{CA72060D-0FA4-4C5F-8A60-767E62D144B0}"/>
    <cellStyle name="標準 7 3 2 4 4 2" xfId="1041" xr:uid="{9B0891F9-50A7-418C-A481-C2BF16BBF2B9}"/>
    <cellStyle name="標準 7 3 2 4 5" xfId="750" xr:uid="{FD2D84F8-7844-4A5C-83AE-2634DE7B2C0D}"/>
    <cellStyle name="標準 7 3 2 5" xfId="181" xr:uid="{B36113CB-C745-4B41-9322-32A1C6380F20}"/>
    <cellStyle name="標準 7 3 2 5 2" xfId="473" xr:uid="{7F686317-A7F5-4B5B-93E9-DB8E553123F9}"/>
    <cellStyle name="標準 7 3 2 5 2 2" xfId="1058" xr:uid="{5659E56D-8CF0-4A5F-8147-52E83C5C67B9}"/>
    <cellStyle name="標準 7 3 2 5 3" xfId="767" xr:uid="{0EDF2B47-0E41-445B-8C9D-19A68AA6B0B5}"/>
    <cellStyle name="標準 7 3 2 6" xfId="347" xr:uid="{2A3F5110-4789-4549-80B8-5A9E7AE5B6C4}"/>
    <cellStyle name="標準 7 3 2 6 2" xfId="638" xr:uid="{21C10578-AA5F-4C49-A418-83DD6C496095}"/>
    <cellStyle name="標準 7 3 2 6 2 2" xfId="1223" xr:uid="{D5BA5750-93D8-4F21-8FF8-AE14A269702D}"/>
    <cellStyle name="標準 7 3 2 6 3" xfId="932" xr:uid="{44D9AE2D-7A96-4C55-9366-4D1FE805FCF7}"/>
    <cellStyle name="標準 7 3 2 7" xfId="376" xr:uid="{B19963A6-B834-4E9C-9839-6DD621135AE5}"/>
    <cellStyle name="標準 7 3 2 7 2" xfId="961" xr:uid="{96F62DDB-AAC4-460A-B61C-5A4D883C77E1}"/>
    <cellStyle name="標準 7 3 2 8" xfId="669" xr:uid="{F78F691D-50D8-4DDE-9B64-FF1DA2129EAE}"/>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3" xfId="811" xr:uid="{BAB32616-1490-4611-B52D-BD2B84F54563}"/>
    <cellStyle name="標準 7 3 3 2 3" xfId="348" xr:uid="{F98D44C0-9E17-4EEF-BCDE-A229EA50E813}"/>
    <cellStyle name="標準 7 3 3 2 3 2" xfId="639" xr:uid="{C4F16535-4756-4020-A1AE-D38DE784452D}"/>
    <cellStyle name="標準 7 3 3 2 3 2 2" xfId="1224" xr:uid="{72E97D31-C4C2-4D0B-AFE7-06A5EBE74D78}"/>
    <cellStyle name="標準 7 3 3 2 3 3" xfId="933" xr:uid="{E90D7D3F-D7BC-4959-B312-649F31150AED}"/>
    <cellStyle name="標準 7 3 3 2 4" xfId="420" xr:uid="{6DC7C495-82C4-4072-B8FE-84ADB5732F0A}"/>
    <cellStyle name="標準 7 3 3 2 4 2" xfId="1005" xr:uid="{8A58836C-60C1-462D-8E16-B0EDCB690624}"/>
    <cellStyle name="標準 7 3 3 2 5" xfId="714" xr:uid="{19993765-0413-48BF-898C-FDE560CF359D}"/>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3" xfId="849" xr:uid="{09761986-A203-4E68-B51B-8EF8543E84D5}"/>
    <cellStyle name="標準 7 3 3 3 3" xfId="349" xr:uid="{10F80419-361F-44CD-991E-AFAB5F7EA244}"/>
    <cellStyle name="標準 7 3 3 3 3 2" xfId="640" xr:uid="{04818423-16B6-4E2D-8AD4-730B51340C73}"/>
    <cellStyle name="標準 7 3 3 3 3 2 2" xfId="1225" xr:uid="{9C00E32A-7D48-47C2-BD15-39B020CC763E}"/>
    <cellStyle name="標準 7 3 3 3 3 3" xfId="934" xr:uid="{FFF2BE45-EECA-411C-B737-A70185968113}"/>
    <cellStyle name="標準 7 3 3 3 4" xfId="458" xr:uid="{E036E85F-B541-4E94-BD48-93D2E98DA33A}"/>
    <cellStyle name="標準 7 3 3 3 4 2" xfId="1043" xr:uid="{D494E3D9-3B96-4030-A179-5F11DF96FFC2}"/>
    <cellStyle name="標準 7 3 3 3 5" xfId="752" xr:uid="{5E15D5D9-F5BD-4002-BB1F-5C2982166F08}"/>
    <cellStyle name="標準 7 3 3 4" xfId="193" xr:uid="{565CFEBE-FA6D-4903-B845-8F6D02B49E84}"/>
    <cellStyle name="標準 7 3 3 4 2" xfId="485" xr:uid="{0CD2D788-1D07-4F61-A55A-033F6CDFB731}"/>
    <cellStyle name="標準 7 3 3 4 2 2" xfId="1070" xr:uid="{45D0066C-B215-410B-906E-986ECB734EC3}"/>
    <cellStyle name="標準 7 3 3 4 3" xfId="779" xr:uid="{118E0116-838C-451A-93AF-500F76665E98}"/>
    <cellStyle name="標準 7 3 3 5" xfId="350" xr:uid="{AA1120AD-EE3F-43A7-A5EB-FE4325F4F016}"/>
    <cellStyle name="標準 7 3 3 5 2" xfId="641" xr:uid="{9C39D1A7-3A4E-47B8-8C09-6388B8DE5F6B}"/>
    <cellStyle name="標準 7 3 3 5 2 2" xfId="1226" xr:uid="{6AF286CF-83C0-4721-815C-7383B51A393F}"/>
    <cellStyle name="標準 7 3 3 5 3" xfId="935" xr:uid="{850A9881-68DB-41A3-90C2-36BA3484EEA7}"/>
    <cellStyle name="標準 7 3 3 6" xfId="388" xr:uid="{C85AF65E-7381-4085-B331-D06B759DAD39}"/>
    <cellStyle name="標準 7 3 3 6 2" xfId="973" xr:uid="{2E927ADC-2622-41DA-B5B5-51E0CBEA4046}"/>
    <cellStyle name="標準 7 3 3 7" xfId="681" xr:uid="{EBF886AB-322D-4E6F-9D57-88658682F795}"/>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3" xfId="796" xr:uid="{1810BDDB-8FB8-487B-BB42-F2B802975CB7}"/>
    <cellStyle name="標準 7 3 4 3" xfId="351" xr:uid="{C6B8D3ED-F119-4FAA-AEB5-DBBBBD53FED8}"/>
    <cellStyle name="標準 7 3 4 3 2" xfId="642" xr:uid="{1B668FE7-EC5D-47F1-87B6-F0D7599606D1}"/>
    <cellStyle name="標準 7 3 4 3 2 2" xfId="1227" xr:uid="{33FE3DA6-2F91-4744-8423-2B0DBC0CB657}"/>
    <cellStyle name="標準 7 3 4 3 3" xfId="936" xr:uid="{ADB83B16-0858-48F2-B5FD-D634ACDB1642}"/>
    <cellStyle name="標準 7 3 4 4" xfId="405" xr:uid="{0DA3E524-EDA9-4E3C-A664-C60BB237E9C6}"/>
    <cellStyle name="標準 7 3 4 4 2" xfId="990" xr:uid="{D2CEF22D-3C8B-43C8-9C99-9244B9E053CB}"/>
    <cellStyle name="標準 7 3 4 5" xfId="699" xr:uid="{344F97B2-1484-4560-B0DE-D1305D8C9B9E}"/>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3" xfId="846" xr:uid="{A775C28D-6A23-457D-8E9A-DE2B9EAB90AF}"/>
    <cellStyle name="標準 7 3 5 3" xfId="352" xr:uid="{0758EA88-26F7-4ECB-8F99-83F667D53437}"/>
    <cellStyle name="標準 7 3 5 3 2" xfId="643" xr:uid="{841D5D8F-9CA0-4259-AFA4-FBAF1412BB82}"/>
    <cellStyle name="標準 7 3 5 3 2 2" xfId="1228" xr:uid="{5880BC2B-6DA9-43F2-97E5-79C38B2EB4EF}"/>
    <cellStyle name="標準 7 3 5 3 3" xfId="937" xr:uid="{546F1641-0EB3-40E8-8CB4-0FF0D78E80B1}"/>
    <cellStyle name="標準 7 3 5 4" xfId="455" xr:uid="{82744ED2-C751-41CE-8863-EA63A037E509}"/>
    <cellStyle name="標準 7 3 5 4 2" xfId="1040" xr:uid="{83DCD57D-0F5D-4C34-9226-2F05557844F8}"/>
    <cellStyle name="標準 7 3 5 5" xfId="749" xr:uid="{CBD3FC32-FEE4-4955-B4C0-C89598CB5ABD}"/>
    <cellStyle name="標準 7 3 6" xfId="178" xr:uid="{F7DA9AA2-561A-4741-8BBF-A087CAC57962}"/>
    <cellStyle name="標準 7 3 6 2" xfId="470" xr:uid="{F7CDF3FC-496C-4D29-98A0-E56F401FFB6E}"/>
    <cellStyle name="標準 7 3 6 2 2" xfId="1055" xr:uid="{E4D42394-C190-4651-A575-A0A0F8C6D756}"/>
    <cellStyle name="標準 7 3 6 3" xfId="764" xr:uid="{55D05B8A-EDE6-4B9D-A057-23E064D24C90}"/>
    <cellStyle name="標準 7 3 7" xfId="353" xr:uid="{AA7DE0BE-99E4-4923-9744-0EBA0E1BEF86}"/>
    <cellStyle name="標準 7 3 7 2" xfId="644" xr:uid="{9598D2D0-F1BC-4DA9-8E85-F27694BBB212}"/>
    <cellStyle name="標準 7 3 7 2 2" xfId="1229" xr:uid="{E66E5A81-46A4-4B2D-BE4C-EDFDDD9BD32C}"/>
    <cellStyle name="標準 7 3 7 3" xfId="938" xr:uid="{9A962E23-4F0E-42FB-8A93-83A18576F835}"/>
    <cellStyle name="標準 7 3 8" xfId="373" xr:uid="{B86B5719-5F11-4292-8803-10AE3CF859A0}"/>
    <cellStyle name="標準 7 3 8 2" xfId="958" xr:uid="{0E59EB4A-F01D-48D2-B93E-D98A7580177F}"/>
    <cellStyle name="標準 7 3 9" xfId="666" xr:uid="{62D8F3C9-D01E-49D7-BB69-948EC53658C9}"/>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3" xfId="813" xr:uid="{3C54F7EE-1778-4F75-958C-6DDA657DCC62}"/>
    <cellStyle name="標準 7 4 2 2 3" xfId="354" xr:uid="{6DE29D51-E9DB-4062-A631-808E6F2AC6D7}"/>
    <cellStyle name="標準 7 4 2 2 3 2" xfId="645" xr:uid="{E5333BD6-6612-45B3-8105-59B15F4ED36F}"/>
    <cellStyle name="標準 7 4 2 2 3 2 2" xfId="1230" xr:uid="{8162FEA5-1CE2-4424-ACDF-1ADCAC8CA451}"/>
    <cellStyle name="標準 7 4 2 2 3 3" xfId="939" xr:uid="{B24E7F1D-FA5B-453F-8EF6-18A256D1681D}"/>
    <cellStyle name="標準 7 4 2 2 4" xfId="422" xr:uid="{6269E15E-D60B-4557-9FFC-FD2EFB7D6719}"/>
    <cellStyle name="標準 7 4 2 2 4 2" xfId="1007" xr:uid="{3101FE6F-C3B3-4684-BAAF-29F3E0480858}"/>
    <cellStyle name="標準 7 4 2 2 5" xfId="716" xr:uid="{4B4B455C-151F-40FF-95AE-ABA98B2E9B70}"/>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3" xfId="851" xr:uid="{14316865-4153-44CD-8EBD-2130EED55B36}"/>
    <cellStyle name="標準 7 4 2 3 3" xfId="355" xr:uid="{B4ECD94B-0D97-4ECB-8075-7204BE69123D}"/>
    <cellStyle name="標準 7 4 2 3 3 2" xfId="646" xr:uid="{DAF8D30E-D36D-47BE-AAF7-840B601CD809}"/>
    <cellStyle name="標準 7 4 2 3 3 2 2" xfId="1231" xr:uid="{69FD0AEF-D7C2-4621-A5C7-EFA22E7543D2}"/>
    <cellStyle name="標準 7 4 2 3 3 3" xfId="940" xr:uid="{7C7FD5A7-4036-491C-872D-D3E79162AD8C}"/>
    <cellStyle name="標準 7 4 2 3 4" xfId="460" xr:uid="{0B7826DE-98F9-4AE1-8CFD-AC43129B7419}"/>
    <cellStyle name="標準 7 4 2 3 4 2" xfId="1045" xr:uid="{20FDE47C-BC3B-4539-8638-26B35F9AA006}"/>
    <cellStyle name="標準 7 4 2 3 5" xfId="754" xr:uid="{842FB2E2-B63D-4FEF-A14D-6E86D1FEE51D}"/>
    <cellStyle name="標準 7 4 2 4" xfId="195" xr:uid="{EE5B7DED-A817-4742-9342-C6A605FA3B0F}"/>
    <cellStyle name="標準 7 4 2 4 2" xfId="487" xr:uid="{EB7C9F5B-7C9B-4230-B781-CB4B6341CB7B}"/>
    <cellStyle name="標準 7 4 2 4 2 2" xfId="1072" xr:uid="{1CCD736B-45AE-4BCC-83AE-8678221B5A9B}"/>
    <cellStyle name="標準 7 4 2 4 3" xfId="781" xr:uid="{E4225EC8-0A48-44E3-B02C-FBFDA9E626FF}"/>
    <cellStyle name="標準 7 4 2 5" xfId="356" xr:uid="{7FF8F13F-4BCB-4E35-9EA0-D925D594A8AA}"/>
    <cellStyle name="標準 7 4 2 5 2" xfId="647" xr:uid="{8D252A4F-6FE6-4B2A-BC5A-28FC70FCA0AE}"/>
    <cellStyle name="標準 7 4 2 5 2 2" xfId="1232" xr:uid="{1ED534FF-825D-4DC9-B075-1F2474D007F4}"/>
    <cellStyle name="標準 7 4 2 5 3" xfId="941" xr:uid="{E126DB97-CD5F-4074-93DD-6CBC72C10E57}"/>
    <cellStyle name="標準 7 4 2 6" xfId="390" xr:uid="{974B6954-FA2D-4B10-85CF-40FA2D6C5261}"/>
    <cellStyle name="標準 7 4 2 6 2" xfId="975" xr:uid="{6B243B24-9738-4316-9BE4-33D1C96DD24D}"/>
    <cellStyle name="標準 7 4 2 7" xfId="683" xr:uid="{CA2C2932-A335-495C-B933-5999C50F8A7D}"/>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3" xfId="798" xr:uid="{29C94D97-538E-45E3-98DB-B4C4B644B3E0}"/>
    <cellStyle name="標準 7 4 3 3" xfId="357" xr:uid="{E8F3335B-4879-4B40-9C4A-FD91DFD56D60}"/>
    <cellStyle name="標準 7 4 3 3 2" xfId="648" xr:uid="{996469F3-CA90-4B09-90F9-42AB550E6201}"/>
    <cellStyle name="標準 7 4 3 3 2 2" xfId="1233" xr:uid="{3EDC20A8-41B5-4732-808A-43480B1B671D}"/>
    <cellStyle name="標準 7 4 3 3 3" xfId="942" xr:uid="{D830672D-7F71-4C74-AAF8-1AC789CE0519}"/>
    <cellStyle name="標準 7 4 3 4" xfId="407" xr:uid="{96BEDAD7-C503-4556-A9BF-1C7C973F12D9}"/>
    <cellStyle name="標準 7 4 3 4 2" xfId="992" xr:uid="{5784D536-4C2E-477A-8F65-2D2EBD548B7F}"/>
    <cellStyle name="標準 7 4 3 5" xfId="701" xr:uid="{8D3E7D4A-305B-4548-A0D7-700EE362FE85}"/>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3" xfId="850" xr:uid="{A8754C29-3AF6-4DBA-964B-9502997A6DCE}"/>
    <cellStyle name="標準 7 4 4 3" xfId="358" xr:uid="{E994E4D5-7464-41B2-960D-BA2874A08216}"/>
    <cellStyle name="標準 7 4 4 3 2" xfId="649" xr:uid="{FA2F3435-80B8-41DB-A10B-46170E786E7C}"/>
    <cellStyle name="標準 7 4 4 3 2 2" xfId="1234" xr:uid="{72F049FB-CFF1-4BFD-B25D-881DF7D503FF}"/>
    <cellStyle name="標準 7 4 4 3 3" xfId="943" xr:uid="{82C13B1B-AC22-42B7-8E3E-C8615D4DCFD9}"/>
    <cellStyle name="標準 7 4 4 4" xfId="459" xr:uid="{AACBEAB4-E12B-490C-83BF-33743A487D65}"/>
    <cellStyle name="標準 7 4 4 4 2" xfId="1044" xr:uid="{3A4AF4B3-6630-4576-96B7-A340AA02E423}"/>
    <cellStyle name="標準 7 4 4 5" xfId="753" xr:uid="{C4B14B57-2F6F-484D-9D5C-006BDF6CC864}"/>
    <cellStyle name="標準 7 4 5" xfId="180" xr:uid="{B59EF834-8E3F-4F8B-803B-B8A078A9AD54}"/>
    <cellStyle name="標準 7 4 5 2" xfId="472" xr:uid="{4A17C0E2-A286-44E4-8D78-DE16E68377C9}"/>
    <cellStyle name="標準 7 4 5 2 2" xfId="1057" xr:uid="{43E02246-5C7A-4930-9DD1-A798DC71BA08}"/>
    <cellStyle name="標準 7 4 5 3" xfId="766" xr:uid="{540BD57C-5FA9-4F3E-B835-E9C38C3CB04C}"/>
    <cellStyle name="標準 7 4 6" xfId="359" xr:uid="{7B165E92-29D7-4C30-9CCF-3D7610F1485C}"/>
    <cellStyle name="標準 7 4 6 2" xfId="650" xr:uid="{328CA4A8-4EF4-4CF3-8E70-0E243EF258C6}"/>
    <cellStyle name="標準 7 4 6 2 2" xfId="1235" xr:uid="{B92E1776-3DA0-4D03-9561-BD031531D688}"/>
    <cellStyle name="標準 7 4 6 3" xfId="944" xr:uid="{72D5279A-31AB-4132-8627-3696E65BEA70}"/>
    <cellStyle name="標準 7 4 7" xfId="375" xr:uid="{2A81B1B0-FE63-4D65-838D-7AF241EB85A6}"/>
    <cellStyle name="標準 7 4 7 2" xfId="960" xr:uid="{237150CD-12C2-475A-9216-5A89DE022D87}"/>
    <cellStyle name="標準 7 4 8" xfId="668" xr:uid="{A26BC6B4-A848-4A6F-92DC-685BDBEB99AE}"/>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3" xfId="809" xr:uid="{02DA1ADD-2CDE-429B-9524-00EAEC15BA95}"/>
    <cellStyle name="標準 7 5 2 3" xfId="360" xr:uid="{D1AE131F-12B2-4D4C-AFB5-14E78763E87C}"/>
    <cellStyle name="標準 7 5 2 3 2" xfId="651" xr:uid="{C8A8C5FA-D1E7-43B4-9C01-F5ABCD237D66}"/>
    <cellStyle name="標準 7 5 2 3 2 2" xfId="1236" xr:uid="{5F22CD76-6ED7-4CA9-AAD1-4C76DF11EBB0}"/>
    <cellStyle name="標準 7 5 2 3 3" xfId="945" xr:uid="{BE4F8BC4-B94D-4376-ABA3-6260B3881198}"/>
    <cellStyle name="標準 7 5 2 4" xfId="418" xr:uid="{84B32F88-FA5E-4725-9A4C-73B40F299A57}"/>
    <cellStyle name="標準 7 5 2 4 2" xfId="1003" xr:uid="{BC5BAC90-9FA7-4BD6-A61D-98D8F1EC3834}"/>
    <cellStyle name="標準 7 5 2 5" xfId="712" xr:uid="{0B499573-902F-46B6-8266-DC9FE52EA5B8}"/>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3" xfId="852" xr:uid="{553E5833-3187-4A39-8202-F98AD8323D12}"/>
    <cellStyle name="標準 7 5 3 3" xfId="361" xr:uid="{C8464940-737B-4593-B41C-6FC5FAF6F090}"/>
    <cellStyle name="標準 7 5 3 3 2" xfId="652" xr:uid="{03C2E73B-A1EB-4458-BA25-FB2BDD5F5A43}"/>
    <cellStyle name="標準 7 5 3 3 2 2" xfId="1237" xr:uid="{B0D85BCF-34C1-4E29-8CFE-FF7C80E015CD}"/>
    <cellStyle name="標準 7 5 3 3 3" xfId="946" xr:uid="{017BC3F1-15F4-47DA-B385-062BDAF701FA}"/>
    <cellStyle name="標準 7 5 3 4" xfId="461" xr:uid="{B71D41F2-2D92-413A-89AE-830F4479C079}"/>
    <cellStyle name="標準 7 5 3 4 2" xfId="1046" xr:uid="{912050EE-CEBA-4387-A67A-D8973AFE7968}"/>
    <cellStyle name="標準 7 5 3 5" xfId="755" xr:uid="{8F3806B1-534D-48F3-8FAD-E21BEAC6BA0D}"/>
    <cellStyle name="標準 7 5 4" xfId="191" xr:uid="{BCEB86CC-0F6B-4E19-B0D8-5009BE455D57}"/>
    <cellStyle name="標準 7 5 4 2" xfId="483" xr:uid="{C35A6209-3B20-447E-B119-7A989BB1F532}"/>
    <cellStyle name="標準 7 5 4 2 2" xfId="1068" xr:uid="{6EE8C061-6B19-459E-833F-017C3F9D9E76}"/>
    <cellStyle name="標準 7 5 4 3" xfId="777" xr:uid="{A5544B5E-CB13-4B98-B1C1-0AED083362B0}"/>
    <cellStyle name="標準 7 5 5" xfId="362" xr:uid="{2B4105FB-A9C2-4DB4-8ABB-E8743CCC9DD3}"/>
    <cellStyle name="標準 7 5 5 2" xfId="653" xr:uid="{67411627-C943-4035-9B61-1E3DA9CBB7D3}"/>
    <cellStyle name="標準 7 5 5 2 2" xfId="1238" xr:uid="{DCFCB8B7-9139-4C6D-8CAE-1AEF433F489F}"/>
    <cellStyle name="標準 7 5 5 3" xfId="947" xr:uid="{7D15E826-CBA1-4076-9359-AE3C3D3B9AA1}"/>
    <cellStyle name="標準 7 5 6" xfId="386" xr:uid="{8BE5B544-E06C-4E68-9A41-B44169D88F58}"/>
    <cellStyle name="標準 7 5 6 2" xfId="971" xr:uid="{A5416BB6-EB8B-4082-8D25-B4AA1450DECE}"/>
    <cellStyle name="標準 7 5 7" xfId="679" xr:uid="{0F7048E6-8FC8-4640-B6BD-26A66BB975E6}"/>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3" xfId="792" xr:uid="{3DA268C2-EF9A-44DC-A58B-D9A56AE07C4A}"/>
    <cellStyle name="標準 7 7 3" xfId="363" xr:uid="{0B144B93-319B-4C50-9BAF-9BA60B7FB8B1}"/>
    <cellStyle name="標準 7 7 3 2" xfId="654" xr:uid="{2EABBE12-03B3-4856-A986-64CAB22829D3}"/>
    <cellStyle name="標準 7 7 3 2 2" xfId="1239" xr:uid="{F55018F0-4FAE-496A-BDED-651F1B703352}"/>
    <cellStyle name="標準 7 7 3 3" xfId="948" xr:uid="{9B4B18AF-42D0-4DD3-A58C-F7C985FC84D9}"/>
    <cellStyle name="標準 7 7 4" xfId="401" xr:uid="{375AB92F-AC10-4865-9533-22D6DA4B038E}"/>
    <cellStyle name="標準 7 7 4 2" xfId="986" xr:uid="{E9853604-0B85-4364-8395-70957D59C664}"/>
    <cellStyle name="標準 7 7 5" xfId="695" xr:uid="{E72F5C3E-2E92-4481-A968-3D960EA99AC6}"/>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3" xfId="843" xr:uid="{A85C0AE8-E12E-446F-84CA-8F8A80152D08}"/>
    <cellStyle name="標準 7 8 3" xfId="364" xr:uid="{5E325C5F-8D85-4A90-A6A1-34482329A564}"/>
    <cellStyle name="標準 7 8 3 2" xfId="655" xr:uid="{D8DC5EF0-75D3-4A4F-8B17-0C3046E0598A}"/>
    <cellStyle name="標準 7 8 3 2 2" xfId="1240" xr:uid="{EC939507-9540-4288-8AA6-C99527D27E81}"/>
    <cellStyle name="標準 7 8 3 3" xfId="949" xr:uid="{265BE279-69D7-471E-9187-104DD9BFEB8B}"/>
    <cellStyle name="標準 7 8 4" xfId="452" xr:uid="{9904D43E-A9DA-47B2-BEB2-6D46B26EED16}"/>
    <cellStyle name="標準 7 8 4 2" xfId="1037" xr:uid="{7A38D29B-C918-4EF9-989C-84D0E71A1BC7}"/>
    <cellStyle name="標準 7 8 5" xfId="746" xr:uid="{EF7F76A9-415F-4AF8-BD28-9540025F3F73}"/>
    <cellStyle name="標準 7 9" xfId="174" xr:uid="{1D0A12CA-AD4D-4450-828C-407156BD49AC}"/>
    <cellStyle name="標準 7 9 2" xfId="466" xr:uid="{97061CEC-A43F-4188-9072-03E243FF3863}"/>
    <cellStyle name="標準 7 9 2 2" xfId="1051" xr:uid="{44BCCF5C-7774-4E37-9E39-FA4EE7D92B3E}"/>
    <cellStyle name="標準 7 9 3" xfId="760" xr:uid="{725FAABB-890E-4CE4-8C50-211064157709}"/>
    <cellStyle name="標準 8" xfId="59" xr:uid="{0E429507-5BD2-4442-ADEF-F55979C8A5F4}"/>
    <cellStyle name="標準 9" xfId="60" xr:uid="{E765A6C5-6F50-496E-8DE5-94D2B9839BE5}"/>
    <cellStyle name="標準 9 2" xfId="23" xr:uid="{2877DBEA-0F29-428E-8A6E-A26F6D16AE7C}"/>
  </cellStyles>
  <dxfs count="898">
    <dxf>
      <font>
        <color rgb="FF5F5F5F"/>
      </font>
    </dxf>
    <dxf>
      <font>
        <color rgb="FF5F5F5F"/>
      </font>
    </dxf>
    <dxf>
      <font>
        <color rgb="FF5F5F5F"/>
      </font>
    </dxf>
    <dxf>
      <font>
        <color rgb="FF5F5F5F"/>
      </font>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ont>
        <u/>
      </font>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A0A0A0"/>
      </font>
      <fill>
        <patternFill patternType="none">
          <bgColor auto="1"/>
        </patternFill>
      </fill>
    </dxf>
    <dxf>
      <fill>
        <patternFill>
          <bgColor rgb="FFFF0000"/>
        </patternFill>
      </fill>
    </dxf>
    <dxf>
      <font>
        <color rgb="FFA0A0A0"/>
      </font>
      <fill>
        <patternFill patternType="none">
          <bgColor auto="1"/>
        </patternFill>
      </fill>
    </dxf>
    <dxf>
      <fill>
        <patternFill patternType="solid">
          <bgColor theme="0"/>
        </patternFill>
      </fill>
    </dxf>
    <dxf>
      <font>
        <b/>
        <i val="0"/>
        <color theme="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FF0000"/>
      </font>
    </dxf>
    <dxf>
      <font>
        <color rgb="FFFF0000"/>
      </font>
    </dxf>
    <dxf>
      <font>
        <u/>
      </font>
    </dxf>
    <dxf>
      <fill>
        <patternFill>
          <bgColor rgb="FFDDDDDD"/>
        </patternFill>
      </fill>
    </dxf>
    <dxf>
      <font>
        <u/>
      </font>
    </dxf>
    <dxf>
      <font>
        <u/>
      </font>
    </dxf>
    <dxf>
      <font>
        <u/>
      </font>
    </dxf>
    <dxf>
      <font>
        <u/>
      </font>
    </dxf>
    <dxf>
      <font>
        <color rgb="FF0000FF"/>
      </font>
    </dxf>
    <dxf>
      <font>
        <color rgb="FFFF0000"/>
      </font>
    </dxf>
    <dxf>
      <fill>
        <patternFill>
          <bgColor rgb="FF808080"/>
        </patternFill>
      </fill>
    </dxf>
    <dxf>
      <font>
        <color rgb="FF5F5F5F"/>
      </font>
    </dxf>
    <dxf>
      <fill>
        <patternFill>
          <bgColor theme="5" tint="0.79998168889431442"/>
        </patternFill>
      </fill>
    </dxf>
    <dxf>
      <font>
        <u/>
      </font>
    </dxf>
    <dxf>
      <font>
        <color rgb="FF5F5F5F"/>
      </font>
    </dxf>
    <dxf>
      <font>
        <u/>
      </font>
    </dxf>
    <dxf>
      <fill>
        <patternFill>
          <bgColor theme="0" tint="-0.49998474074526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ont>
        <u/>
      </font>
    </dxf>
    <dxf>
      <font>
        <u/>
      </font>
    </dxf>
    <dxf>
      <font>
        <color rgb="FF5F5F5F"/>
      </font>
    </dxf>
    <dxf>
      <fill>
        <patternFill>
          <bgColor theme="5" tint="0.79998168889431442"/>
        </patternFill>
      </fill>
    </dxf>
    <dxf>
      <fill>
        <patternFill>
          <bgColor theme="0"/>
        </patternFill>
      </fill>
    </dxf>
    <dxf>
      <fill>
        <patternFill>
          <bgColor rgb="FF808080"/>
        </patternFill>
      </fill>
    </dxf>
    <dxf>
      <font>
        <u/>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ill>
        <patternFill>
          <bgColor theme="5" tint="0.79998168889431442"/>
        </patternFill>
      </fill>
    </dxf>
    <dxf>
      <font>
        <color rgb="FF808080"/>
      </font>
      <fill>
        <patternFill>
          <bgColor rgb="FF808080"/>
        </patternFill>
      </fill>
    </dxf>
    <dxf>
      <font>
        <u/>
      </font>
    </dxf>
    <dxf>
      <font>
        <color rgb="FF5F5F5F"/>
      </font>
    </dxf>
    <dxf>
      <font>
        <u/>
      </font>
    </dxf>
    <dxf>
      <font>
        <color rgb="FF5F5F5F"/>
      </font>
    </dxf>
    <dxf>
      <font>
        <color theme="0"/>
      </font>
      <fill>
        <patternFill>
          <bgColor theme="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u/>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theme="6" tint="-0.24994659260841701"/>
      </font>
      <fill>
        <patternFill>
          <bgColor theme="6" tint="-0.24994659260841701"/>
        </patternFill>
      </fill>
    </dxf>
    <dxf>
      <fill>
        <patternFill>
          <bgColor theme="5" tint="0.79998168889431442"/>
        </patternFill>
      </fill>
    </dxf>
    <dxf>
      <font>
        <color theme="6" tint="-0.24994659260841701"/>
      </font>
      <fill>
        <patternFill>
          <bgColor theme="6"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ill>
        <patternFill>
          <bgColor theme="0" tint="-0.499984740745262"/>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FF0000"/>
        </patternFill>
      </fill>
    </dxf>
    <dxf>
      <fill>
        <patternFill>
          <bgColor rgb="FFFF000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ont>
        <color rgb="FF5F5F5F"/>
      </font>
    </dxf>
    <dxf>
      <font>
        <u/>
      </font>
    </dxf>
    <dxf>
      <font>
        <color rgb="FF5F5F5F"/>
      </font>
    </dxf>
    <dxf>
      <font>
        <color rgb="FF808080"/>
      </font>
      <fill>
        <patternFill>
          <bgColor rgb="FF808080"/>
        </patternFill>
      </fill>
    </dxf>
    <dxf>
      <numFmt numFmtId="179" formatCode="ggg\ e\ &quot; 年 &quot;\ m\ &quot; 月 &quot;\ d\ &quot; 日 &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FFFFCC"/>
      <color rgb="FFDDEBF7"/>
      <color rgb="FFCCECFF"/>
      <color rgb="FFA0A0A0"/>
      <color rgb="FF66FFFF"/>
      <color rgb="FFCCFFCC"/>
      <color rgb="FF99FFCC"/>
      <color rgb="FFCCFFFF"/>
      <color rgb="FF84848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checked="Checked"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xdr:col>
      <xdr:colOff>732063</xdr:colOff>
      <xdr:row>24</xdr:row>
      <xdr:rowOff>36816</xdr:rowOff>
    </xdr:from>
    <xdr:to>
      <xdr:col>9</xdr:col>
      <xdr:colOff>1551343</xdr:colOff>
      <xdr:row>24</xdr:row>
      <xdr:rowOff>370934</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453992" y="8568495"/>
          <a:ext cx="3214137" cy="334118"/>
          <a:chOff x="4650911" y="8388811"/>
          <a:chExt cx="1336358"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11"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154460</xdr:colOff>
      <xdr:row>24</xdr:row>
      <xdr:rowOff>41706</xdr:rowOff>
    </xdr:from>
    <xdr:to>
      <xdr:col>5</xdr:col>
      <xdr:colOff>1506217</xdr:colOff>
      <xdr:row>24</xdr:row>
      <xdr:rowOff>375824</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685639" y="8573385"/>
          <a:ext cx="1351757" cy="334118"/>
          <a:chOff x="6344663" y="8388811"/>
          <a:chExt cx="1351757"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25</xdr:row>
      <xdr:rowOff>0</xdr:rowOff>
    </xdr:from>
    <xdr:to>
      <xdr:col>2</xdr:col>
      <xdr:colOff>343601</xdr:colOff>
      <xdr:row>32</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28137</xdr:colOff>
      <xdr:row>18</xdr:row>
      <xdr:rowOff>38046</xdr:rowOff>
    </xdr:from>
    <xdr:to>
      <xdr:col>35</xdr:col>
      <xdr:colOff>433614</xdr:colOff>
      <xdr:row>29</xdr:row>
      <xdr:rowOff>186613</xdr:rowOff>
    </xdr:to>
    <xdr:sp macro="" textlink="">
      <xdr:nvSpPr>
        <xdr:cNvPr id="2" name="フローチャート: 処理 1">
          <a:extLst>
            <a:ext uri="{FF2B5EF4-FFF2-40B4-BE49-F238E27FC236}">
              <a16:creationId xmlns:a16="http://schemas.microsoft.com/office/drawing/2014/main" id="{00000000-0008-0000-0500-000002000000}"/>
            </a:ext>
          </a:extLst>
        </xdr:cNvPr>
        <xdr:cNvSpPr/>
      </xdr:nvSpPr>
      <xdr:spPr>
        <a:xfrm>
          <a:off x="11784708" y="4814153"/>
          <a:ext cx="11794656" cy="3332639"/>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8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en-US" altLang="ja-JP" sz="2800" b="1">
              <a:solidFill>
                <a:srgbClr val="FF0000"/>
              </a:solidFill>
              <a:latin typeface="ＭＳ 明朝" panose="02020609040205080304" pitchFamily="17" charset="-128"/>
              <a:ea typeface="ＭＳ 明朝" panose="02020609040205080304" pitchFamily="17" charset="-128"/>
            </a:rPr>
            <a:t>※</a:t>
          </a:r>
          <a:r>
            <a:rPr kumimoji="1" lang="ja-JP" altLang="en-US" sz="28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53560</xdr:colOff>
      <xdr:row>54</xdr:row>
      <xdr:rowOff>193155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775607" y="1686350"/>
          <a:ext cx="18776989" cy="13216126"/>
          <a:chOff x="1398079" y="1471077"/>
          <a:chExt cx="18844458" cy="12627044"/>
        </a:xfrm>
      </xdr:grpSpPr>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補助対象設備は赤でマーキングしてください。複数年度の場合は、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57</xdr:col>
      <xdr:colOff>294738</xdr:colOff>
      <xdr:row>3</xdr:row>
      <xdr:rowOff>42863</xdr:rowOff>
    </xdr:from>
    <xdr:to>
      <xdr:col>61</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11209</xdr:colOff>
      <xdr:row>6</xdr:row>
      <xdr:rowOff>504265</xdr:rowOff>
    </xdr:from>
    <xdr:to>
      <xdr:col>14</xdr:col>
      <xdr:colOff>98459</xdr:colOff>
      <xdr:row>311</xdr:row>
      <xdr:rowOff>215311</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5300385" y="1781736"/>
          <a:ext cx="2888721" cy="176181281"/>
          <a:chOff x="6657232" y="-264758"/>
          <a:chExt cx="2879753" cy="202466800"/>
        </a:xfrm>
      </xdr:grpSpPr>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657232" y="1773079"/>
            <a:ext cx="2795009" cy="20042896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6835967" y="-264758"/>
            <a:ext cx="2701018" cy="261448"/>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0</xdr:colOff>
      <xdr:row>5</xdr:row>
      <xdr:rowOff>22411</xdr:rowOff>
    </xdr:from>
    <xdr:to>
      <xdr:col>47</xdr:col>
      <xdr:colOff>1163745</xdr:colOff>
      <xdr:row>313</xdr:row>
      <xdr:rowOff>22409</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28832735" y="1131793"/>
          <a:ext cx="1163745" cy="177814940"/>
          <a:chOff x="6657232" y="-604036"/>
          <a:chExt cx="2795009" cy="202806077"/>
        </a:xfrm>
      </xdr:grpSpPr>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6657232" y="2131058"/>
            <a:ext cx="2795009" cy="20007098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6728311" y="-604036"/>
            <a:ext cx="2610612" cy="923936"/>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45735696" y="4094562"/>
          <a:ext cx="4431632" cy="217833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0F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190499</xdr:colOff>
      <xdr:row>3</xdr:row>
      <xdr:rowOff>108858</xdr:rowOff>
    </xdr:from>
    <xdr:to>
      <xdr:col>31</xdr:col>
      <xdr:colOff>568237</xdr:colOff>
      <xdr:row>45</xdr:row>
      <xdr:rowOff>68036</xdr:rowOff>
    </xdr:to>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190499" y="816429"/>
          <a:ext cx="20992559" cy="11389178"/>
          <a:chOff x="190499" y="816429"/>
          <a:chExt cx="20992559" cy="11389178"/>
        </a:xfrm>
      </xdr:grpSpPr>
      <xdr:pic>
        <xdr:nvPicPr>
          <xdr:cNvPr id="2" name="図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9" y="816429"/>
            <a:ext cx="20992559" cy="113891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図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6571" y="1115787"/>
            <a:ext cx="2462893" cy="72117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408222</xdr:colOff>
      <xdr:row>18</xdr:row>
      <xdr:rowOff>148595</xdr:rowOff>
    </xdr:from>
    <xdr:to>
      <xdr:col>29</xdr:col>
      <xdr:colOff>418590</xdr:colOff>
      <xdr:row>24</xdr:row>
      <xdr:rowOff>220190</xdr:rowOff>
    </xdr:to>
    <xdr:sp macro="" textlink="">
      <xdr:nvSpPr>
        <xdr:cNvPr id="11" name="正方形/長方形 10">
          <a:extLst>
            <a:ext uri="{FF2B5EF4-FFF2-40B4-BE49-F238E27FC236}">
              <a16:creationId xmlns:a16="http://schemas.microsoft.com/office/drawing/2014/main" id="{00000000-0008-0000-1C00-00000B000000}"/>
            </a:ext>
          </a:extLst>
        </xdr:cNvPr>
        <xdr:cNvSpPr/>
      </xdr:nvSpPr>
      <xdr:spPr>
        <a:xfrm>
          <a:off x="9621495" y="4755231"/>
          <a:ext cx="10401277" cy="163023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0</xdr:col>
      <xdr:colOff>190500</xdr:colOff>
      <xdr:row>4</xdr:row>
      <xdr:rowOff>190500</xdr:rowOff>
    </xdr:from>
    <xdr:to>
      <xdr:col>31</xdr:col>
      <xdr:colOff>609600</xdr:colOff>
      <xdr:row>52</xdr:row>
      <xdr:rowOff>152400</xdr:rowOff>
    </xdr:to>
    <xdr:sp macro="" textlink="">
      <xdr:nvSpPr>
        <xdr:cNvPr id="35841" name="AutoShape 1">
          <a:extLst>
            <a:ext uri="{FF2B5EF4-FFF2-40B4-BE49-F238E27FC236}">
              <a16:creationId xmlns:a16="http://schemas.microsoft.com/office/drawing/2014/main" id="{00000000-0008-0000-1C00-0000018C0000}"/>
            </a:ext>
          </a:extLst>
        </xdr:cNvPr>
        <xdr:cNvSpPr>
          <a:spLocks noChangeAspect="1" noChangeArrowheads="1"/>
        </xdr:cNvSpPr>
      </xdr:nvSpPr>
      <xdr:spPr bwMode="auto">
        <a:xfrm>
          <a:off x="190500" y="1162050"/>
          <a:ext cx="21193125" cy="12763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160350</xdr:colOff>
      <xdr:row>101</xdr:row>
      <xdr:rowOff>0</xdr:rowOff>
    </xdr:to>
    <xdr:pic>
      <xdr:nvPicPr>
        <xdr:cNvPr id="3" name="図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53</xdr:col>
      <xdr:colOff>209550</xdr:colOff>
      <xdr:row>124</xdr:row>
      <xdr:rowOff>209550</xdr:rowOff>
    </xdr:to>
    <xdr:sp macro="" textlink="">
      <xdr:nvSpPr>
        <xdr:cNvPr id="40962" name="AutoShape 2">
          <a:extLst>
            <a:ext uri="{FF2B5EF4-FFF2-40B4-BE49-F238E27FC236}">
              <a16:creationId xmlns:a16="http://schemas.microsoft.com/office/drawing/2014/main" id="{00000000-0008-0000-1D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8.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30.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pageSetUpPr autoPageBreaks="0"/>
  </sheetPr>
  <dimension ref="A1:M164"/>
  <sheetViews>
    <sheetView showGridLines="0" tabSelected="1" view="pageBreakPreview" zoomScale="70" zoomScaleNormal="55" zoomScaleSheetLayoutView="70" workbookViewId="0">
      <selection activeCell="F11" sqref="F11:I11"/>
    </sheetView>
  </sheetViews>
  <sheetFormatPr defaultColWidth="9" defaultRowHeight="20.25" outlineLevelRow="1"/>
  <cols>
    <col min="1" max="2" width="2.625" style="1107" customWidth="1"/>
    <col min="3" max="3" width="12.625" style="1107" customWidth="1"/>
    <col min="4" max="4" width="10.625" style="1107" customWidth="1"/>
    <col min="5" max="5" width="30.625" style="1107" customWidth="1"/>
    <col min="6" max="6" width="19.875" style="1108" customWidth="1"/>
    <col min="7" max="7" width="8.875" style="1107" customWidth="1"/>
    <col min="8" max="8" width="24.625" style="1107" customWidth="1"/>
    <col min="9" max="9" width="6.75" style="1107" customWidth="1"/>
    <col min="10" max="10" width="58.375" style="1107" customWidth="1"/>
    <col min="11" max="11" width="1.625" style="1107" customWidth="1"/>
    <col min="12" max="12" width="110.125" style="1107" customWidth="1"/>
    <col min="13" max="13" width="5.625" style="1107" customWidth="1"/>
    <col min="14" max="16384" width="9" style="1107"/>
  </cols>
  <sheetData>
    <row r="1" spans="2:13" ht="9.75" customHeight="1">
      <c r="K1" s="1109"/>
      <c r="L1" s="1110"/>
    </row>
    <row r="2" spans="2:13" ht="20.25" customHeight="1">
      <c r="B2" s="1111"/>
      <c r="C2" s="1111" t="s">
        <v>1113</v>
      </c>
      <c r="D2" s="1112"/>
      <c r="E2" s="1111"/>
      <c r="F2" s="1111"/>
      <c r="G2" s="1111"/>
      <c r="H2" s="1111"/>
      <c r="I2" s="1111"/>
      <c r="J2" s="1111"/>
      <c r="K2" s="1111"/>
      <c r="L2" s="1111"/>
      <c r="M2" s="1111"/>
    </row>
    <row r="3" spans="2:13">
      <c r="B3" s="1113"/>
      <c r="C3" s="1113" t="s">
        <v>369</v>
      </c>
      <c r="D3" s="1113"/>
      <c r="E3" s="1113"/>
      <c r="F3" s="1113"/>
      <c r="G3" s="1113"/>
      <c r="H3" s="1113"/>
      <c r="I3" s="1113"/>
      <c r="J3" s="1113"/>
      <c r="K3" s="1113"/>
      <c r="L3" s="1113"/>
      <c r="M3" s="1113"/>
    </row>
    <row r="4" spans="2:13">
      <c r="B4" s="1113"/>
      <c r="C4" s="1113" t="s">
        <v>370</v>
      </c>
      <c r="D4" s="1113"/>
      <c r="E4" s="1113"/>
      <c r="F4" s="1113"/>
      <c r="G4" s="1113"/>
      <c r="H4" s="1113"/>
      <c r="I4" s="1113"/>
      <c r="J4" s="1113"/>
      <c r="K4" s="1113"/>
      <c r="L4" s="1113"/>
      <c r="M4" s="1113"/>
    </row>
    <row r="5" spans="2:13">
      <c r="B5" s="1114"/>
      <c r="C5" s="1114" t="s">
        <v>456</v>
      </c>
      <c r="F5" s="1107"/>
    </row>
    <row r="6" spans="2:13">
      <c r="B6" s="1115"/>
      <c r="C6" s="1115" t="s">
        <v>209</v>
      </c>
      <c r="D6" s="1115"/>
      <c r="E6" s="1115"/>
      <c r="F6" s="1115"/>
      <c r="G6" s="1116"/>
      <c r="H6" s="1116"/>
      <c r="I6" s="1116"/>
      <c r="J6" s="1117"/>
      <c r="K6" s="1115"/>
      <c r="L6" s="1115"/>
      <c r="M6" s="1115"/>
    </row>
    <row r="7" spans="2:13" ht="9.75" customHeight="1">
      <c r="F7" s="1107"/>
      <c r="G7" s="1116"/>
      <c r="H7" s="1116"/>
      <c r="I7" s="1116"/>
      <c r="J7" s="1117"/>
    </row>
    <row r="8" spans="2:13">
      <c r="B8" s="1113"/>
      <c r="C8" s="1113" t="s">
        <v>214</v>
      </c>
      <c r="D8" s="1113"/>
      <c r="E8" s="1113"/>
      <c r="F8" s="1113"/>
      <c r="G8" s="1116"/>
      <c r="H8" s="1116"/>
      <c r="I8" s="1116"/>
      <c r="J8" s="1117"/>
      <c r="K8" s="1113"/>
      <c r="L8" s="1113"/>
      <c r="M8" s="1113"/>
    </row>
    <row r="9" spans="2:13">
      <c r="B9" s="1113"/>
      <c r="C9" s="1113" t="s">
        <v>1078</v>
      </c>
      <c r="D9" s="1113"/>
      <c r="E9" s="1113"/>
      <c r="F9" s="1113"/>
      <c r="G9" s="1116"/>
      <c r="H9" s="1116"/>
      <c r="I9" s="1116"/>
      <c r="J9" s="1117"/>
      <c r="K9" s="1113"/>
      <c r="L9" s="1113"/>
      <c r="M9" s="1113"/>
    </row>
    <row r="10" spans="2:13">
      <c r="C10" s="1318" t="s">
        <v>211</v>
      </c>
      <c r="D10" s="1319"/>
      <c r="E10" s="1319"/>
      <c r="F10" s="1319"/>
      <c r="G10" s="1319"/>
      <c r="H10" s="1319"/>
      <c r="I10" s="1319"/>
      <c r="J10" s="1319"/>
      <c r="K10" s="1118"/>
      <c r="L10" s="1119" t="s">
        <v>239</v>
      </c>
    </row>
    <row r="11" spans="2:13" ht="42.75" customHeight="1">
      <c r="B11" s="1120"/>
      <c r="C11" s="1280" t="s">
        <v>967</v>
      </c>
      <c r="D11" s="1320" t="s">
        <v>0</v>
      </c>
      <c r="E11" s="1321"/>
      <c r="F11" s="1332"/>
      <c r="G11" s="1333"/>
      <c r="H11" s="1333"/>
      <c r="I11" s="1333"/>
      <c r="J11" s="1121" t="s">
        <v>1114</v>
      </c>
      <c r="L11" s="1122" t="s">
        <v>348</v>
      </c>
    </row>
    <row r="12" spans="2:13" ht="35.1" customHeight="1">
      <c r="B12" s="1123"/>
      <c r="C12" s="1280"/>
      <c r="D12" s="1286" t="s">
        <v>357</v>
      </c>
      <c r="E12" s="1287"/>
      <c r="F12" s="1322"/>
      <c r="G12" s="1323"/>
      <c r="H12" s="1124"/>
      <c r="I12" s="1124"/>
      <c r="J12" s="1125" t="s">
        <v>330</v>
      </c>
      <c r="L12" s="1122" t="s">
        <v>776</v>
      </c>
      <c r="M12" s="1126"/>
    </row>
    <row r="13" spans="2:13" ht="35.1" customHeight="1">
      <c r="C13" s="1280"/>
      <c r="D13" s="1310" t="s">
        <v>1</v>
      </c>
      <c r="E13" s="1311"/>
      <c r="F13" s="1334"/>
      <c r="G13" s="1335"/>
      <c r="H13" s="1335"/>
      <c r="I13" s="1335"/>
      <c r="J13" s="1125" t="s">
        <v>330</v>
      </c>
      <c r="L13" s="1127" t="s">
        <v>777</v>
      </c>
      <c r="M13" s="1126"/>
    </row>
    <row r="14" spans="2:13" ht="35.1" customHeight="1">
      <c r="C14" s="1280"/>
      <c r="D14" s="1329" t="s">
        <v>778</v>
      </c>
      <c r="E14" s="1128" t="s">
        <v>210</v>
      </c>
      <c r="F14" s="1336"/>
      <c r="G14" s="1337"/>
      <c r="H14" s="1337"/>
      <c r="I14" s="1337"/>
      <c r="J14" s="1125" t="s">
        <v>223</v>
      </c>
      <c r="L14" s="1129" t="s">
        <v>1202</v>
      </c>
      <c r="M14" s="1126"/>
    </row>
    <row r="15" spans="2:13" ht="45" customHeight="1">
      <c r="C15" s="1280"/>
      <c r="D15" s="1330"/>
      <c r="E15" s="1128" t="s">
        <v>779</v>
      </c>
      <c r="F15" s="1336"/>
      <c r="G15" s="1337"/>
      <c r="H15" s="1337"/>
      <c r="I15" s="1337"/>
      <c r="J15" s="1130" t="s">
        <v>223</v>
      </c>
      <c r="L15" s="1136" t="s">
        <v>1115</v>
      </c>
      <c r="M15" s="1126"/>
    </row>
    <row r="16" spans="2:13" ht="48.75" customHeight="1">
      <c r="C16" s="1280"/>
      <c r="D16" s="1331"/>
      <c r="E16" s="1131" t="s">
        <v>780</v>
      </c>
      <c r="F16" s="1336"/>
      <c r="G16" s="1337"/>
      <c r="H16" s="1337"/>
      <c r="I16" s="1337"/>
      <c r="J16" s="1125" t="s">
        <v>223</v>
      </c>
      <c r="L16" s="1132" t="s">
        <v>1116</v>
      </c>
      <c r="M16" s="1126"/>
    </row>
    <row r="17" spans="3:13" ht="35.1" customHeight="1">
      <c r="C17" s="1280"/>
      <c r="D17" s="1326" t="s">
        <v>781</v>
      </c>
      <c r="E17" s="1325"/>
      <c r="F17" s="1336"/>
      <c r="G17" s="1337"/>
      <c r="H17" s="1337"/>
      <c r="I17" s="1337"/>
      <c r="J17" s="1125" t="s">
        <v>223</v>
      </c>
      <c r="L17" s="1133" t="s">
        <v>985</v>
      </c>
      <c r="M17" s="1126"/>
    </row>
    <row r="18" spans="3:13" ht="35.1" customHeight="1">
      <c r="C18" s="1280"/>
      <c r="D18" s="1326" t="s">
        <v>587</v>
      </c>
      <c r="E18" s="1325"/>
      <c r="F18" s="1336"/>
      <c r="G18" s="1337"/>
      <c r="H18" s="1337"/>
      <c r="I18" s="1337"/>
      <c r="J18" s="1125" t="s">
        <v>223</v>
      </c>
      <c r="L18" s="1129" t="s">
        <v>727</v>
      </c>
      <c r="M18" s="1126"/>
    </row>
    <row r="19" spans="3:13" ht="35.1" customHeight="1">
      <c r="C19" s="1280"/>
      <c r="D19" s="1326" t="s">
        <v>588</v>
      </c>
      <c r="E19" s="1325"/>
      <c r="F19" s="1336"/>
      <c r="G19" s="1337"/>
      <c r="H19" s="1337"/>
      <c r="I19" s="1337"/>
      <c r="J19" s="1125" t="s">
        <v>223</v>
      </c>
      <c r="L19" s="1134" t="s">
        <v>782</v>
      </c>
      <c r="M19" s="1126"/>
    </row>
    <row r="20" spans="3:13" ht="35.1" customHeight="1">
      <c r="C20" s="1280"/>
      <c r="D20" s="1327" t="s">
        <v>567</v>
      </c>
      <c r="E20" s="1328"/>
      <c r="F20" s="1336"/>
      <c r="G20" s="1337"/>
      <c r="H20" s="1337"/>
      <c r="I20" s="1337"/>
      <c r="J20" s="1125" t="s">
        <v>223</v>
      </c>
      <c r="L20" s="1134" t="s">
        <v>783</v>
      </c>
      <c r="M20" s="1126"/>
    </row>
    <row r="21" spans="3:13" ht="42" customHeight="1">
      <c r="C21" s="1280"/>
      <c r="D21" s="1324" t="s">
        <v>655</v>
      </c>
      <c r="E21" s="1325"/>
      <c r="F21" s="1336"/>
      <c r="G21" s="1337"/>
      <c r="H21" s="1337"/>
      <c r="I21" s="1337"/>
      <c r="J21" s="1135" t="s">
        <v>223</v>
      </c>
      <c r="L21" s="1136" t="s">
        <v>784</v>
      </c>
      <c r="M21" s="1126"/>
    </row>
    <row r="22" spans="3:13" ht="40.5" customHeight="1">
      <c r="C22" s="1280"/>
      <c r="D22" s="1338" t="s">
        <v>785</v>
      </c>
      <c r="E22" s="1311"/>
      <c r="F22" s="1336"/>
      <c r="G22" s="1337"/>
      <c r="H22" s="1337"/>
      <c r="I22" s="1337"/>
      <c r="J22" s="1135" t="s">
        <v>223</v>
      </c>
      <c r="L22" s="1132" t="s">
        <v>900</v>
      </c>
      <c r="M22" s="1126"/>
    </row>
    <row r="23" spans="3:13" s="1137" customFormat="1" ht="9.75" customHeight="1">
      <c r="F23" s="1340" t="s">
        <v>229</v>
      </c>
      <c r="G23" s="1340"/>
      <c r="H23" s="1340"/>
      <c r="I23" s="1340"/>
      <c r="J23" s="1340"/>
    </row>
    <row r="24" spans="3:13">
      <c r="C24" s="1138" t="s">
        <v>212</v>
      </c>
      <c r="D24" s="1139"/>
      <c r="E24" s="1139"/>
      <c r="F24" s="1140"/>
      <c r="G24" s="1341"/>
      <c r="H24" s="1341"/>
      <c r="I24" s="1341"/>
      <c r="J24" s="1341"/>
      <c r="K24" s="1118"/>
      <c r="L24" s="1119" t="s">
        <v>239</v>
      </c>
    </row>
    <row r="25" spans="3:13" ht="35.1" customHeight="1">
      <c r="C25" s="1339" t="s">
        <v>2</v>
      </c>
      <c r="D25" s="1310" t="s">
        <v>329</v>
      </c>
      <c r="E25" s="1311"/>
      <c r="F25" s="43">
        <v>2</v>
      </c>
      <c r="G25" s="1141"/>
      <c r="H25" s="1168"/>
      <c r="I25" s="1141"/>
      <c r="J25" s="1142"/>
      <c r="K25" s="1118"/>
      <c r="L25" s="1143" t="s">
        <v>901</v>
      </c>
      <c r="M25" s="1126"/>
    </row>
    <row r="26" spans="3:13" ht="35.1" customHeight="1">
      <c r="C26" s="1339"/>
      <c r="D26" s="1310" t="s">
        <v>3</v>
      </c>
      <c r="E26" s="1311"/>
      <c r="F26" s="1307"/>
      <c r="G26" s="1308"/>
      <c r="H26" s="1308"/>
      <c r="I26" s="1308"/>
      <c r="J26" s="1309"/>
      <c r="L26" s="1144" t="s">
        <v>969</v>
      </c>
      <c r="M26" s="1126"/>
    </row>
    <row r="27" spans="3:13" ht="35.1" customHeight="1">
      <c r="C27" s="1339"/>
      <c r="D27" s="1286" t="s">
        <v>4</v>
      </c>
      <c r="E27" s="1287"/>
      <c r="F27" s="1307"/>
      <c r="G27" s="1308"/>
      <c r="H27" s="1308"/>
      <c r="I27" s="1308"/>
      <c r="J27" s="1309"/>
      <c r="L27" s="1127" t="s">
        <v>5</v>
      </c>
      <c r="M27" s="1126"/>
    </row>
    <row r="28" spans="3:13" ht="35.1" customHeight="1">
      <c r="C28" s="1339"/>
      <c r="D28" s="1275" t="s">
        <v>16</v>
      </c>
      <c r="E28" s="1145" t="s">
        <v>6</v>
      </c>
      <c r="F28" s="1304"/>
      <c r="G28" s="1305"/>
      <c r="H28" s="1305"/>
      <c r="I28" s="1305"/>
      <c r="J28" s="1317"/>
      <c r="L28" s="1127" t="s">
        <v>457</v>
      </c>
      <c r="M28" s="1126"/>
    </row>
    <row r="29" spans="3:13" ht="35.1" customHeight="1">
      <c r="C29" s="1339"/>
      <c r="D29" s="1275"/>
      <c r="E29" s="1145" t="s">
        <v>7</v>
      </c>
      <c r="F29" s="1304"/>
      <c r="G29" s="1305"/>
      <c r="H29" s="1305"/>
      <c r="I29" s="1306"/>
      <c r="J29" s="1034"/>
      <c r="L29" s="1266" t="s">
        <v>1210</v>
      </c>
      <c r="M29" s="1126"/>
    </row>
    <row r="30" spans="3:13" ht="35.1" customHeight="1">
      <c r="C30" s="1339"/>
      <c r="D30" s="1275"/>
      <c r="E30" s="1145" t="s">
        <v>219</v>
      </c>
      <c r="F30" s="1301"/>
      <c r="G30" s="1302"/>
      <c r="H30" s="1302"/>
      <c r="I30" s="1303"/>
      <c r="J30" s="1035"/>
      <c r="L30" s="1267" t="s">
        <v>1211</v>
      </c>
      <c r="M30" s="1126"/>
    </row>
    <row r="31" spans="3:13" ht="35.1" customHeight="1">
      <c r="C31" s="1339"/>
      <c r="D31" s="1286" t="s">
        <v>150</v>
      </c>
      <c r="E31" s="1287"/>
      <c r="F31" s="1288"/>
      <c r="G31" s="1289"/>
      <c r="H31" s="1289"/>
      <c r="I31" s="1289"/>
      <c r="J31" s="1290"/>
      <c r="L31" s="1146"/>
      <c r="M31" s="1126"/>
    </row>
    <row r="32" spans="3:13" ht="35.1" customHeight="1">
      <c r="C32" s="1339"/>
      <c r="D32" s="1275" t="s">
        <v>9</v>
      </c>
      <c r="E32" s="1145" t="s">
        <v>10</v>
      </c>
      <c r="F32" s="1295"/>
      <c r="G32" s="1296"/>
      <c r="H32" s="1296"/>
      <c r="I32" s="1296"/>
      <c r="J32" s="1297"/>
      <c r="L32" s="1127" t="s">
        <v>971</v>
      </c>
      <c r="M32" s="1126"/>
    </row>
    <row r="33" spans="1:13" ht="35.1" customHeight="1">
      <c r="C33" s="1339"/>
      <c r="D33" s="1275"/>
      <c r="E33" s="1145" t="s">
        <v>218</v>
      </c>
      <c r="F33" s="1045"/>
      <c r="G33" s="1169" t="s">
        <v>950</v>
      </c>
      <c r="H33" s="1046"/>
      <c r="I33" s="1169" t="s">
        <v>951</v>
      </c>
      <c r="J33" s="1047"/>
      <c r="L33" s="1127"/>
      <c r="M33" s="1126"/>
    </row>
    <row r="34" spans="1:13" ht="35.1" customHeight="1">
      <c r="C34" s="1339"/>
      <c r="D34" s="1275"/>
      <c r="E34" s="1145" t="s">
        <v>952</v>
      </c>
      <c r="F34" s="1312"/>
      <c r="G34" s="1313"/>
      <c r="H34" s="1313"/>
      <c r="I34" s="1313"/>
      <c r="J34" s="1314"/>
      <c r="L34" s="1127"/>
      <c r="M34" s="1126"/>
    </row>
    <row r="35" spans="1:13" ht="35.1" customHeight="1">
      <c r="C35" s="1339"/>
      <c r="D35" s="1275"/>
      <c r="E35" s="1145" t="s">
        <v>11</v>
      </c>
      <c r="F35" s="1298"/>
      <c r="G35" s="1299"/>
      <c r="H35" s="1299"/>
      <c r="I35" s="1299"/>
      <c r="J35" s="1300"/>
      <c r="L35" s="1127" t="s">
        <v>972</v>
      </c>
      <c r="M35" s="1126"/>
    </row>
    <row r="36" spans="1:13" ht="35.1" customHeight="1">
      <c r="C36" s="1339"/>
      <c r="D36" s="1286" t="s">
        <v>13</v>
      </c>
      <c r="E36" s="1287"/>
      <c r="F36" s="1345"/>
      <c r="G36" s="1345"/>
      <c r="H36" s="1345"/>
      <c r="I36" s="1345"/>
      <c r="J36" s="1345"/>
      <c r="K36" s="1176"/>
      <c r="L36" s="1147" t="s">
        <v>786</v>
      </c>
      <c r="M36" s="1126"/>
    </row>
    <row r="37" spans="1:13" ht="35.1" customHeight="1">
      <c r="C37" s="1339"/>
      <c r="D37" s="1281" t="s">
        <v>215</v>
      </c>
      <c r="E37" s="1282"/>
      <c r="F37" s="1283"/>
      <c r="G37" s="1284"/>
      <c r="H37" s="1284"/>
      <c r="I37" s="1284"/>
      <c r="J37" s="1285"/>
      <c r="L37" s="1127" t="s">
        <v>1230</v>
      </c>
      <c r="M37" s="1126"/>
    </row>
    <row r="38" spans="1:13" ht="9.75" customHeight="1">
      <c r="A38" s="1126"/>
      <c r="B38" s="1148"/>
      <c r="C38" s="1148"/>
      <c r="D38" s="1148"/>
      <c r="E38" s="1148"/>
      <c r="F38" s="1148"/>
      <c r="G38" s="1148"/>
      <c r="H38" s="1148"/>
      <c r="I38" s="1148"/>
      <c r="J38" s="1148"/>
    </row>
    <row r="39" spans="1:13" ht="35.1" hidden="1" customHeight="1" outlineLevel="1">
      <c r="C39" s="1280" t="s">
        <v>15</v>
      </c>
      <c r="D39" s="1310" t="s">
        <v>3</v>
      </c>
      <c r="E39" s="1311"/>
      <c r="F39" s="1307"/>
      <c r="G39" s="1308"/>
      <c r="H39" s="1308"/>
      <c r="I39" s="1308"/>
      <c r="J39" s="1309"/>
      <c r="L39" s="1149" t="s">
        <v>970</v>
      </c>
      <c r="M39" s="1126"/>
    </row>
    <row r="40" spans="1:13" ht="35.1" hidden="1" customHeight="1" outlineLevel="1">
      <c r="C40" s="1280"/>
      <c r="D40" s="1286" t="s">
        <v>4</v>
      </c>
      <c r="E40" s="1287"/>
      <c r="F40" s="1307"/>
      <c r="G40" s="1308"/>
      <c r="H40" s="1308"/>
      <c r="I40" s="1308"/>
      <c r="J40" s="1309"/>
      <c r="L40" s="1127" t="s">
        <v>968</v>
      </c>
      <c r="M40" s="1126"/>
    </row>
    <row r="41" spans="1:13" ht="35.1" hidden="1" customHeight="1" outlineLevel="1">
      <c r="C41" s="1280"/>
      <c r="D41" s="1275" t="s">
        <v>16</v>
      </c>
      <c r="E41" s="1145" t="s">
        <v>6</v>
      </c>
      <c r="F41" s="1304"/>
      <c r="G41" s="1305"/>
      <c r="H41" s="1305"/>
      <c r="I41" s="1305"/>
      <c r="J41" s="1317"/>
      <c r="L41" s="1127" t="s">
        <v>457</v>
      </c>
      <c r="M41" s="1126"/>
    </row>
    <row r="42" spans="1:13" ht="35.1" hidden="1" customHeight="1" outlineLevel="1">
      <c r="C42" s="1280"/>
      <c r="D42" s="1275"/>
      <c r="E42" s="1145" t="s">
        <v>7</v>
      </c>
      <c r="F42" s="1304"/>
      <c r="G42" s="1305"/>
      <c r="H42" s="1305"/>
      <c r="I42" s="1306"/>
      <c r="J42" s="1034"/>
      <c r="L42" s="1266" t="s">
        <v>1210</v>
      </c>
      <c r="M42" s="1126"/>
    </row>
    <row r="43" spans="1:13" ht="35.1" hidden="1" customHeight="1" outlineLevel="1">
      <c r="C43" s="1280"/>
      <c r="D43" s="1275"/>
      <c r="E43" s="1145" t="s">
        <v>219</v>
      </c>
      <c r="F43" s="1301"/>
      <c r="G43" s="1302"/>
      <c r="H43" s="1302"/>
      <c r="I43" s="1303"/>
      <c r="J43" s="1035"/>
      <c r="L43" s="1267" t="s">
        <v>1211</v>
      </c>
      <c r="M43" s="1126"/>
    </row>
    <row r="44" spans="1:13" ht="35.1" hidden="1" customHeight="1" outlineLevel="1">
      <c r="C44" s="1280"/>
      <c r="D44" s="1286" t="s">
        <v>150</v>
      </c>
      <c r="E44" s="1287"/>
      <c r="F44" s="1342"/>
      <c r="G44" s="1343"/>
      <c r="H44" s="1343"/>
      <c r="I44" s="1343"/>
      <c r="J44" s="1344"/>
      <c r="L44" s="1146" t="s">
        <v>8</v>
      </c>
      <c r="M44" s="1126"/>
    </row>
    <row r="45" spans="1:13" ht="35.1" hidden="1" customHeight="1" outlineLevel="1">
      <c r="C45" s="1280"/>
      <c r="D45" s="1275" t="s">
        <v>9</v>
      </c>
      <c r="E45" s="1145" t="s">
        <v>10</v>
      </c>
      <c r="F45" s="1295"/>
      <c r="G45" s="1296"/>
      <c r="H45" s="1296"/>
      <c r="I45" s="1296"/>
      <c r="J45" s="1297"/>
      <c r="L45" s="1150" t="s">
        <v>971</v>
      </c>
      <c r="M45" s="1126"/>
    </row>
    <row r="46" spans="1:13" ht="35.1" hidden="1" customHeight="1" outlineLevel="1">
      <c r="C46" s="1280"/>
      <c r="D46" s="1275"/>
      <c r="E46" s="1145" t="s">
        <v>218</v>
      </c>
      <c r="F46" s="1045"/>
      <c r="G46" s="1169" t="s">
        <v>950</v>
      </c>
      <c r="H46" s="1046"/>
      <c r="I46" s="1169" t="s">
        <v>951</v>
      </c>
      <c r="J46" s="1047"/>
      <c r="L46" s="1127"/>
      <c r="M46" s="1126"/>
    </row>
    <row r="47" spans="1:13" ht="35.1" hidden="1" customHeight="1" outlineLevel="1">
      <c r="C47" s="1280"/>
      <c r="D47" s="1275"/>
      <c r="E47" s="1145" t="s">
        <v>952</v>
      </c>
      <c r="F47" s="1312"/>
      <c r="G47" s="1313"/>
      <c r="H47" s="1313"/>
      <c r="I47" s="1313"/>
      <c r="J47" s="1314"/>
      <c r="L47" s="1127"/>
      <c r="M47" s="1126"/>
    </row>
    <row r="48" spans="1:13" ht="35.1" hidden="1" customHeight="1" outlineLevel="1">
      <c r="C48" s="1280"/>
      <c r="D48" s="1275"/>
      <c r="E48" s="1145" t="s">
        <v>11</v>
      </c>
      <c r="F48" s="1298"/>
      <c r="G48" s="1299"/>
      <c r="H48" s="1299"/>
      <c r="I48" s="1299"/>
      <c r="J48" s="1300"/>
      <c r="L48" s="1127" t="s">
        <v>12</v>
      </c>
      <c r="M48" s="1126"/>
    </row>
    <row r="49" spans="1:13" ht="35.1" hidden="1" customHeight="1" outlineLevel="1">
      <c r="C49" s="1280"/>
      <c r="D49" s="1286" t="s">
        <v>13</v>
      </c>
      <c r="E49" s="1287"/>
      <c r="F49" s="1272"/>
      <c r="G49" s="1273"/>
      <c r="H49" s="1273"/>
      <c r="I49" s="1273"/>
      <c r="J49" s="1274"/>
      <c r="L49" s="1127" t="s">
        <v>14</v>
      </c>
      <c r="M49" s="1126"/>
    </row>
    <row r="50" spans="1:13" ht="35.1" hidden="1" customHeight="1" outlineLevel="1">
      <c r="C50" s="1280"/>
      <c r="D50" s="1281" t="s">
        <v>215</v>
      </c>
      <c r="E50" s="1282"/>
      <c r="F50" s="1283"/>
      <c r="G50" s="1284"/>
      <c r="H50" s="1284"/>
      <c r="I50" s="1284"/>
      <c r="J50" s="1285"/>
      <c r="L50" s="1127" t="s">
        <v>1230</v>
      </c>
      <c r="M50" s="1126"/>
    </row>
    <row r="51" spans="1:13" ht="25.5" collapsed="1">
      <c r="A51" s="1126"/>
      <c r="B51" s="1148" t="s">
        <v>375</v>
      </c>
      <c r="C51" s="1148"/>
      <c r="D51" s="1148"/>
      <c r="E51" s="1148"/>
      <c r="F51" s="1148"/>
      <c r="G51" s="1148"/>
      <c r="H51" s="1148"/>
      <c r="I51" s="1148"/>
      <c r="J51" s="1148"/>
    </row>
    <row r="52" spans="1:13" ht="35.1" hidden="1" customHeight="1" outlineLevel="1">
      <c r="C52" s="1280" t="s">
        <v>373</v>
      </c>
      <c r="D52" s="1310" t="s">
        <v>3</v>
      </c>
      <c r="E52" s="1311"/>
      <c r="F52" s="1307"/>
      <c r="G52" s="1308"/>
      <c r="H52" s="1308"/>
      <c r="I52" s="1308"/>
      <c r="J52" s="1309"/>
      <c r="L52" s="1149" t="s">
        <v>970</v>
      </c>
      <c r="M52" s="1126"/>
    </row>
    <row r="53" spans="1:13" ht="35.1" hidden="1" customHeight="1" outlineLevel="1">
      <c r="C53" s="1280"/>
      <c r="D53" s="1286" t="s">
        <v>4</v>
      </c>
      <c r="E53" s="1287"/>
      <c r="F53" s="1307"/>
      <c r="G53" s="1308"/>
      <c r="H53" s="1308"/>
      <c r="I53" s="1308"/>
      <c r="J53" s="1309"/>
      <c r="L53" s="1127" t="s">
        <v>968</v>
      </c>
      <c r="M53" s="1126"/>
    </row>
    <row r="54" spans="1:13" ht="35.1" hidden="1" customHeight="1" outlineLevel="1">
      <c r="C54" s="1280"/>
      <c r="D54" s="1275" t="s">
        <v>16</v>
      </c>
      <c r="E54" s="1145" t="s">
        <v>6</v>
      </c>
      <c r="F54" s="1304"/>
      <c r="G54" s="1305"/>
      <c r="H54" s="1305"/>
      <c r="I54" s="1305"/>
      <c r="J54" s="1317"/>
      <c r="L54" s="1127" t="s">
        <v>457</v>
      </c>
      <c r="M54" s="1126"/>
    </row>
    <row r="55" spans="1:13" ht="35.1" hidden="1" customHeight="1" outlineLevel="1">
      <c r="C55" s="1280"/>
      <c r="D55" s="1275"/>
      <c r="E55" s="1145" t="s">
        <v>7</v>
      </c>
      <c r="F55" s="1304"/>
      <c r="G55" s="1305"/>
      <c r="H55" s="1305"/>
      <c r="I55" s="1306"/>
      <c r="J55" s="1034"/>
      <c r="L55" s="1266" t="s">
        <v>1210</v>
      </c>
      <c r="M55" s="1126"/>
    </row>
    <row r="56" spans="1:13" ht="35.1" hidden="1" customHeight="1" outlineLevel="1">
      <c r="C56" s="1280"/>
      <c r="D56" s="1275"/>
      <c r="E56" s="1145" t="s">
        <v>219</v>
      </c>
      <c r="F56" s="1301"/>
      <c r="G56" s="1302"/>
      <c r="H56" s="1302"/>
      <c r="I56" s="1303"/>
      <c r="J56" s="1035"/>
      <c r="L56" s="1267" t="s">
        <v>1211</v>
      </c>
      <c r="M56" s="1126"/>
    </row>
    <row r="57" spans="1:13" ht="35.1" hidden="1" customHeight="1" outlineLevel="1">
      <c r="C57" s="1280"/>
      <c r="D57" s="1286" t="s">
        <v>150</v>
      </c>
      <c r="E57" s="1287"/>
      <c r="F57" s="1288"/>
      <c r="G57" s="1289"/>
      <c r="H57" s="1289"/>
      <c r="I57" s="1289"/>
      <c r="J57" s="1290"/>
      <c r="L57" s="1146" t="s">
        <v>8</v>
      </c>
      <c r="M57" s="1126"/>
    </row>
    <row r="58" spans="1:13" ht="35.1" hidden="1" customHeight="1" outlineLevel="1">
      <c r="C58" s="1280"/>
      <c r="D58" s="1275" t="s">
        <v>9</v>
      </c>
      <c r="E58" s="1145" t="s">
        <v>10</v>
      </c>
      <c r="F58" s="1295"/>
      <c r="G58" s="1296"/>
      <c r="H58" s="1296"/>
      <c r="I58" s="1296"/>
      <c r="J58" s="1297"/>
      <c r="L58" s="1150" t="s">
        <v>971</v>
      </c>
      <c r="M58" s="1126"/>
    </row>
    <row r="59" spans="1:13" ht="35.1" hidden="1" customHeight="1" outlineLevel="1">
      <c r="C59" s="1280"/>
      <c r="D59" s="1275"/>
      <c r="E59" s="1145" t="s">
        <v>218</v>
      </c>
      <c r="F59" s="1045"/>
      <c r="G59" s="1169" t="s">
        <v>950</v>
      </c>
      <c r="H59" s="1046"/>
      <c r="I59" s="1169" t="s">
        <v>951</v>
      </c>
      <c r="J59" s="1047"/>
      <c r="L59" s="1127"/>
      <c r="M59" s="1126"/>
    </row>
    <row r="60" spans="1:13" ht="35.1" hidden="1" customHeight="1" outlineLevel="1">
      <c r="C60" s="1280"/>
      <c r="D60" s="1275"/>
      <c r="E60" s="1145" t="s">
        <v>952</v>
      </c>
      <c r="F60" s="1312"/>
      <c r="G60" s="1313"/>
      <c r="H60" s="1313"/>
      <c r="I60" s="1313"/>
      <c r="J60" s="1314"/>
      <c r="L60" s="1127"/>
      <c r="M60" s="1126"/>
    </row>
    <row r="61" spans="1:13" ht="35.1" hidden="1" customHeight="1" outlineLevel="1">
      <c r="C61" s="1280"/>
      <c r="D61" s="1275"/>
      <c r="E61" s="1145" t="s">
        <v>11</v>
      </c>
      <c r="F61" s="1298"/>
      <c r="G61" s="1299"/>
      <c r="H61" s="1299"/>
      <c r="I61" s="1299"/>
      <c r="J61" s="1300"/>
      <c r="L61" s="1127" t="s">
        <v>12</v>
      </c>
      <c r="M61" s="1126"/>
    </row>
    <row r="62" spans="1:13" ht="35.1" hidden="1" customHeight="1" outlineLevel="1">
      <c r="C62" s="1280"/>
      <c r="D62" s="1286" t="s">
        <v>13</v>
      </c>
      <c r="E62" s="1287"/>
      <c r="F62" s="1272"/>
      <c r="G62" s="1273"/>
      <c r="H62" s="1273"/>
      <c r="I62" s="1273"/>
      <c r="J62" s="1274"/>
      <c r="L62" s="1127" t="s">
        <v>14</v>
      </c>
      <c r="M62" s="1126"/>
    </row>
    <row r="63" spans="1:13" ht="35.1" hidden="1" customHeight="1" outlineLevel="1">
      <c r="C63" s="1280"/>
      <c r="D63" s="1281" t="s">
        <v>215</v>
      </c>
      <c r="E63" s="1282"/>
      <c r="F63" s="1283"/>
      <c r="G63" s="1284"/>
      <c r="H63" s="1284"/>
      <c r="I63" s="1284"/>
      <c r="J63" s="1285"/>
      <c r="L63" s="1127" t="s">
        <v>1230</v>
      </c>
      <c r="M63" s="1126"/>
    </row>
    <row r="64" spans="1:13" ht="25.5" collapsed="1">
      <c r="A64" s="1126"/>
      <c r="B64" s="1148" t="s">
        <v>376</v>
      </c>
      <c r="C64" s="1148"/>
      <c r="D64" s="1148"/>
      <c r="E64" s="1148"/>
      <c r="F64" s="1148"/>
      <c r="G64" s="1148"/>
      <c r="H64" s="1148"/>
      <c r="I64" s="1148"/>
      <c r="J64" s="1148"/>
    </row>
    <row r="65" spans="2:13" ht="35.1" hidden="1" customHeight="1" outlineLevel="1">
      <c r="C65" s="1280" t="s">
        <v>374</v>
      </c>
      <c r="D65" s="1310" t="s">
        <v>3</v>
      </c>
      <c r="E65" s="1311"/>
      <c r="F65" s="1307"/>
      <c r="G65" s="1308"/>
      <c r="H65" s="1308"/>
      <c r="I65" s="1308"/>
      <c r="J65" s="1309"/>
      <c r="L65" s="1149" t="s">
        <v>970</v>
      </c>
      <c r="M65" s="1126"/>
    </row>
    <row r="66" spans="2:13" ht="35.1" hidden="1" customHeight="1" outlineLevel="1">
      <c r="C66" s="1280"/>
      <c r="D66" s="1286" t="s">
        <v>4</v>
      </c>
      <c r="E66" s="1287"/>
      <c r="F66" s="1307"/>
      <c r="G66" s="1308"/>
      <c r="H66" s="1308"/>
      <c r="I66" s="1308"/>
      <c r="J66" s="1309"/>
      <c r="L66" s="1127" t="s">
        <v>968</v>
      </c>
      <c r="M66" s="1126"/>
    </row>
    <row r="67" spans="2:13" ht="35.1" hidden="1" customHeight="1" outlineLevel="1">
      <c r="C67" s="1280"/>
      <c r="D67" s="1275" t="s">
        <v>16</v>
      </c>
      <c r="E67" s="1145" t="s">
        <v>6</v>
      </c>
      <c r="F67" s="1304"/>
      <c r="G67" s="1305"/>
      <c r="H67" s="1305"/>
      <c r="I67" s="1305"/>
      <c r="J67" s="1317"/>
      <c r="L67" s="1127" t="s">
        <v>457</v>
      </c>
      <c r="M67" s="1126"/>
    </row>
    <row r="68" spans="2:13" ht="35.1" hidden="1" customHeight="1" outlineLevel="1">
      <c r="C68" s="1280"/>
      <c r="D68" s="1275"/>
      <c r="E68" s="1145" t="s">
        <v>7</v>
      </c>
      <c r="F68" s="1304"/>
      <c r="G68" s="1305"/>
      <c r="H68" s="1305"/>
      <c r="I68" s="1306"/>
      <c r="J68" s="1034"/>
      <c r="L68" s="1266" t="s">
        <v>1210</v>
      </c>
      <c r="M68" s="1126"/>
    </row>
    <row r="69" spans="2:13" ht="35.1" hidden="1" customHeight="1" outlineLevel="1">
      <c r="C69" s="1280"/>
      <c r="D69" s="1275"/>
      <c r="E69" s="1145" t="s">
        <v>219</v>
      </c>
      <c r="F69" s="1301"/>
      <c r="G69" s="1302"/>
      <c r="H69" s="1302"/>
      <c r="I69" s="1303"/>
      <c r="J69" s="1035"/>
      <c r="L69" s="1267" t="s">
        <v>1211</v>
      </c>
      <c r="M69" s="1126"/>
    </row>
    <row r="70" spans="2:13" ht="35.1" hidden="1" customHeight="1" outlineLevel="1">
      <c r="C70" s="1280"/>
      <c r="D70" s="1286" t="s">
        <v>150</v>
      </c>
      <c r="E70" s="1287"/>
      <c r="F70" s="1288"/>
      <c r="G70" s="1289"/>
      <c r="H70" s="1289"/>
      <c r="I70" s="1289"/>
      <c r="J70" s="1290"/>
      <c r="L70" s="1146" t="s">
        <v>8</v>
      </c>
      <c r="M70" s="1126"/>
    </row>
    <row r="71" spans="2:13" ht="35.1" hidden="1" customHeight="1" outlineLevel="1">
      <c r="C71" s="1280"/>
      <c r="D71" s="1275" t="s">
        <v>9</v>
      </c>
      <c r="E71" s="1145" t="s">
        <v>10</v>
      </c>
      <c r="F71" s="1295"/>
      <c r="G71" s="1296"/>
      <c r="H71" s="1296"/>
      <c r="I71" s="1296"/>
      <c r="J71" s="1297"/>
      <c r="L71" s="1150" t="s">
        <v>971</v>
      </c>
      <c r="M71" s="1126"/>
    </row>
    <row r="72" spans="2:13" ht="35.1" hidden="1" customHeight="1" outlineLevel="1">
      <c r="C72" s="1280"/>
      <c r="D72" s="1275"/>
      <c r="E72" s="1145" t="s">
        <v>218</v>
      </c>
      <c r="F72" s="1045"/>
      <c r="G72" s="1169" t="s">
        <v>950</v>
      </c>
      <c r="H72" s="1046"/>
      <c r="I72" s="1169" t="s">
        <v>951</v>
      </c>
      <c r="J72" s="1047"/>
      <c r="L72" s="1127"/>
      <c r="M72" s="1126"/>
    </row>
    <row r="73" spans="2:13" ht="35.1" hidden="1" customHeight="1" outlineLevel="1">
      <c r="C73" s="1280"/>
      <c r="D73" s="1275"/>
      <c r="E73" s="1145" t="s">
        <v>952</v>
      </c>
      <c r="F73" s="1312"/>
      <c r="G73" s="1313"/>
      <c r="H73" s="1313"/>
      <c r="I73" s="1313"/>
      <c r="J73" s="1314"/>
      <c r="L73" s="1127"/>
      <c r="M73" s="1126"/>
    </row>
    <row r="74" spans="2:13" ht="35.1" hidden="1" customHeight="1" outlineLevel="1">
      <c r="C74" s="1280"/>
      <c r="D74" s="1275"/>
      <c r="E74" s="1145" t="s">
        <v>11</v>
      </c>
      <c r="F74" s="1298"/>
      <c r="G74" s="1299"/>
      <c r="H74" s="1299"/>
      <c r="I74" s="1299"/>
      <c r="J74" s="1300"/>
      <c r="L74" s="1127" t="s">
        <v>12</v>
      </c>
      <c r="M74" s="1126"/>
    </row>
    <row r="75" spans="2:13" ht="35.1" hidden="1" customHeight="1" outlineLevel="1">
      <c r="C75" s="1280"/>
      <c r="D75" s="1286" t="s">
        <v>13</v>
      </c>
      <c r="E75" s="1287"/>
      <c r="F75" s="1272"/>
      <c r="G75" s="1273"/>
      <c r="H75" s="1273"/>
      <c r="I75" s="1273"/>
      <c r="J75" s="1274"/>
      <c r="L75" s="1127" t="s">
        <v>14</v>
      </c>
      <c r="M75" s="1126"/>
    </row>
    <row r="76" spans="2:13" ht="35.1" hidden="1" customHeight="1" outlineLevel="1">
      <c r="C76" s="1280"/>
      <c r="D76" s="1281" t="s">
        <v>215</v>
      </c>
      <c r="E76" s="1282"/>
      <c r="F76" s="1283"/>
      <c r="G76" s="1284"/>
      <c r="H76" s="1284"/>
      <c r="I76" s="1284"/>
      <c r="J76" s="1285"/>
      <c r="L76" s="1127" t="s">
        <v>1230</v>
      </c>
      <c r="M76" s="1126"/>
    </row>
    <row r="77" spans="2:13" s="1137" customFormat="1" collapsed="1">
      <c r="B77" s="1148" t="s">
        <v>377</v>
      </c>
      <c r="C77" s="1148"/>
      <c r="D77" s="1148"/>
      <c r="E77" s="1148"/>
      <c r="F77" s="1148"/>
      <c r="G77" s="1148"/>
      <c r="H77" s="1148"/>
      <c r="I77" s="1148"/>
      <c r="J77" s="1148"/>
    </row>
    <row r="78" spans="2:13">
      <c r="C78" s="1318" t="s">
        <v>213</v>
      </c>
      <c r="D78" s="1350"/>
      <c r="E78" s="1350"/>
      <c r="F78" s="1151" t="s">
        <v>229</v>
      </c>
      <c r="G78" s="1151"/>
      <c r="H78" s="1151"/>
      <c r="I78" s="1151"/>
      <c r="J78" s="1151"/>
      <c r="K78" s="1118"/>
      <c r="L78" s="1119" t="s">
        <v>239</v>
      </c>
    </row>
    <row r="79" spans="2:13" ht="35.1" customHeight="1">
      <c r="C79" s="1339" t="s">
        <v>17</v>
      </c>
      <c r="D79" s="1310" t="s">
        <v>216</v>
      </c>
      <c r="E79" s="1311"/>
      <c r="F79" s="1352"/>
      <c r="G79" s="1353"/>
      <c r="H79" s="1353"/>
      <c r="I79" s="1353"/>
      <c r="J79" s="1354"/>
      <c r="L79" s="1144"/>
      <c r="M79" s="1126"/>
    </row>
    <row r="80" spans="2:13" ht="35.1" customHeight="1">
      <c r="C80" s="1339"/>
      <c r="D80" s="1286" t="s">
        <v>320</v>
      </c>
      <c r="E80" s="1287"/>
      <c r="F80" s="1292"/>
      <c r="G80" s="1293"/>
      <c r="H80" s="1293"/>
      <c r="I80" s="1293"/>
      <c r="J80" s="1294"/>
      <c r="L80" s="1127" t="s">
        <v>1093</v>
      </c>
      <c r="M80" s="1126"/>
    </row>
    <row r="81" spans="1:13" ht="35.1" customHeight="1">
      <c r="C81" s="1339"/>
      <c r="D81" s="1281" t="s">
        <v>19</v>
      </c>
      <c r="E81" s="1282"/>
      <c r="F81" s="1298"/>
      <c r="G81" s="1299"/>
      <c r="H81" s="1299"/>
      <c r="I81" s="1299"/>
      <c r="J81" s="1300"/>
      <c r="L81" s="1127" t="s">
        <v>957</v>
      </c>
      <c r="M81" s="1126"/>
    </row>
    <row r="82" spans="1:13" s="1137" customFormat="1" ht="9.75" customHeight="1">
      <c r="F82" s="1355" t="s">
        <v>229</v>
      </c>
      <c r="G82" s="1355"/>
      <c r="H82" s="1355"/>
      <c r="I82" s="1355"/>
      <c r="J82" s="1355"/>
    </row>
    <row r="83" spans="1:13">
      <c r="C83" s="1318" t="s">
        <v>228</v>
      </c>
      <c r="D83" s="1350"/>
      <c r="E83" s="1350"/>
      <c r="F83" s="1291" t="s">
        <v>227</v>
      </c>
      <c r="G83" s="1291"/>
      <c r="H83" s="1291"/>
      <c r="I83" s="1291"/>
      <c r="J83" s="1291"/>
      <c r="K83" s="1118"/>
      <c r="L83" s="1119" t="s">
        <v>239</v>
      </c>
    </row>
    <row r="84" spans="1:13" ht="40.5">
      <c r="C84" s="1351" t="s">
        <v>21</v>
      </c>
      <c r="D84" s="1310" t="s">
        <v>22</v>
      </c>
      <c r="E84" s="1311"/>
      <c r="F84" s="2"/>
      <c r="G84" s="1152"/>
      <c r="H84" s="1152"/>
      <c r="I84" s="1152"/>
      <c r="J84" s="1123"/>
      <c r="K84" s="1153"/>
      <c r="L84" s="1122" t="s">
        <v>345</v>
      </c>
    </row>
    <row r="85" spans="1:13" ht="29.25" customHeight="1">
      <c r="C85" s="1339"/>
      <c r="D85" s="1275" t="s">
        <v>23</v>
      </c>
      <c r="E85" s="1145" t="s">
        <v>24</v>
      </c>
      <c r="F85" s="1352"/>
      <c r="G85" s="1353"/>
      <c r="H85" s="1353"/>
      <c r="I85" s="1353"/>
      <c r="J85" s="1354"/>
      <c r="L85" s="1144" t="s">
        <v>25</v>
      </c>
      <c r="M85" s="1126"/>
    </row>
    <row r="86" spans="1:13" ht="29.25" customHeight="1">
      <c r="C86" s="1339"/>
      <c r="D86" s="1275"/>
      <c r="E86" s="1145" t="s">
        <v>220</v>
      </c>
      <c r="F86" s="1292"/>
      <c r="G86" s="1293"/>
      <c r="H86" s="1293"/>
      <c r="I86" s="1293"/>
      <c r="J86" s="1294"/>
      <c r="L86" s="1127" t="s">
        <v>25</v>
      </c>
      <c r="M86" s="1126"/>
    </row>
    <row r="87" spans="1:13" ht="29.25" customHeight="1">
      <c r="C87" s="1339"/>
      <c r="D87" s="1275"/>
      <c r="E87" s="1145" t="s">
        <v>221</v>
      </c>
      <c r="F87" s="1292"/>
      <c r="G87" s="1293"/>
      <c r="H87" s="1293"/>
      <c r="I87" s="1315"/>
      <c r="J87" s="1032"/>
      <c r="L87" s="1127" t="s">
        <v>1212</v>
      </c>
      <c r="M87" s="1126"/>
    </row>
    <row r="88" spans="1:13" ht="29.25" customHeight="1">
      <c r="C88" s="1339"/>
      <c r="D88" s="1275"/>
      <c r="E88" s="1145" t="s">
        <v>219</v>
      </c>
      <c r="F88" s="1298"/>
      <c r="G88" s="1299"/>
      <c r="H88" s="1299"/>
      <c r="I88" s="1316"/>
      <c r="J88" s="1033"/>
      <c r="L88" s="1127"/>
      <c r="M88" s="1126"/>
    </row>
    <row r="89" spans="1:13" ht="25.5">
      <c r="C89" s="1339"/>
      <c r="D89" s="1275" t="s">
        <v>26</v>
      </c>
      <c r="E89" s="1145" t="s">
        <v>10</v>
      </c>
      <c r="F89" s="1347"/>
      <c r="G89" s="1348"/>
      <c r="H89" s="1348"/>
      <c r="I89" s="1348"/>
      <c r="J89" s="1349"/>
      <c r="K89" s="1154"/>
      <c r="L89" s="1150" t="s">
        <v>971</v>
      </c>
      <c r="M89" s="1126"/>
    </row>
    <row r="90" spans="1:13" ht="31.5" customHeight="1">
      <c r="C90" s="1339"/>
      <c r="D90" s="1275"/>
      <c r="E90" s="1145" t="s">
        <v>218</v>
      </c>
      <c r="F90" s="1045"/>
      <c r="G90" s="1169" t="s">
        <v>950</v>
      </c>
      <c r="H90" s="1046"/>
      <c r="I90" s="1169" t="s">
        <v>951</v>
      </c>
      <c r="J90" s="1047"/>
      <c r="K90" s="1154"/>
      <c r="L90" s="1127"/>
      <c r="M90" s="1126"/>
    </row>
    <row r="91" spans="1:13" ht="31.5" customHeight="1">
      <c r="C91" s="1339"/>
      <c r="D91" s="1275"/>
      <c r="E91" s="1145" t="s">
        <v>952</v>
      </c>
      <c r="F91" s="1312"/>
      <c r="G91" s="1313"/>
      <c r="H91" s="1313"/>
      <c r="I91" s="1313"/>
      <c r="J91" s="1314"/>
      <c r="K91" s="1154"/>
      <c r="L91" s="1127"/>
      <c r="M91" s="1126"/>
    </row>
    <row r="92" spans="1:13" ht="25.5">
      <c r="C92" s="1339"/>
      <c r="D92" s="1275"/>
      <c r="E92" s="1145" t="s">
        <v>11</v>
      </c>
      <c r="F92" s="1292"/>
      <c r="G92" s="1293"/>
      <c r="H92" s="1293"/>
      <c r="I92" s="1293"/>
      <c r="J92" s="1294"/>
      <c r="L92" s="1144" t="s">
        <v>25</v>
      </c>
      <c r="M92" s="1126"/>
    </row>
    <row r="93" spans="1:13" ht="25.5">
      <c r="C93" s="1339"/>
      <c r="D93" s="1275"/>
      <c r="E93" s="1145" t="s">
        <v>27</v>
      </c>
      <c r="F93" s="1292"/>
      <c r="G93" s="1293"/>
      <c r="H93" s="1293"/>
      <c r="I93" s="1293"/>
      <c r="J93" s="1294"/>
      <c r="L93" s="1144" t="s">
        <v>25</v>
      </c>
      <c r="M93" s="1126"/>
    </row>
    <row r="94" spans="1:13" ht="25.5">
      <c r="C94" s="1339"/>
      <c r="D94" s="1346"/>
      <c r="E94" s="1155" t="s">
        <v>222</v>
      </c>
      <c r="F94" s="1277"/>
      <c r="G94" s="1278"/>
      <c r="H94" s="1278"/>
      <c r="I94" s="1278"/>
      <c r="J94" s="1279"/>
      <c r="L94" s="1127" t="s">
        <v>28</v>
      </c>
      <c r="M94" s="1126"/>
    </row>
    <row r="95" spans="1:13" ht="9.75" customHeight="1">
      <c r="A95" s="1126"/>
      <c r="B95" s="1148"/>
      <c r="C95" s="1148"/>
      <c r="D95" s="1148"/>
      <c r="E95" s="1148"/>
      <c r="F95" s="1148"/>
      <c r="G95" s="1148"/>
      <c r="H95" s="1148"/>
      <c r="I95" s="1148"/>
      <c r="J95" s="1148"/>
    </row>
    <row r="96" spans="1:13" ht="40.5" hidden="1" outlineLevel="1">
      <c r="C96" s="1351" t="s">
        <v>29</v>
      </c>
      <c r="D96" s="1310" t="s">
        <v>22</v>
      </c>
      <c r="E96" s="1311"/>
      <c r="F96" s="2"/>
      <c r="L96" s="1122" t="s">
        <v>458</v>
      </c>
    </row>
    <row r="97" spans="1:13" ht="25.5" hidden="1" outlineLevel="1">
      <c r="C97" s="1339"/>
      <c r="D97" s="1275" t="s">
        <v>23</v>
      </c>
      <c r="E97" s="1145" t="s">
        <v>24</v>
      </c>
      <c r="F97" s="1352"/>
      <c r="G97" s="1353"/>
      <c r="H97" s="1353"/>
      <c r="I97" s="1353"/>
      <c r="J97" s="1354"/>
      <c r="L97" s="1127" t="s">
        <v>25</v>
      </c>
      <c r="M97" s="1126"/>
    </row>
    <row r="98" spans="1:13" ht="25.5" hidden="1" outlineLevel="1">
      <c r="C98" s="1339"/>
      <c r="D98" s="1275"/>
      <c r="E98" s="1145" t="s">
        <v>220</v>
      </c>
      <c r="F98" s="1292"/>
      <c r="G98" s="1293"/>
      <c r="H98" s="1293"/>
      <c r="I98" s="1293"/>
      <c r="J98" s="1294"/>
      <c r="L98" s="1127" t="s">
        <v>25</v>
      </c>
      <c r="M98" s="1126"/>
    </row>
    <row r="99" spans="1:13" ht="25.5" hidden="1" outlineLevel="1">
      <c r="C99" s="1339"/>
      <c r="D99" s="1275"/>
      <c r="E99" s="1145" t="s">
        <v>221</v>
      </c>
      <c r="F99" s="1292"/>
      <c r="G99" s="1293"/>
      <c r="H99" s="1293"/>
      <c r="I99" s="1315"/>
      <c r="J99" s="1032"/>
      <c r="L99" s="1127" t="s">
        <v>1212</v>
      </c>
      <c r="M99" s="1126"/>
    </row>
    <row r="100" spans="1:13" ht="25.5" hidden="1" outlineLevel="1">
      <c r="C100" s="1339"/>
      <c r="D100" s="1275"/>
      <c r="E100" s="1145" t="s">
        <v>219</v>
      </c>
      <c r="F100" s="1298"/>
      <c r="G100" s="1299"/>
      <c r="H100" s="1299"/>
      <c r="I100" s="1316"/>
      <c r="J100" s="1033"/>
      <c r="L100" s="1127"/>
      <c r="M100" s="1126"/>
    </row>
    <row r="101" spans="1:13" ht="25.5" hidden="1" outlineLevel="1">
      <c r="C101" s="1339"/>
      <c r="D101" s="1275" t="s">
        <v>26</v>
      </c>
      <c r="E101" s="1145" t="s">
        <v>10</v>
      </c>
      <c r="F101" s="1347"/>
      <c r="G101" s="1348"/>
      <c r="H101" s="1348"/>
      <c r="I101" s="1348"/>
      <c r="J101" s="1349"/>
      <c r="L101" s="1150" t="s">
        <v>971</v>
      </c>
      <c r="M101" s="1126"/>
    </row>
    <row r="102" spans="1:13" ht="29.25" hidden="1" customHeight="1" outlineLevel="1">
      <c r="C102" s="1339"/>
      <c r="D102" s="1275"/>
      <c r="E102" s="1145" t="s">
        <v>218</v>
      </c>
      <c r="F102" s="1045"/>
      <c r="G102" s="1169" t="s">
        <v>950</v>
      </c>
      <c r="H102" s="1046"/>
      <c r="I102" s="1169" t="s">
        <v>951</v>
      </c>
      <c r="J102" s="1047"/>
      <c r="L102" s="1127"/>
      <c r="M102" s="1126"/>
    </row>
    <row r="103" spans="1:13" ht="30" hidden="1" customHeight="1" outlineLevel="1">
      <c r="C103" s="1339"/>
      <c r="D103" s="1275"/>
      <c r="E103" s="1145" t="s">
        <v>952</v>
      </c>
      <c r="F103" s="1312"/>
      <c r="G103" s="1313"/>
      <c r="H103" s="1313"/>
      <c r="I103" s="1313"/>
      <c r="J103" s="1314"/>
      <c r="L103" s="1127"/>
      <c r="M103" s="1126"/>
    </row>
    <row r="104" spans="1:13" ht="25.5" hidden="1" outlineLevel="1">
      <c r="C104" s="1339"/>
      <c r="D104" s="1275"/>
      <c r="E104" s="1145" t="s">
        <v>11</v>
      </c>
      <c r="F104" s="1292"/>
      <c r="G104" s="1293"/>
      <c r="H104" s="1293"/>
      <c r="I104" s="1293"/>
      <c r="J104" s="1294"/>
      <c r="L104" s="1127" t="s">
        <v>25</v>
      </c>
      <c r="M104" s="1126"/>
    </row>
    <row r="105" spans="1:13" ht="25.5" hidden="1" outlineLevel="1">
      <c r="C105" s="1339"/>
      <c r="D105" s="1275"/>
      <c r="E105" s="1145" t="s">
        <v>27</v>
      </c>
      <c r="F105" s="1292"/>
      <c r="G105" s="1293"/>
      <c r="H105" s="1293"/>
      <c r="I105" s="1293"/>
      <c r="J105" s="1294"/>
      <c r="L105" s="1127" t="s">
        <v>25</v>
      </c>
      <c r="M105" s="1126"/>
    </row>
    <row r="106" spans="1:13" ht="25.5" hidden="1" outlineLevel="1">
      <c r="C106" s="1339"/>
      <c r="D106" s="1346"/>
      <c r="E106" s="1155" t="s">
        <v>222</v>
      </c>
      <c r="F106" s="1277"/>
      <c r="G106" s="1278"/>
      <c r="H106" s="1278"/>
      <c r="I106" s="1278"/>
      <c r="J106" s="1279"/>
      <c r="L106" s="1127" t="s">
        <v>28</v>
      </c>
      <c r="M106" s="1126"/>
    </row>
    <row r="107" spans="1:13" ht="25.5" collapsed="1">
      <c r="A107" s="1126"/>
      <c r="B107" s="1148" t="s">
        <v>375</v>
      </c>
      <c r="C107" s="1148"/>
      <c r="D107" s="1148"/>
      <c r="E107" s="1148"/>
      <c r="F107" s="1148"/>
      <c r="G107" s="1148"/>
      <c r="H107" s="1148"/>
      <c r="I107" s="1148"/>
      <c r="J107" s="1148"/>
    </row>
    <row r="108" spans="1:13" ht="40.5" hidden="1" outlineLevel="1">
      <c r="C108" s="1351" t="s">
        <v>378</v>
      </c>
      <c r="D108" s="1310" t="s">
        <v>22</v>
      </c>
      <c r="E108" s="1311"/>
      <c r="F108" s="2"/>
      <c r="L108" s="1122" t="s">
        <v>458</v>
      </c>
    </row>
    <row r="109" spans="1:13" ht="25.5" hidden="1" outlineLevel="1">
      <c r="C109" s="1339"/>
      <c r="D109" s="1275" t="s">
        <v>23</v>
      </c>
      <c r="E109" s="1145" t="s">
        <v>24</v>
      </c>
      <c r="F109" s="1352"/>
      <c r="G109" s="1353"/>
      <c r="H109" s="1353"/>
      <c r="I109" s="1353"/>
      <c r="J109" s="1354"/>
      <c r="L109" s="1127" t="s">
        <v>25</v>
      </c>
      <c r="M109" s="1126"/>
    </row>
    <row r="110" spans="1:13" ht="25.5" hidden="1" outlineLevel="1">
      <c r="C110" s="1339"/>
      <c r="D110" s="1275"/>
      <c r="E110" s="1145" t="s">
        <v>220</v>
      </c>
      <c r="F110" s="1292"/>
      <c r="G110" s="1293"/>
      <c r="H110" s="1293"/>
      <c r="I110" s="1293"/>
      <c r="J110" s="1294"/>
      <c r="L110" s="1127" t="s">
        <v>25</v>
      </c>
      <c r="M110" s="1126"/>
    </row>
    <row r="111" spans="1:13" ht="25.5" hidden="1" outlineLevel="1">
      <c r="C111" s="1339"/>
      <c r="D111" s="1275"/>
      <c r="E111" s="1145" t="s">
        <v>221</v>
      </c>
      <c r="F111" s="1292"/>
      <c r="G111" s="1293"/>
      <c r="H111" s="1293"/>
      <c r="I111" s="1315"/>
      <c r="J111" s="1032"/>
      <c r="L111" s="1127" t="s">
        <v>1212</v>
      </c>
      <c r="M111" s="1126"/>
    </row>
    <row r="112" spans="1:13" ht="25.5" hidden="1" outlineLevel="1">
      <c r="C112" s="1339"/>
      <c r="D112" s="1275"/>
      <c r="E112" s="1145" t="s">
        <v>219</v>
      </c>
      <c r="F112" s="1298"/>
      <c r="G112" s="1299"/>
      <c r="H112" s="1299"/>
      <c r="I112" s="1316"/>
      <c r="J112" s="1033"/>
      <c r="L112" s="1127"/>
      <c r="M112" s="1126"/>
    </row>
    <row r="113" spans="1:13" ht="25.5" hidden="1" outlineLevel="1">
      <c r="C113" s="1339"/>
      <c r="D113" s="1275" t="s">
        <v>26</v>
      </c>
      <c r="E113" s="1145" t="s">
        <v>10</v>
      </c>
      <c r="F113" s="1347"/>
      <c r="G113" s="1348"/>
      <c r="H113" s="1348"/>
      <c r="I113" s="1348"/>
      <c r="J113" s="1349"/>
      <c r="L113" s="1150" t="s">
        <v>971</v>
      </c>
      <c r="M113" s="1126"/>
    </row>
    <row r="114" spans="1:13" ht="31.5" hidden="1" customHeight="1" outlineLevel="1">
      <c r="C114" s="1339"/>
      <c r="D114" s="1275"/>
      <c r="E114" s="1145" t="s">
        <v>218</v>
      </c>
      <c r="F114" s="1045"/>
      <c r="G114" s="1169" t="s">
        <v>950</v>
      </c>
      <c r="H114" s="1046"/>
      <c r="I114" s="1169" t="s">
        <v>951</v>
      </c>
      <c r="J114" s="1047"/>
      <c r="L114" s="1127"/>
      <c r="M114" s="1126"/>
    </row>
    <row r="115" spans="1:13" ht="31.5" hidden="1" customHeight="1" outlineLevel="1">
      <c r="C115" s="1339"/>
      <c r="D115" s="1275"/>
      <c r="E115" s="1145" t="s">
        <v>952</v>
      </c>
      <c r="F115" s="1312"/>
      <c r="G115" s="1313"/>
      <c r="H115" s="1313"/>
      <c r="I115" s="1313"/>
      <c r="J115" s="1314"/>
      <c r="L115" s="1127"/>
      <c r="M115" s="1126"/>
    </row>
    <row r="116" spans="1:13" ht="25.5" hidden="1" outlineLevel="1">
      <c r="C116" s="1339"/>
      <c r="D116" s="1275"/>
      <c r="E116" s="1145" t="s">
        <v>11</v>
      </c>
      <c r="F116" s="1292"/>
      <c r="G116" s="1293"/>
      <c r="H116" s="1293"/>
      <c r="I116" s="1293"/>
      <c r="J116" s="1294"/>
      <c r="L116" s="1127" t="s">
        <v>25</v>
      </c>
      <c r="M116" s="1126"/>
    </row>
    <row r="117" spans="1:13" ht="25.5" hidden="1" outlineLevel="1">
      <c r="C117" s="1339"/>
      <c r="D117" s="1275"/>
      <c r="E117" s="1145" t="s">
        <v>27</v>
      </c>
      <c r="F117" s="1292"/>
      <c r="G117" s="1293"/>
      <c r="H117" s="1293"/>
      <c r="I117" s="1293"/>
      <c r="J117" s="1294"/>
      <c r="L117" s="1127" t="s">
        <v>25</v>
      </c>
      <c r="M117" s="1126"/>
    </row>
    <row r="118" spans="1:13" ht="25.5" hidden="1" outlineLevel="1">
      <c r="C118" s="1339"/>
      <c r="D118" s="1346"/>
      <c r="E118" s="1155" t="s">
        <v>222</v>
      </c>
      <c r="F118" s="1277"/>
      <c r="G118" s="1278"/>
      <c r="H118" s="1278"/>
      <c r="I118" s="1278"/>
      <c r="J118" s="1279"/>
      <c r="L118" s="1127" t="s">
        <v>28</v>
      </c>
      <c r="M118" s="1126"/>
    </row>
    <row r="119" spans="1:13" ht="25.5" collapsed="1">
      <c r="A119" s="1126"/>
      <c r="B119" s="1148" t="s">
        <v>376</v>
      </c>
      <c r="C119" s="1148"/>
      <c r="D119" s="1148"/>
      <c r="E119" s="1148"/>
      <c r="F119" s="1148"/>
      <c r="G119" s="1148"/>
      <c r="H119" s="1148"/>
      <c r="I119" s="1148"/>
      <c r="J119" s="1148"/>
    </row>
    <row r="120" spans="1:13" ht="40.5" hidden="1" outlineLevel="1">
      <c r="C120" s="1351" t="s">
        <v>379</v>
      </c>
      <c r="D120" s="1310" t="s">
        <v>22</v>
      </c>
      <c r="E120" s="1311"/>
      <c r="F120" s="2"/>
      <c r="L120" s="1122" t="s">
        <v>458</v>
      </c>
    </row>
    <row r="121" spans="1:13" ht="25.5" hidden="1" outlineLevel="1">
      <c r="C121" s="1339"/>
      <c r="D121" s="1275" t="s">
        <v>23</v>
      </c>
      <c r="E121" s="1145" t="s">
        <v>24</v>
      </c>
      <c r="F121" s="1352"/>
      <c r="G121" s="1353"/>
      <c r="H121" s="1353"/>
      <c r="I121" s="1353"/>
      <c r="J121" s="1354"/>
      <c r="L121" s="1127" t="s">
        <v>25</v>
      </c>
      <c r="M121" s="1126"/>
    </row>
    <row r="122" spans="1:13" ht="25.5" hidden="1" outlineLevel="1">
      <c r="C122" s="1339"/>
      <c r="D122" s="1275"/>
      <c r="E122" s="1145" t="s">
        <v>220</v>
      </c>
      <c r="F122" s="1292"/>
      <c r="G122" s="1293"/>
      <c r="H122" s="1293"/>
      <c r="I122" s="1293"/>
      <c r="J122" s="1294"/>
      <c r="L122" s="1127" t="s">
        <v>25</v>
      </c>
      <c r="M122" s="1126"/>
    </row>
    <row r="123" spans="1:13" ht="25.5" hidden="1" outlineLevel="1">
      <c r="C123" s="1339"/>
      <c r="D123" s="1275"/>
      <c r="E123" s="1145" t="s">
        <v>221</v>
      </c>
      <c r="F123" s="1292"/>
      <c r="G123" s="1293"/>
      <c r="H123" s="1293"/>
      <c r="I123" s="1315"/>
      <c r="J123" s="1032"/>
      <c r="L123" s="1127" t="s">
        <v>1212</v>
      </c>
      <c r="M123" s="1126"/>
    </row>
    <row r="124" spans="1:13" ht="25.5" hidden="1" outlineLevel="1">
      <c r="C124" s="1339"/>
      <c r="D124" s="1275"/>
      <c r="E124" s="1145" t="s">
        <v>219</v>
      </c>
      <c r="F124" s="1298"/>
      <c r="G124" s="1299"/>
      <c r="H124" s="1299"/>
      <c r="I124" s="1316"/>
      <c r="J124" s="1033"/>
      <c r="L124" s="1127"/>
      <c r="M124" s="1126"/>
    </row>
    <row r="125" spans="1:13" ht="25.5" hidden="1" outlineLevel="1">
      <c r="C125" s="1339"/>
      <c r="D125" s="1275" t="s">
        <v>26</v>
      </c>
      <c r="E125" s="1145" t="s">
        <v>10</v>
      </c>
      <c r="F125" s="1347"/>
      <c r="G125" s="1348"/>
      <c r="H125" s="1348"/>
      <c r="I125" s="1348"/>
      <c r="J125" s="1349"/>
      <c r="L125" s="1150" t="s">
        <v>971</v>
      </c>
      <c r="M125" s="1126"/>
    </row>
    <row r="126" spans="1:13" ht="31.5" hidden="1" customHeight="1" outlineLevel="1">
      <c r="C126" s="1339"/>
      <c r="D126" s="1275"/>
      <c r="E126" s="1145" t="s">
        <v>218</v>
      </c>
      <c r="F126" s="1045"/>
      <c r="G126" s="1169" t="s">
        <v>950</v>
      </c>
      <c r="H126" s="1046"/>
      <c r="I126" s="1169" t="s">
        <v>951</v>
      </c>
      <c r="J126" s="1047"/>
      <c r="L126" s="1127"/>
      <c r="M126" s="1126"/>
    </row>
    <row r="127" spans="1:13" ht="31.5" hidden="1" customHeight="1" outlineLevel="1">
      <c r="C127" s="1339"/>
      <c r="D127" s="1275"/>
      <c r="E127" s="1145" t="s">
        <v>952</v>
      </c>
      <c r="F127" s="1312"/>
      <c r="G127" s="1313"/>
      <c r="H127" s="1313"/>
      <c r="I127" s="1313"/>
      <c r="J127" s="1314"/>
      <c r="L127" s="1127"/>
      <c r="M127" s="1126"/>
    </row>
    <row r="128" spans="1:13" ht="25.5" hidden="1" outlineLevel="1">
      <c r="C128" s="1339"/>
      <c r="D128" s="1275"/>
      <c r="E128" s="1145" t="s">
        <v>11</v>
      </c>
      <c r="F128" s="1292"/>
      <c r="G128" s="1293"/>
      <c r="H128" s="1293"/>
      <c r="I128" s="1293"/>
      <c r="J128" s="1294"/>
      <c r="L128" s="1127" t="s">
        <v>25</v>
      </c>
      <c r="M128" s="1126"/>
    </row>
    <row r="129" spans="2:13" ht="25.5" hidden="1" outlineLevel="1">
      <c r="C129" s="1339"/>
      <c r="D129" s="1275"/>
      <c r="E129" s="1145" t="s">
        <v>27</v>
      </c>
      <c r="F129" s="1292"/>
      <c r="G129" s="1293"/>
      <c r="H129" s="1293"/>
      <c r="I129" s="1293"/>
      <c r="J129" s="1294"/>
      <c r="L129" s="1127" t="s">
        <v>25</v>
      </c>
      <c r="M129" s="1126"/>
    </row>
    <row r="130" spans="2:13" ht="25.5" hidden="1" outlineLevel="1">
      <c r="C130" s="1339"/>
      <c r="D130" s="1346"/>
      <c r="E130" s="1155" t="s">
        <v>222</v>
      </c>
      <c r="F130" s="1277"/>
      <c r="G130" s="1278"/>
      <c r="H130" s="1278"/>
      <c r="I130" s="1278"/>
      <c r="J130" s="1279"/>
      <c r="L130" s="1127" t="s">
        <v>28</v>
      </c>
      <c r="M130" s="1126"/>
    </row>
    <row r="131" spans="2:13" s="1157" customFormat="1" ht="25.5" customHeight="1" collapsed="1">
      <c r="B131" s="1148" t="s">
        <v>377</v>
      </c>
      <c r="C131" s="1148"/>
      <c r="D131" s="1148"/>
      <c r="E131" s="1148"/>
      <c r="F131" s="1252"/>
      <c r="G131" s="1252"/>
      <c r="H131" s="1252"/>
      <c r="I131" s="1252"/>
      <c r="J131" s="1252"/>
      <c r="K131" s="1156"/>
    </row>
    <row r="132" spans="2:13" s="1157" customFormat="1" ht="25.5" customHeight="1">
      <c r="B132" s="1148"/>
      <c r="C132" s="1173"/>
      <c r="D132" s="1174"/>
      <c r="E132" s="1175"/>
      <c r="F132" s="1251"/>
      <c r="G132" s="1250"/>
      <c r="H132" s="1250"/>
      <c r="I132" s="1250"/>
      <c r="J132" s="1250"/>
      <c r="K132" s="1156"/>
    </row>
    <row r="133" spans="2:13">
      <c r="C133" s="1318" t="s">
        <v>1219</v>
      </c>
      <c r="D133" s="1365"/>
      <c r="E133" s="1365"/>
      <c r="F133" s="1276"/>
      <c r="G133" s="1276"/>
      <c r="H133" s="1276"/>
      <c r="I133" s="1276"/>
      <c r="J133" s="1276"/>
      <c r="K133" s="1118"/>
      <c r="L133" s="1119" t="s">
        <v>239</v>
      </c>
    </row>
    <row r="134" spans="2:13" ht="35.1" customHeight="1">
      <c r="C134" s="1351" t="s">
        <v>321</v>
      </c>
      <c r="D134" s="1310" t="s">
        <v>31</v>
      </c>
      <c r="E134" s="1311"/>
      <c r="F134" s="4"/>
      <c r="G134" s="1360"/>
      <c r="H134" s="1360"/>
      <c r="I134" s="1360"/>
      <c r="J134" s="1361"/>
      <c r="L134" s="1144" t="s">
        <v>1223</v>
      </c>
      <c r="M134" s="1126"/>
    </row>
    <row r="135" spans="2:13" ht="35.1" customHeight="1">
      <c r="C135" s="1339"/>
      <c r="D135" s="1286" t="s">
        <v>32</v>
      </c>
      <c r="E135" s="1287"/>
      <c r="F135" s="1369"/>
      <c r="G135" s="1370"/>
      <c r="H135" s="1370"/>
      <c r="I135" s="1370"/>
      <c r="J135" s="1371"/>
      <c r="L135" s="1127" t="s">
        <v>358</v>
      </c>
      <c r="M135" s="1126"/>
    </row>
    <row r="136" spans="2:13" ht="35.1" customHeight="1">
      <c r="C136" s="1339"/>
      <c r="D136" s="1286" t="s">
        <v>32</v>
      </c>
      <c r="E136" s="1287"/>
      <c r="F136" s="1369"/>
      <c r="G136" s="1370"/>
      <c r="H136" s="1370"/>
      <c r="I136" s="1370"/>
      <c r="J136" s="1371"/>
      <c r="L136" s="1127" t="s">
        <v>33</v>
      </c>
      <c r="M136" s="1126"/>
    </row>
    <row r="137" spans="2:13" ht="35.1" customHeight="1">
      <c r="C137" s="1339"/>
      <c r="D137" s="1281" t="s">
        <v>32</v>
      </c>
      <c r="E137" s="1282"/>
      <c r="F137" s="1379"/>
      <c r="G137" s="1380"/>
      <c r="H137" s="1380"/>
      <c r="I137" s="1380"/>
      <c r="J137" s="1381"/>
      <c r="L137" s="1127" t="s">
        <v>33</v>
      </c>
      <c r="M137" s="1126"/>
    </row>
    <row r="138" spans="2:13" s="1158" customFormat="1" ht="9.75" customHeight="1">
      <c r="F138" s="1375" t="s">
        <v>229</v>
      </c>
      <c r="G138" s="1375"/>
      <c r="H138" s="1375"/>
      <c r="I138" s="1375"/>
      <c r="J138" s="1375"/>
    </row>
    <row r="139" spans="2:13">
      <c r="C139" s="1318" t="s">
        <v>1220</v>
      </c>
      <c r="D139" s="1350"/>
      <c r="E139" s="1350"/>
      <c r="F139" s="1376"/>
      <c r="G139" s="1376"/>
      <c r="H139" s="1376"/>
      <c r="I139" s="1376"/>
      <c r="J139" s="1376"/>
      <c r="K139" s="1118"/>
      <c r="L139" s="1119" t="s">
        <v>239</v>
      </c>
    </row>
    <row r="140" spans="2:13" ht="35.1" customHeight="1">
      <c r="C140" s="1351" t="s">
        <v>787</v>
      </c>
      <c r="D140" s="1310" t="s">
        <v>217</v>
      </c>
      <c r="E140" s="1311"/>
      <c r="F140" s="236"/>
      <c r="G140" s="1362"/>
      <c r="H140" s="1363"/>
      <c r="I140" s="1363"/>
      <c r="J140" s="1364"/>
      <c r="L140" s="1144" t="s">
        <v>34</v>
      </c>
      <c r="M140" s="1126"/>
    </row>
    <row r="141" spans="2:13" ht="35.1" customHeight="1">
      <c r="C141" s="1339"/>
      <c r="D141" s="1286" t="s">
        <v>359</v>
      </c>
      <c r="E141" s="1287"/>
      <c r="F141" s="1372"/>
      <c r="G141" s="1373"/>
      <c r="H141" s="1373"/>
      <c r="I141" s="1373"/>
      <c r="J141" s="1159" t="s">
        <v>223</v>
      </c>
      <c r="L141" s="1150"/>
      <c r="M141" s="1126"/>
    </row>
    <row r="142" spans="2:13" ht="35.1" customHeight="1">
      <c r="C142" s="1339"/>
      <c r="D142" s="1281" t="s">
        <v>35</v>
      </c>
      <c r="E142" s="1282"/>
      <c r="F142" s="236"/>
      <c r="G142" s="1366"/>
      <c r="H142" s="1366"/>
      <c r="I142" s="1366"/>
      <c r="J142" s="1367"/>
      <c r="L142" s="1127" t="s">
        <v>346</v>
      </c>
      <c r="M142" s="1126"/>
    </row>
    <row r="143" spans="2:13" s="1160" customFormat="1" ht="9.75" customHeight="1">
      <c r="F143" s="1368" t="s">
        <v>229</v>
      </c>
      <c r="G143" s="1368"/>
      <c r="H143" s="1368"/>
      <c r="I143" s="1368"/>
      <c r="J143" s="1368"/>
    </row>
    <row r="144" spans="2:13">
      <c r="C144" s="1318" t="s">
        <v>1221</v>
      </c>
      <c r="D144" s="1350"/>
      <c r="E144" s="1350"/>
      <c r="F144" s="1356" t="s">
        <v>229</v>
      </c>
      <c r="G144" s="1356"/>
      <c r="H144" s="1356"/>
      <c r="I144" s="1356"/>
      <c r="J144" s="1356"/>
      <c r="L144" s="1119" t="s">
        <v>239</v>
      </c>
    </row>
    <row r="145" spans="3:13" ht="35.1" customHeight="1">
      <c r="C145" s="1280" t="s">
        <v>224</v>
      </c>
      <c r="D145" s="1310" t="s">
        <v>225</v>
      </c>
      <c r="E145" s="1311"/>
      <c r="F145" s="1357"/>
      <c r="G145" s="1358"/>
      <c r="H145" s="1358"/>
      <c r="I145" s="1358"/>
      <c r="J145" s="1359"/>
      <c r="L145" s="1161"/>
      <c r="M145" s="1126"/>
    </row>
    <row r="146" spans="3:13" ht="35.1" customHeight="1">
      <c r="C146" s="1280"/>
      <c r="D146" s="1286" t="s">
        <v>1086</v>
      </c>
      <c r="E146" s="1287"/>
      <c r="F146" s="1304"/>
      <c r="G146" s="1305"/>
      <c r="H146" s="1305"/>
      <c r="I146" s="1305"/>
      <c r="J146" s="1317"/>
      <c r="L146" s="1127"/>
      <c r="M146" s="1126"/>
    </row>
    <row r="147" spans="3:13" ht="35.1" customHeight="1">
      <c r="C147" s="1280"/>
      <c r="D147" s="1286" t="s">
        <v>1087</v>
      </c>
      <c r="E147" s="1287"/>
      <c r="F147" s="1304"/>
      <c r="G147" s="1305"/>
      <c r="H147" s="1305"/>
      <c r="I147" s="1305"/>
      <c r="J147" s="1317"/>
      <c r="L147" s="1127"/>
      <c r="M147" s="1126"/>
    </row>
    <row r="148" spans="3:13" ht="35.1" customHeight="1">
      <c r="C148" s="1280"/>
      <c r="D148" s="1286" t="s">
        <v>1088</v>
      </c>
      <c r="E148" s="1287"/>
      <c r="F148" s="1292"/>
      <c r="G148" s="1293"/>
      <c r="H148" s="1293"/>
      <c r="I148" s="1293"/>
      <c r="J148" s="1294"/>
      <c r="L148" s="1127"/>
      <c r="M148" s="1126"/>
    </row>
    <row r="149" spans="3:13" ht="35.1" customHeight="1">
      <c r="C149" s="1377" t="s">
        <v>226</v>
      </c>
      <c r="D149" s="1310" t="s">
        <v>225</v>
      </c>
      <c r="E149" s="1311"/>
      <c r="F149" s="1357"/>
      <c r="G149" s="1358"/>
      <c r="H149" s="1358"/>
      <c r="I149" s="1358"/>
      <c r="J149" s="1359"/>
      <c r="L149" s="1144"/>
      <c r="M149" s="1126"/>
    </row>
    <row r="150" spans="3:13" ht="35.1" customHeight="1">
      <c r="C150" s="1378"/>
      <c r="D150" s="1286" t="s">
        <v>1086</v>
      </c>
      <c r="E150" s="1287"/>
      <c r="F150" s="1304"/>
      <c r="G150" s="1305"/>
      <c r="H150" s="1305"/>
      <c r="I150" s="1305"/>
      <c r="J150" s="1317"/>
      <c r="L150" s="1127"/>
      <c r="M150" s="1126"/>
    </row>
    <row r="151" spans="3:13" ht="35.1" customHeight="1">
      <c r="C151" s="1378"/>
      <c r="D151" s="1286" t="s">
        <v>1087</v>
      </c>
      <c r="E151" s="1287"/>
      <c r="F151" s="1304"/>
      <c r="G151" s="1305"/>
      <c r="H151" s="1305"/>
      <c r="I151" s="1305"/>
      <c r="J151" s="1317"/>
      <c r="L151" s="1127"/>
      <c r="M151" s="1126"/>
    </row>
    <row r="152" spans="3:13" ht="35.1" customHeight="1">
      <c r="C152" s="1378"/>
      <c r="D152" s="1286" t="s">
        <v>1088</v>
      </c>
      <c r="E152" s="1287"/>
      <c r="F152" s="1292"/>
      <c r="G152" s="1293"/>
      <c r="H152" s="1293"/>
      <c r="I152" s="1293"/>
      <c r="J152" s="1294"/>
      <c r="L152" s="1127"/>
      <c r="M152" s="1126"/>
    </row>
    <row r="153" spans="3:13" ht="9.75" customHeight="1"/>
    <row r="154" spans="3:13">
      <c r="C154" s="1318" t="s">
        <v>1222</v>
      </c>
      <c r="D154" s="1374"/>
      <c r="E154" s="1374"/>
      <c r="F154" s="1356" t="s">
        <v>229</v>
      </c>
      <c r="G154" s="1356"/>
      <c r="H154" s="1356"/>
      <c r="I154" s="1356"/>
      <c r="J154" s="1356"/>
      <c r="L154" s="1119" t="s">
        <v>765</v>
      </c>
    </row>
    <row r="155" spans="3:13" ht="35.1" customHeight="1">
      <c r="C155" s="1280"/>
      <c r="D155" s="1310" t="s">
        <v>699</v>
      </c>
      <c r="E155" s="1311"/>
      <c r="F155" s="1388"/>
      <c r="G155" s="1389"/>
      <c r="H155" s="1389"/>
      <c r="I155" s="1389"/>
      <c r="J155" s="1162" t="s">
        <v>462</v>
      </c>
      <c r="L155" s="1163" t="s">
        <v>973</v>
      </c>
    </row>
    <row r="156" spans="3:13" ht="35.1" customHeight="1">
      <c r="C156" s="1280"/>
      <c r="D156" s="1310" t="s">
        <v>700</v>
      </c>
      <c r="E156" s="1311"/>
      <c r="F156" s="1384"/>
      <c r="G156" s="1385"/>
      <c r="H156" s="1385"/>
      <c r="I156" s="1385"/>
      <c r="J156" s="1164" t="s">
        <v>462</v>
      </c>
      <c r="L156" s="1129" t="s">
        <v>758</v>
      </c>
    </row>
    <row r="157" spans="3:13" ht="35.1" customHeight="1">
      <c r="C157" s="1280"/>
      <c r="D157" s="1310" t="s">
        <v>701</v>
      </c>
      <c r="E157" s="1311"/>
      <c r="F157" s="1384"/>
      <c r="G157" s="1385"/>
      <c r="H157" s="1385"/>
      <c r="I157" s="1385"/>
      <c r="J157" s="1164" t="s">
        <v>462</v>
      </c>
      <c r="L157" s="1129" t="s">
        <v>761</v>
      </c>
    </row>
    <row r="158" spans="3:13" ht="35.1" customHeight="1">
      <c r="C158" s="1280"/>
      <c r="D158" s="1286" t="s">
        <v>762</v>
      </c>
      <c r="E158" s="1287"/>
      <c r="F158" s="1384"/>
      <c r="G158" s="1385"/>
      <c r="H158" s="1385"/>
      <c r="I158" s="1385"/>
      <c r="J158" s="1165" t="s">
        <v>462</v>
      </c>
      <c r="L158" s="1129" t="s">
        <v>763</v>
      </c>
    </row>
    <row r="159" spans="3:13" ht="35.1" customHeight="1">
      <c r="C159" s="1280"/>
      <c r="D159" s="1286" t="s">
        <v>702</v>
      </c>
      <c r="E159" s="1287"/>
      <c r="F159" s="1384"/>
      <c r="G159" s="1385"/>
      <c r="H159" s="1385"/>
      <c r="I159" s="1385"/>
      <c r="J159" s="1165" t="s">
        <v>462</v>
      </c>
      <c r="L159" s="1129" t="s">
        <v>757</v>
      </c>
    </row>
    <row r="160" spans="3:13" ht="35.1" customHeight="1">
      <c r="C160" s="1280"/>
      <c r="D160" s="1286" t="s">
        <v>703</v>
      </c>
      <c r="E160" s="1287"/>
      <c r="F160" s="1386"/>
      <c r="G160" s="1387"/>
      <c r="H160" s="1387"/>
      <c r="I160" s="1387"/>
      <c r="J160" s="1165" t="s">
        <v>462</v>
      </c>
      <c r="L160" s="1129" t="s">
        <v>759</v>
      </c>
    </row>
    <row r="161" spans="3:12" ht="35.1" customHeight="1">
      <c r="C161" s="1280"/>
      <c r="D161" s="1286" t="s">
        <v>704</v>
      </c>
      <c r="E161" s="1287"/>
      <c r="F161" s="1384"/>
      <c r="G161" s="1385"/>
      <c r="H161" s="1385"/>
      <c r="I161" s="1385"/>
      <c r="J161" s="1164" t="s">
        <v>462</v>
      </c>
      <c r="L161" s="1129" t="s">
        <v>760</v>
      </c>
    </row>
    <row r="162" spans="3:12" ht="35.1" customHeight="1">
      <c r="C162" s="1280"/>
      <c r="D162" s="1286" t="s">
        <v>764</v>
      </c>
      <c r="E162" s="1287"/>
      <c r="F162" s="1384"/>
      <c r="G162" s="1385"/>
      <c r="H162" s="1385"/>
      <c r="I162" s="1385"/>
      <c r="J162" s="1165" t="s">
        <v>462</v>
      </c>
      <c r="L162" s="1129" t="s">
        <v>766</v>
      </c>
    </row>
    <row r="163" spans="3:12" ht="35.1" customHeight="1">
      <c r="C163" s="1280"/>
      <c r="D163" s="1286" t="s">
        <v>705</v>
      </c>
      <c r="E163" s="1287"/>
      <c r="F163" s="1382">
        <f>F155-SUM(F156:G162)</f>
        <v>0</v>
      </c>
      <c r="G163" s="1383"/>
      <c r="H163" s="1383"/>
      <c r="I163" s="1383"/>
      <c r="J163" s="1165" t="s">
        <v>462</v>
      </c>
      <c r="L163" s="1129" t="s">
        <v>755</v>
      </c>
    </row>
    <row r="164" spans="3:12">
      <c r="F164" s="1166"/>
      <c r="G164" s="1167"/>
      <c r="H164" s="1167"/>
      <c r="I164" s="1167"/>
      <c r="J164" s="1167"/>
    </row>
  </sheetData>
  <sheetProtection algorithmName="SHA-512" hashValue="qAaGSGoj5tujsEFHHc8cctiZAXzKIQI0Khg1wNl8GkmNuIqWYj8jT9IqtMA8BQ+HWUPoJ5sRHJMCje/eXbEb2g==" saltValue="7xLbmhJzdmr3OadeSnLyaA==" spinCount="100000" sheet="1" formatCells="0" formatRows="0" insertRows="0" deleteRows="0" selectLockedCells="1" autoFilter="0" pivotTables="0"/>
  <dataConsolidate/>
  <mergeCells count="229">
    <mergeCell ref="F163:I163"/>
    <mergeCell ref="C155:C163"/>
    <mergeCell ref="D162:E162"/>
    <mergeCell ref="D163:E163"/>
    <mergeCell ref="D158:E158"/>
    <mergeCell ref="D159:E159"/>
    <mergeCell ref="D160:E160"/>
    <mergeCell ref="D161:E161"/>
    <mergeCell ref="D155:E155"/>
    <mergeCell ref="D156:E156"/>
    <mergeCell ref="D157:E157"/>
    <mergeCell ref="F162:I162"/>
    <mergeCell ref="F161:I161"/>
    <mergeCell ref="F160:I160"/>
    <mergeCell ref="F159:I159"/>
    <mergeCell ref="F158:I158"/>
    <mergeCell ref="F157:I157"/>
    <mergeCell ref="F156:I156"/>
    <mergeCell ref="F155:I155"/>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C154:E154"/>
    <mergeCell ref="F154:J154"/>
    <mergeCell ref="D135:E135"/>
    <mergeCell ref="F135:J135"/>
    <mergeCell ref="F138:J138"/>
    <mergeCell ref="C139:E139"/>
    <mergeCell ref="F139:J139"/>
    <mergeCell ref="C140:C142"/>
    <mergeCell ref="D147:E147"/>
    <mergeCell ref="F147:J147"/>
    <mergeCell ref="F152:J152"/>
    <mergeCell ref="D148:E148"/>
    <mergeCell ref="F148:J148"/>
    <mergeCell ref="D152:E152"/>
    <mergeCell ref="D136:E136"/>
    <mergeCell ref="D150:E150"/>
    <mergeCell ref="F150:J150"/>
    <mergeCell ref="D151:E151"/>
    <mergeCell ref="F151:J151"/>
    <mergeCell ref="C149:C152"/>
    <mergeCell ref="D149:E149"/>
    <mergeCell ref="D137:E137"/>
    <mergeCell ref="F137:J137"/>
    <mergeCell ref="F149:J149"/>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F103:J103"/>
    <mergeCell ref="F99:I99"/>
    <mergeCell ref="C144:E144"/>
    <mergeCell ref="F144:J144"/>
    <mergeCell ref="C145:C148"/>
    <mergeCell ref="D145:E145"/>
    <mergeCell ref="F145:J145"/>
    <mergeCell ref="C120:C130"/>
    <mergeCell ref="D146:E146"/>
    <mergeCell ref="F146:J146"/>
    <mergeCell ref="G134:J134"/>
    <mergeCell ref="G140:J140"/>
    <mergeCell ref="C133:E133"/>
    <mergeCell ref="C134:C137"/>
    <mergeCell ref="D134:E134"/>
    <mergeCell ref="D140:E140"/>
    <mergeCell ref="D141:E141"/>
    <mergeCell ref="D142:E142"/>
    <mergeCell ref="G142:J142"/>
    <mergeCell ref="F143:J143"/>
    <mergeCell ref="F122:J122"/>
    <mergeCell ref="F123:I123"/>
    <mergeCell ref="F136:J136"/>
    <mergeCell ref="F141:I141"/>
    <mergeCell ref="F124:I124"/>
    <mergeCell ref="F127:J127"/>
    <mergeCell ref="C84:C94"/>
    <mergeCell ref="D84:E84"/>
    <mergeCell ref="D85:D88"/>
    <mergeCell ref="F85:J85"/>
    <mergeCell ref="F92:J92"/>
    <mergeCell ref="F93:J93"/>
    <mergeCell ref="F94:J94"/>
    <mergeCell ref="F81:J81"/>
    <mergeCell ref="F82:J82"/>
    <mergeCell ref="C83:E83"/>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F44:J44"/>
    <mergeCell ref="D44:E44"/>
    <mergeCell ref="D45:D48"/>
    <mergeCell ref="F32:J32"/>
    <mergeCell ref="F34:J34"/>
    <mergeCell ref="D37:E37"/>
    <mergeCell ref="F37:J37"/>
    <mergeCell ref="F42:I42"/>
    <mergeCell ref="F43:I43"/>
    <mergeCell ref="F47:J47"/>
    <mergeCell ref="D36:E36"/>
    <mergeCell ref="F36:J36"/>
    <mergeCell ref="F52:J52"/>
    <mergeCell ref="D49:E49"/>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F28:J28"/>
    <mergeCell ref="F35:J35"/>
    <mergeCell ref="F31:J31"/>
    <mergeCell ref="F39:J39"/>
    <mergeCell ref="D39:E39"/>
    <mergeCell ref="F41:J41"/>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60:J60"/>
    <mergeCell ref="F68:I68"/>
    <mergeCell ref="F69:I69"/>
    <mergeCell ref="F73:J73"/>
    <mergeCell ref="F87:I87"/>
    <mergeCell ref="F88:I88"/>
    <mergeCell ref="F91:J91"/>
    <mergeCell ref="D67:D69"/>
    <mergeCell ref="F67:J67"/>
    <mergeCell ref="D75:E75"/>
    <mergeCell ref="F75:J75"/>
    <mergeCell ref="F49:J49"/>
    <mergeCell ref="D41:D43"/>
    <mergeCell ref="F133:J133"/>
    <mergeCell ref="F130:J130"/>
    <mergeCell ref="C39:C50"/>
    <mergeCell ref="D50:E50"/>
    <mergeCell ref="F50:J50"/>
    <mergeCell ref="D70:E70"/>
    <mergeCell ref="F70:J70"/>
    <mergeCell ref="F83:J83"/>
    <mergeCell ref="D63:E63"/>
    <mergeCell ref="F63:J63"/>
    <mergeCell ref="F129:J129"/>
    <mergeCell ref="D76:E76"/>
    <mergeCell ref="F76:J76"/>
    <mergeCell ref="F71:J71"/>
    <mergeCell ref="F74:J74"/>
    <mergeCell ref="F56:I56"/>
    <mergeCell ref="F45:J45"/>
    <mergeCell ref="F48:J48"/>
    <mergeCell ref="F55:I55"/>
    <mergeCell ref="D40:E40"/>
    <mergeCell ref="F40:J40"/>
    <mergeCell ref="D52:E52"/>
  </mergeCells>
  <phoneticPr fontId="18"/>
  <conditionalFormatting sqref="C85:J86 C84:F84 C96:F96 C108:F108 C120:F120 C97:E101 C109:E113 C121:E125 C89:J89 C87:F88 J87:J88 C92:J94 C90:D91 C104:E106 C102:D103 C116:E118 C114:D115 C128:E130 C126:D127">
    <cfRule type="expression" dxfId="897" priority="674">
      <formula>$F$25=1</formula>
    </cfRule>
  </conditionalFormatting>
  <conditionalFormatting sqref="F96 F84">
    <cfRule type="expression" dxfId="896" priority="704">
      <formula>AND($F$84="●",$F$96="●")</formula>
    </cfRule>
  </conditionalFormatting>
  <conditionalFormatting sqref="F79:J81 F84 F135:J135 F134 F85:J86 F155:F163 F89:J89 F87:F88 J87:J88 F92:J94 F145:J152">
    <cfRule type="expression" dxfId="895" priority="698">
      <formula>OR(COUNTIF($F79,"(例)*")=1,$F79="")</formula>
    </cfRule>
  </conditionalFormatting>
  <conditionalFormatting sqref="F44">
    <cfRule type="expression" dxfId="894" priority="666">
      <formula>$F$25=2</formula>
    </cfRule>
  </conditionalFormatting>
  <conditionalFormatting sqref="F135:J137">
    <cfRule type="expression" dxfId="893" priority="676">
      <formula>$F$134="無し"</formula>
    </cfRule>
  </conditionalFormatting>
  <conditionalFormatting sqref="A1:K1 M1:XFD1 A2:XFD10 A39:E39 F44 A51:E52 A64:E65 A23:XFD24 D44 A40:B50 D40:E43 A53:B63 D53:E56 D58:E58 A66:B76 D66:E69 D71:E71 A78:XFD83 G51:XFD51 G64:XFD64 A77:E77 G77:XFD77 A85:XFD86 A84:F84 K84:XFD84 A119:B119 A107:B107 A96:F96 A133:XFD139 A108:F108 A120:F120 K39:XFD41 K52:XFD54 K65:XFD67 A164:XFD1048576 M18:XFD22 A158:B163 M158:XFD163 F155:F163 D158:D163 L157:L161 M11:XFD16 A11:B22 A38:XFD38 A25:B37 M25:XFD37 A140:E142 K140:XFD142 D45:E46 A97:E101 A109:E113 A121:E125 D48:E50 D47 D61:E63 D59:D60 D74:E76 D72:D73 A89:XFD89 A87:F88 J87:XFD88 A90:D91 K90:XFD91 A104:E106 A102:D103 A116:E118 A114:D115 A128:E130 A126:D127 A92:XFD95 A143:XFD152 A131:B132 K44:XFD49 K42:K43 M42:XFD43 K57:XFD62 K55:K56 M55:XFD56 K70:XFD75 K68:K69 M68:XFD69 K96:XFD132 K50 M50:XFD50 K63 M63:XFD63 K76 M76:XFD76">
    <cfRule type="containsText" dxfId="892" priority="702" stopIfTrue="1" operator="containsText" text="(例)">
      <formula>NOT(ISERROR(SEARCH("(例)",A1)))</formula>
    </cfRule>
  </conditionalFormatting>
  <conditionalFormatting sqref="L1">
    <cfRule type="expression" dxfId="891" priority="652">
      <formula>_xlfn.ISFORMULA(L1)=TRUE</formula>
    </cfRule>
  </conditionalFormatting>
  <conditionalFormatting sqref="D57">
    <cfRule type="containsText" dxfId="890" priority="646" stopIfTrue="1" operator="containsText" text="(例)">
      <formula>NOT(ISERROR(SEARCH("(例)",D57)))</formula>
    </cfRule>
  </conditionalFormatting>
  <conditionalFormatting sqref="D70">
    <cfRule type="containsText" dxfId="889" priority="645" stopIfTrue="1" operator="containsText" text="(例)">
      <formula>NOT(ISERROR(SEARCH("(例)",D70)))</formula>
    </cfRule>
  </conditionalFormatting>
  <conditionalFormatting sqref="F57">
    <cfRule type="expression" dxfId="888" priority="642">
      <formula>$F$25=2</formula>
    </cfRule>
  </conditionalFormatting>
  <conditionalFormatting sqref="F57">
    <cfRule type="containsText" dxfId="887" priority="644" stopIfTrue="1" operator="containsText" text="(例)">
      <formula>NOT(ISERROR(SEARCH("(例)",F57)))</formula>
    </cfRule>
  </conditionalFormatting>
  <conditionalFormatting sqref="F70">
    <cfRule type="expression" dxfId="886" priority="639">
      <formula>$F$25=2</formula>
    </cfRule>
  </conditionalFormatting>
  <conditionalFormatting sqref="F70">
    <cfRule type="containsText" dxfId="885" priority="641" stopIfTrue="1" operator="containsText" text="(例)">
      <formula>NOT(ISERROR(SEARCH("(例)",F70)))</formula>
    </cfRule>
  </conditionalFormatting>
  <conditionalFormatting sqref="F108">
    <cfRule type="expression" dxfId="884" priority="618">
      <formula>AND($F$84="●",$F$108="●")</formula>
    </cfRule>
  </conditionalFormatting>
  <conditionalFormatting sqref="F120">
    <cfRule type="expression" dxfId="883" priority="617">
      <formula>AND($F$84="●",$F$120="●")</formula>
    </cfRule>
  </conditionalFormatting>
  <conditionalFormatting sqref="A153:XFD153 A154:B154 M154:XFD154">
    <cfRule type="containsText" dxfId="882" priority="600" stopIfTrue="1" operator="containsText" text="(例)">
      <formula>NOT(ISERROR(SEARCH("(例)",A153)))</formula>
    </cfRule>
  </conditionalFormatting>
  <conditionalFormatting sqref="M17:XFD17">
    <cfRule type="containsText" dxfId="881" priority="598" stopIfTrue="1" operator="containsText" text="(例)">
      <formula>NOT(ISERROR(SEARCH("(例)",M17)))</formula>
    </cfRule>
  </conditionalFormatting>
  <conditionalFormatting sqref="A155:B157 M155:XFD157">
    <cfRule type="containsText" dxfId="880" priority="462" stopIfTrue="1" operator="containsText" text="(例)">
      <formula>NOT(ISERROR(SEARCH("(例)",A155)))</formula>
    </cfRule>
  </conditionalFormatting>
  <conditionalFormatting sqref="K158:K163">
    <cfRule type="containsText" dxfId="879" priority="427" stopIfTrue="1" operator="containsText" text="(例)">
      <formula>NOT(ISERROR(SEARCH("(例)",K158)))</formula>
    </cfRule>
  </conditionalFormatting>
  <conditionalFormatting sqref="C154:K154 C155 K155:L155 K156:K157 L161:L162">
    <cfRule type="containsText" dxfId="878" priority="425" stopIfTrue="1" operator="containsText" text="(例)">
      <formula>NOT(ISERROR(SEARCH("(例)",C154)))</formula>
    </cfRule>
  </conditionalFormatting>
  <conditionalFormatting sqref="D155:E155 D157:E157">
    <cfRule type="containsText" dxfId="877" priority="422" stopIfTrue="1" operator="containsText" text="(例)">
      <formula>NOT(ISERROR(SEARCH("(例)",D155)))</formula>
    </cfRule>
  </conditionalFormatting>
  <conditionalFormatting sqref="D156:E156">
    <cfRule type="containsText" dxfId="876" priority="421" stopIfTrue="1" operator="containsText" text="(例)">
      <formula>NOT(ISERROR(SEARCH("(例)",D156)))</formula>
    </cfRule>
  </conditionalFormatting>
  <conditionalFormatting sqref="L156">
    <cfRule type="containsText" dxfId="875" priority="419" stopIfTrue="1" operator="containsText" text="(例)">
      <formula>NOT(ISERROR(SEARCH("(例)",L156)))</formula>
    </cfRule>
  </conditionalFormatting>
  <conditionalFormatting sqref="L154">
    <cfRule type="containsText" dxfId="874" priority="418" stopIfTrue="1" operator="containsText" text="(例)">
      <formula>NOT(ISERROR(SEARCH("(例)",L154)))</formula>
    </cfRule>
  </conditionalFormatting>
  <conditionalFormatting sqref="L163">
    <cfRule type="containsText" dxfId="873" priority="417" stopIfTrue="1" operator="containsText" text="(例)">
      <formula>NOT(ISERROR(SEARCH("(例)",L163)))</formula>
    </cfRule>
  </conditionalFormatting>
  <conditionalFormatting sqref="F14:F16">
    <cfRule type="expression" dxfId="872" priority="413">
      <formula>OR(COUNTIF($F14,"(例)*")=1,$F14="")</formula>
    </cfRule>
  </conditionalFormatting>
  <conditionalFormatting sqref="C11:E11 D21:E22 D12:E13 D18:D19 K12:L16 K11 K18:L22">
    <cfRule type="containsText" dxfId="871" priority="414" stopIfTrue="1" operator="containsText" text="(例)">
      <formula>NOT(ISERROR(SEARCH("(例)",C11)))</formula>
    </cfRule>
  </conditionalFormatting>
  <conditionalFormatting sqref="D22:E22">
    <cfRule type="expression" dxfId="870" priority="412">
      <formula>$F$12=2</formula>
    </cfRule>
  </conditionalFormatting>
  <conditionalFormatting sqref="J22 J11:J15">
    <cfRule type="containsText" dxfId="869" priority="411" stopIfTrue="1" operator="containsText" text="(例)">
      <formula>NOT(ISERROR(SEARCH("(例)",J11)))</formula>
    </cfRule>
  </conditionalFormatting>
  <conditionalFormatting sqref="J22">
    <cfRule type="expression" dxfId="868" priority="410">
      <formula>$F$12=2</formula>
    </cfRule>
  </conditionalFormatting>
  <conditionalFormatting sqref="F11 F22">
    <cfRule type="expression" dxfId="867" priority="408">
      <formula>OR(COUNTIF($F11,"(例)*")=1,$F11="")</formula>
    </cfRule>
  </conditionalFormatting>
  <conditionalFormatting sqref="F11 F22 F14:F16">
    <cfRule type="containsText" dxfId="866" priority="409" stopIfTrue="1" operator="containsText" text="(例)">
      <formula>NOT(ISERROR(SEARCH("(例)",F11)))</formula>
    </cfRule>
  </conditionalFormatting>
  <conditionalFormatting sqref="F22">
    <cfRule type="expression" dxfId="865" priority="390">
      <formula>$F$12="社宅等"</formula>
    </cfRule>
    <cfRule type="expression" dxfId="864" priority="407">
      <formula>$F$12="賃貸"</formula>
    </cfRule>
  </conditionalFormatting>
  <conditionalFormatting sqref="D20:E20 D17:E17">
    <cfRule type="containsText" dxfId="863" priority="406" stopIfTrue="1" operator="containsText" text="(例)">
      <formula>NOT(ISERROR(SEARCH("(例)",D17)))</formula>
    </cfRule>
  </conditionalFormatting>
  <conditionalFormatting sqref="D20:E20">
    <cfRule type="expression" dxfId="862" priority="405">
      <formula>$F$12=2</formula>
    </cfRule>
  </conditionalFormatting>
  <conditionalFormatting sqref="J21">
    <cfRule type="containsText" dxfId="861" priority="404" stopIfTrue="1" operator="containsText" text="(例)">
      <formula>NOT(ISERROR(SEARCH("(例)",J21)))</formula>
    </cfRule>
  </conditionalFormatting>
  <conditionalFormatting sqref="J21">
    <cfRule type="expression" dxfId="860" priority="403">
      <formula>$F$12=2</formula>
    </cfRule>
  </conditionalFormatting>
  <conditionalFormatting sqref="F20">
    <cfRule type="expression" dxfId="859" priority="401">
      <formula>OR(COUNTIF($F20,"(例)*")=1,$F20="")</formula>
    </cfRule>
  </conditionalFormatting>
  <conditionalFormatting sqref="F20">
    <cfRule type="containsText" dxfId="858" priority="402" stopIfTrue="1" operator="containsText" text="(例)">
      <formula>NOT(ISERROR(SEARCH("(例)",F20)))</formula>
    </cfRule>
  </conditionalFormatting>
  <conditionalFormatting sqref="F21">
    <cfRule type="expression" dxfId="857" priority="399">
      <formula>OR(COUNTIF($F21,"(例)*")=1,$F21="")</formula>
    </cfRule>
  </conditionalFormatting>
  <conditionalFormatting sqref="F21">
    <cfRule type="containsText" dxfId="856" priority="400" stopIfTrue="1" operator="containsText" text="(例)">
      <formula>NOT(ISERROR(SEARCH("(例)",F21)))</formula>
    </cfRule>
  </conditionalFormatting>
  <conditionalFormatting sqref="F18">
    <cfRule type="expression" dxfId="855" priority="397">
      <formula>OR(COUNTIF($F18,"(例)*")=1,$F18="")</formula>
    </cfRule>
  </conditionalFormatting>
  <conditionalFormatting sqref="F18">
    <cfRule type="containsText" dxfId="854" priority="398" stopIfTrue="1" operator="containsText" text="(例)">
      <formula>NOT(ISERROR(SEARCH("(例)",F18)))</formula>
    </cfRule>
  </conditionalFormatting>
  <conditionalFormatting sqref="F19">
    <cfRule type="expression" dxfId="853" priority="395">
      <formula>OR(COUNTIF($F19,"(例)*")=1,$F19="")</formula>
    </cfRule>
  </conditionalFormatting>
  <conditionalFormatting sqref="F19">
    <cfRule type="containsText" dxfId="852" priority="396" stopIfTrue="1" operator="containsText" text="(例)">
      <formula>NOT(ISERROR(SEARCH("(例)",F19)))</formula>
    </cfRule>
  </conditionalFormatting>
  <conditionalFormatting sqref="F12">
    <cfRule type="expression" dxfId="851" priority="393">
      <formula>OR(COUNTIF($F12,"(例)*")=1,$F12="")</formula>
    </cfRule>
  </conditionalFormatting>
  <conditionalFormatting sqref="F12">
    <cfRule type="containsText" dxfId="850" priority="394" stopIfTrue="1" operator="containsText" text="(例)">
      <formula>NOT(ISERROR(SEARCH("(例)",F12)))</formula>
    </cfRule>
  </conditionalFormatting>
  <conditionalFormatting sqref="F12:I12">
    <cfRule type="containsText" dxfId="849" priority="392" operator="containsText" text="（例）">
      <formula>NOT(ISERROR(SEARCH("（例）",F12)))</formula>
    </cfRule>
  </conditionalFormatting>
  <conditionalFormatting sqref="K17:L17">
    <cfRule type="containsText" dxfId="848" priority="391" stopIfTrue="1" operator="containsText" text="(例)">
      <formula>NOT(ISERROR(SEARCH("(例)",K17)))</formula>
    </cfRule>
  </conditionalFormatting>
  <conditionalFormatting sqref="F17">
    <cfRule type="expression" dxfId="847" priority="415">
      <formula>OR(COUNTIF(#REF!,"(例)*")=1,#REF!="")</formula>
    </cfRule>
    <cfRule type="containsBlanks" dxfId="846" priority="416" stopIfTrue="1">
      <formula>LEN(TRIM(F17))=0</formula>
    </cfRule>
  </conditionalFormatting>
  <conditionalFormatting sqref="J17:J20">
    <cfRule type="containsText" dxfId="845" priority="389" stopIfTrue="1" operator="containsText" text="(例)">
      <formula>NOT(ISERROR(SEARCH("(例)",J17)))</formula>
    </cfRule>
  </conditionalFormatting>
  <conditionalFormatting sqref="D14">
    <cfRule type="containsText" dxfId="844" priority="388" stopIfTrue="1" operator="containsText" text="(例)">
      <formula>NOT(ISERROR(SEARCH("(例)",D14)))</formula>
    </cfRule>
  </conditionalFormatting>
  <conditionalFormatting sqref="L11">
    <cfRule type="containsText" dxfId="843" priority="387" stopIfTrue="1" operator="containsText" text="(例)">
      <formula>NOT(ISERROR(SEARCH("(例)",L11)))</formula>
    </cfRule>
  </conditionalFormatting>
  <conditionalFormatting sqref="F13">
    <cfRule type="expression" dxfId="842" priority="386">
      <formula>OR(COUNTIF($F13,"(例)*")=1,$F13="")</formula>
    </cfRule>
  </conditionalFormatting>
  <conditionalFormatting sqref="F13">
    <cfRule type="containsText" dxfId="841" priority="385" stopIfTrue="1" operator="containsText" text="(例)">
      <formula>NOT(ISERROR(SEARCH("(例)",F13)))</formula>
    </cfRule>
  </conditionalFormatting>
  <conditionalFormatting sqref="E16">
    <cfRule type="containsText" dxfId="840" priority="384" stopIfTrue="1" operator="containsText" text="(例)">
      <formula>NOT(ISERROR(SEARCH("(例)",E16)))</formula>
    </cfRule>
  </conditionalFormatting>
  <conditionalFormatting sqref="E14">
    <cfRule type="containsText" dxfId="839" priority="383" stopIfTrue="1" operator="containsText" text="(例)">
      <formula>NOT(ISERROR(SEARCH("(例)",E14)))</formula>
    </cfRule>
  </conditionalFormatting>
  <conditionalFormatting sqref="E15">
    <cfRule type="containsText" dxfId="838" priority="382" stopIfTrue="1" operator="containsText" text="(例)">
      <formula>NOT(ISERROR(SEARCH("(例)",E15)))</formula>
    </cfRule>
  </conditionalFormatting>
  <conditionalFormatting sqref="F37 F28:J28 F29:F30 J29:J30">
    <cfRule type="expression" dxfId="837" priority="379">
      <formula>$F$25=1</formula>
    </cfRule>
  </conditionalFormatting>
  <conditionalFormatting sqref="F31 F36">
    <cfRule type="expression" dxfId="836" priority="332">
      <formula>$F$25=2</formula>
    </cfRule>
  </conditionalFormatting>
  <conditionalFormatting sqref="C25:E25 C28:K28 C35:L37 K33:L34 C26:F27 C31:L32 C29:F30 K25:L27 C33:E34 J29:K30">
    <cfRule type="containsText" dxfId="835" priority="381" stopIfTrue="1" operator="containsText" text="(例)">
      <formula>NOT(ISERROR(SEARCH("(例)",C25)))</formula>
    </cfRule>
  </conditionalFormatting>
  <conditionalFormatting sqref="F25:J25">
    <cfRule type="expression" dxfId="834" priority="376">
      <formula>OR(COUNTIF($F25,"(例)*")=1,$F25="")</formula>
    </cfRule>
  </conditionalFormatting>
  <conditionalFormatting sqref="F25:J25">
    <cfRule type="containsText" dxfId="833" priority="377" stopIfTrue="1" operator="containsText" text="(例)">
      <formula>NOT(ISERROR(SEARCH("(例)",F25)))</formula>
    </cfRule>
  </conditionalFormatting>
  <conditionalFormatting sqref="G140:J140">
    <cfRule type="containsText" dxfId="832" priority="373" stopIfTrue="1" operator="containsText" text="(例)">
      <formula>NOT(ISERROR(SEARCH("(例)",G140)))</formula>
    </cfRule>
  </conditionalFormatting>
  <conditionalFormatting sqref="G140:J140">
    <cfRule type="expression" dxfId="831" priority="372">
      <formula>$F$179="無し"</formula>
    </cfRule>
  </conditionalFormatting>
  <conditionalFormatting sqref="F140">
    <cfRule type="containsText" dxfId="830" priority="371" stopIfTrue="1" operator="containsText" text="(例)">
      <formula>NOT(ISERROR(SEARCH("(例)",F140)))</formula>
    </cfRule>
  </conditionalFormatting>
  <conditionalFormatting sqref="F140">
    <cfRule type="expression" dxfId="829" priority="369">
      <formula>$F$186="無し"</formula>
    </cfRule>
  </conditionalFormatting>
  <conditionalFormatting sqref="G142:J142">
    <cfRule type="containsText" dxfId="828" priority="367" stopIfTrue="1" operator="containsText" text="(例)">
      <formula>NOT(ISERROR(SEARCH("(例)",G142)))</formula>
    </cfRule>
  </conditionalFormatting>
  <conditionalFormatting sqref="G142:J142">
    <cfRule type="expression" dxfId="827" priority="366">
      <formula>$F$257="無し"</formula>
    </cfRule>
  </conditionalFormatting>
  <conditionalFormatting sqref="F142">
    <cfRule type="containsText" dxfId="826" priority="365" stopIfTrue="1" operator="containsText" text="(例)">
      <formula>NOT(ISERROR(SEARCH("(例)",F142)))</formula>
    </cfRule>
  </conditionalFormatting>
  <conditionalFormatting sqref="F141">
    <cfRule type="expression" dxfId="825" priority="336">
      <formula>$F$140="無し"</formula>
    </cfRule>
    <cfRule type="expression" dxfId="824" priority="363">
      <formula>OR(COUNTIF($F141,"(例)*")=1,$F141="")</formula>
    </cfRule>
  </conditionalFormatting>
  <conditionalFormatting sqref="F141">
    <cfRule type="containsText" dxfId="823" priority="362" stopIfTrue="1" operator="containsText" text="(例)">
      <formula>NOT(ISERROR(SEARCH("(例)",F141)))</formula>
    </cfRule>
  </conditionalFormatting>
  <conditionalFormatting sqref="F28:J28 F32:J32 F35:J35 F37:J37 F26:F27 F29:F30 J29:J30">
    <cfRule type="containsBlanks" dxfId="822" priority="333">
      <formula>LEN(TRIM(F26))=0</formula>
    </cfRule>
  </conditionalFormatting>
  <conditionalFormatting sqref="F31:J31 F36:J36">
    <cfRule type="containsBlanks" dxfId="821" priority="378">
      <formula>LEN(TRIM(F31))=0</formula>
    </cfRule>
  </conditionalFormatting>
  <conditionalFormatting sqref="F31:J31">
    <cfRule type="colorScale" priority="331">
      <colorScale>
        <cfvo type="min"/>
        <cfvo type="max"/>
        <color rgb="FFFF7128"/>
        <color rgb="FFFFEF9C"/>
      </colorScale>
    </cfRule>
  </conditionalFormatting>
  <conditionalFormatting sqref="F28:J28 F37:J37 F29:F30 J29:J30">
    <cfRule type="expression" dxfId="820" priority="330">
      <formula>$F$25=1</formula>
    </cfRule>
  </conditionalFormatting>
  <conditionalFormatting sqref="E47">
    <cfRule type="containsText" dxfId="819" priority="325" stopIfTrue="1" operator="containsText" text="(例)">
      <formula>NOT(ISERROR(SEARCH("(例)",E47)))</formula>
    </cfRule>
  </conditionalFormatting>
  <conditionalFormatting sqref="E59">
    <cfRule type="containsText" dxfId="818" priority="322" stopIfTrue="1" operator="containsText" text="(例)">
      <formula>NOT(ISERROR(SEARCH("(例)",E59)))</formula>
    </cfRule>
  </conditionalFormatting>
  <conditionalFormatting sqref="E60">
    <cfRule type="containsText" dxfId="817" priority="321" stopIfTrue="1" operator="containsText" text="(例)">
      <formula>NOT(ISERROR(SEARCH("(例)",E60)))</formula>
    </cfRule>
  </conditionalFormatting>
  <conditionalFormatting sqref="E72">
    <cfRule type="containsText" dxfId="816" priority="318" stopIfTrue="1" operator="containsText" text="(例)">
      <formula>NOT(ISERROR(SEARCH("(例)",E72)))</formula>
    </cfRule>
  </conditionalFormatting>
  <conditionalFormatting sqref="E73">
    <cfRule type="containsText" dxfId="815" priority="317" stopIfTrue="1" operator="containsText" text="(例)">
      <formula>NOT(ISERROR(SEARCH("(例)",E73)))</formula>
    </cfRule>
  </conditionalFormatting>
  <conditionalFormatting sqref="E90:F91 H90 J90">
    <cfRule type="containsText" dxfId="814" priority="316" stopIfTrue="1" operator="containsText" text="(例)">
      <formula>NOT(ISERROR(SEARCH("(例)",E90)))</formula>
    </cfRule>
  </conditionalFormatting>
  <conditionalFormatting sqref="J90">
    <cfRule type="containsBlanks" dxfId="813" priority="315">
      <formula>LEN(TRIM(J90))=0</formula>
    </cfRule>
  </conditionalFormatting>
  <conditionalFormatting sqref="F90">
    <cfRule type="containsBlanks" dxfId="812" priority="314">
      <formula>LEN(TRIM(F90))=0</formula>
    </cfRule>
  </conditionalFormatting>
  <conditionalFormatting sqref="H90 J90 F91:J91">
    <cfRule type="containsBlanks" dxfId="811" priority="313">
      <formula>LEN(TRIM(F90))=0</formula>
    </cfRule>
  </conditionalFormatting>
  <conditionalFormatting sqref="E90:J91">
    <cfRule type="expression" dxfId="810" priority="308">
      <formula>$F$25=1</formula>
    </cfRule>
  </conditionalFormatting>
  <conditionalFormatting sqref="E102:E103">
    <cfRule type="containsText" dxfId="809" priority="307" stopIfTrue="1" operator="containsText" text="(例)">
      <formula>NOT(ISERROR(SEARCH("(例)",E102)))</formula>
    </cfRule>
  </conditionalFormatting>
  <conditionalFormatting sqref="E102:E103">
    <cfRule type="expression" dxfId="808" priority="303">
      <formula>$F$25=1</formula>
    </cfRule>
  </conditionalFormatting>
  <conditionalFormatting sqref="E114:E115">
    <cfRule type="containsText" dxfId="807" priority="302" stopIfTrue="1" operator="containsText" text="(例)">
      <formula>NOT(ISERROR(SEARCH("(例)",E114)))</formula>
    </cfRule>
  </conditionalFormatting>
  <conditionalFormatting sqref="E114:E115">
    <cfRule type="expression" dxfId="806" priority="301">
      <formula>$F$25=1</formula>
    </cfRule>
  </conditionalFormatting>
  <conditionalFormatting sqref="E126:E127">
    <cfRule type="containsText" dxfId="805" priority="300" stopIfTrue="1" operator="containsText" text="(例)">
      <formula>NOT(ISERROR(SEARCH("(例)",E126)))</formula>
    </cfRule>
  </conditionalFormatting>
  <conditionalFormatting sqref="E126:E127">
    <cfRule type="expression" dxfId="804" priority="299">
      <formula>$F$25=1</formula>
    </cfRule>
  </conditionalFormatting>
  <conditionalFormatting sqref="F45:J45">
    <cfRule type="containsText" dxfId="803" priority="286" stopIfTrue="1" operator="containsText" text="(例)">
      <formula>NOT(ISERROR(SEARCH("(例)",F45)))</formula>
    </cfRule>
  </conditionalFormatting>
  <conditionalFormatting sqref="F58:J58">
    <cfRule type="containsText" dxfId="802" priority="284" stopIfTrue="1" operator="containsText" text="(例)">
      <formula>NOT(ISERROR(SEARCH("(例)",F58)))</formula>
    </cfRule>
  </conditionalFormatting>
  <conditionalFormatting sqref="F71:J71">
    <cfRule type="containsText" dxfId="801" priority="282" stopIfTrue="1" operator="containsText" text="(例)">
      <formula>NOT(ISERROR(SEARCH("(例)",F71)))</formula>
    </cfRule>
  </conditionalFormatting>
  <conditionalFormatting sqref="F46">
    <cfRule type="containsText" dxfId="800" priority="280" stopIfTrue="1" operator="containsText" text="(例)">
      <formula>NOT(ISERROR(SEARCH("(例)",F46)))</formula>
    </cfRule>
  </conditionalFormatting>
  <conditionalFormatting sqref="H46">
    <cfRule type="containsText" dxfId="799" priority="274" stopIfTrue="1" operator="containsText" text="(例)">
      <formula>NOT(ISERROR(SEARCH("(例)",H46)))</formula>
    </cfRule>
  </conditionalFormatting>
  <conditionalFormatting sqref="J46">
    <cfRule type="containsText" dxfId="798" priority="268" stopIfTrue="1" operator="containsText" text="(例)">
      <formula>NOT(ISERROR(SEARCH("(例)",J46)))</formula>
    </cfRule>
  </conditionalFormatting>
  <conditionalFormatting sqref="F48:J48 F47">
    <cfRule type="containsText" dxfId="797" priority="259" stopIfTrue="1" operator="containsText" text="(例)">
      <formula>NOT(ISERROR(SEARCH("(例)",F47)))</formula>
    </cfRule>
  </conditionalFormatting>
  <conditionalFormatting sqref="F61:J61">
    <cfRule type="containsText" dxfId="796" priority="257" stopIfTrue="1" operator="containsText" text="(例)">
      <formula>NOT(ISERROR(SEARCH("(例)",F61)))</formula>
    </cfRule>
  </conditionalFormatting>
  <conditionalFormatting sqref="F74:J74">
    <cfRule type="containsText" dxfId="795" priority="255" stopIfTrue="1" operator="containsText" text="(例)">
      <formula>NOT(ISERROR(SEARCH("(例)",F74)))</formula>
    </cfRule>
  </conditionalFormatting>
  <conditionalFormatting sqref="F50">
    <cfRule type="expression" dxfId="794" priority="252">
      <formula>$F$25=1</formula>
    </cfRule>
  </conditionalFormatting>
  <conditionalFormatting sqref="F50:J50">
    <cfRule type="containsText" dxfId="793" priority="253" stopIfTrue="1" operator="containsText" text="(例)">
      <formula>NOT(ISERROR(SEARCH("(例)",F50)))</formula>
    </cfRule>
  </conditionalFormatting>
  <conditionalFormatting sqref="F50:J50">
    <cfRule type="expression" dxfId="792" priority="250">
      <formula>$F$25=1</formula>
    </cfRule>
  </conditionalFormatting>
  <conditionalFormatting sqref="F63">
    <cfRule type="expression" dxfId="791" priority="248">
      <formula>$F$25=1</formula>
    </cfRule>
  </conditionalFormatting>
  <conditionalFormatting sqref="F63:J63">
    <cfRule type="containsText" dxfId="790" priority="249" stopIfTrue="1" operator="containsText" text="(例)">
      <formula>NOT(ISERROR(SEARCH("(例)",F63)))</formula>
    </cfRule>
  </conditionalFormatting>
  <conditionalFormatting sqref="F63:J63">
    <cfRule type="expression" dxfId="789" priority="246">
      <formula>$F$25=1</formula>
    </cfRule>
  </conditionalFormatting>
  <conditionalFormatting sqref="F76">
    <cfRule type="expression" dxfId="788" priority="244">
      <formula>$F$25=1</formula>
    </cfRule>
  </conditionalFormatting>
  <conditionalFormatting sqref="F76:J76">
    <cfRule type="containsText" dxfId="787" priority="245" stopIfTrue="1" operator="containsText" text="(例)">
      <formula>NOT(ISERROR(SEARCH("(例)",F76)))</formula>
    </cfRule>
  </conditionalFormatting>
  <conditionalFormatting sqref="F76:J76">
    <cfRule type="expression" dxfId="786" priority="242">
      <formula>$F$25=1</formula>
    </cfRule>
  </conditionalFormatting>
  <conditionalFormatting sqref="F104:J105">
    <cfRule type="expression" dxfId="785" priority="230">
      <formula>$F$25=1</formula>
    </cfRule>
  </conditionalFormatting>
  <conditionalFormatting sqref="F104:J105">
    <cfRule type="containsText" dxfId="784" priority="232" stopIfTrue="1" operator="containsText" text="(例)">
      <formula>NOT(ISERROR(SEARCH("(例)",F104)))</formula>
    </cfRule>
  </conditionalFormatting>
  <conditionalFormatting sqref="F116:J117">
    <cfRule type="expression" dxfId="783" priority="224">
      <formula>$F$25=1</formula>
    </cfRule>
  </conditionalFormatting>
  <conditionalFormatting sqref="F116:J117">
    <cfRule type="containsText" dxfId="782" priority="226" stopIfTrue="1" operator="containsText" text="(例)">
      <formula>NOT(ISERROR(SEARCH("(例)",F116)))</formula>
    </cfRule>
  </conditionalFormatting>
  <conditionalFormatting sqref="F128:J129">
    <cfRule type="expression" dxfId="781" priority="218">
      <formula>$F$25=1</formula>
    </cfRule>
  </conditionalFormatting>
  <conditionalFormatting sqref="F128:J129">
    <cfRule type="containsText" dxfId="780" priority="220" stopIfTrue="1" operator="containsText" text="(例)">
      <formula>NOT(ISERROR(SEARCH("(例)",F128)))</formula>
    </cfRule>
  </conditionalFormatting>
  <conditionalFormatting sqref="F101:J101">
    <cfRule type="expression" dxfId="779" priority="212">
      <formula>$F$25=1</formula>
    </cfRule>
  </conditionalFormatting>
  <conditionalFormatting sqref="F101:J101">
    <cfRule type="containsText" dxfId="778" priority="214" stopIfTrue="1" operator="containsText" text="(例)">
      <formula>NOT(ISERROR(SEARCH("(例)",F101)))</formula>
    </cfRule>
  </conditionalFormatting>
  <conditionalFormatting sqref="F113:J113">
    <cfRule type="expression" dxfId="777" priority="209">
      <formula>$F$25=1</formula>
    </cfRule>
  </conditionalFormatting>
  <conditionalFormatting sqref="F113:J113">
    <cfRule type="containsText" dxfId="776" priority="211" stopIfTrue="1" operator="containsText" text="(例)">
      <formula>NOT(ISERROR(SEARCH("(例)",F113)))</formula>
    </cfRule>
  </conditionalFormatting>
  <conditionalFormatting sqref="F125:J125">
    <cfRule type="expression" dxfId="775" priority="206">
      <formula>$F$25=1</formula>
    </cfRule>
  </conditionalFormatting>
  <conditionalFormatting sqref="F125:J125">
    <cfRule type="containsText" dxfId="774" priority="208" stopIfTrue="1" operator="containsText" text="(例)">
      <formula>NOT(ISERROR(SEARCH("(例)",F125)))</formula>
    </cfRule>
  </conditionalFormatting>
  <conditionalFormatting sqref="F33">
    <cfRule type="containsText" dxfId="773" priority="163" stopIfTrue="1" operator="containsText" text="(例)">
      <formula>NOT(ISERROR(SEARCH("(例)",F33)))</formula>
    </cfRule>
  </conditionalFormatting>
  <conditionalFormatting sqref="F33">
    <cfRule type="containsBlanks" dxfId="772" priority="162">
      <formula>LEN(TRIM(F33))=0</formula>
    </cfRule>
  </conditionalFormatting>
  <conditionalFormatting sqref="F59">
    <cfRule type="containsText" dxfId="771" priority="161" stopIfTrue="1" operator="containsText" text="(例)">
      <formula>NOT(ISERROR(SEARCH("(例)",F59)))</formula>
    </cfRule>
  </conditionalFormatting>
  <conditionalFormatting sqref="F72">
    <cfRule type="containsText" dxfId="770" priority="159" stopIfTrue="1" operator="containsText" text="(例)">
      <formula>NOT(ISERROR(SEARCH("(例)",F72)))</formula>
    </cfRule>
  </conditionalFormatting>
  <conditionalFormatting sqref="H59">
    <cfRule type="containsText" dxfId="769" priority="157" stopIfTrue="1" operator="containsText" text="(例)">
      <formula>NOT(ISERROR(SEARCH("(例)",H59)))</formula>
    </cfRule>
  </conditionalFormatting>
  <conditionalFormatting sqref="H72">
    <cfRule type="containsText" dxfId="768" priority="155" stopIfTrue="1" operator="containsText" text="(例)">
      <formula>NOT(ISERROR(SEARCH("(例)",H72)))</formula>
    </cfRule>
  </conditionalFormatting>
  <conditionalFormatting sqref="H33">
    <cfRule type="containsText" dxfId="767" priority="153" stopIfTrue="1" operator="containsText" text="(例)">
      <formula>NOT(ISERROR(SEARCH("(例)",H33)))</formula>
    </cfRule>
  </conditionalFormatting>
  <conditionalFormatting sqref="H33">
    <cfRule type="containsBlanks" dxfId="766" priority="152">
      <formula>LEN(TRIM(H33))=0</formula>
    </cfRule>
  </conditionalFormatting>
  <conditionalFormatting sqref="J33">
    <cfRule type="containsText" dxfId="765" priority="151" stopIfTrue="1" operator="containsText" text="(例)">
      <formula>NOT(ISERROR(SEARCH("(例)",J33)))</formula>
    </cfRule>
  </conditionalFormatting>
  <conditionalFormatting sqref="J33">
    <cfRule type="containsBlanks" dxfId="764" priority="150">
      <formula>LEN(TRIM(J33))=0</formula>
    </cfRule>
  </conditionalFormatting>
  <conditionalFormatting sqref="J33">
    <cfRule type="containsBlanks" dxfId="763" priority="149">
      <formula>LEN(TRIM(J33))=0</formula>
    </cfRule>
  </conditionalFormatting>
  <conditionalFormatting sqref="J59">
    <cfRule type="containsText" dxfId="762" priority="148" stopIfTrue="1" operator="containsText" text="(例)">
      <formula>NOT(ISERROR(SEARCH("(例)",J59)))</formula>
    </cfRule>
  </conditionalFormatting>
  <conditionalFormatting sqref="J72">
    <cfRule type="containsText" dxfId="761" priority="145" stopIfTrue="1" operator="containsText" text="(例)">
      <formula>NOT(ISERROR(SEARCH("(例)",J72)))</formula>
    </cfRule>
  </conditionalFormatting>
  <conditionalFormatting sqref="F34">
    <cfRule type="containsText" dxfId="760" priority="142" stopIfTrue="1" operator="containsText" text="(例)">
      <formula>NOT(ISERROR(SEARCH("(例)",F34)))</formula>
    </cfRule>
  </conditionalFormatting>
  <conditionalFormatting sqref="F34:J34">
    <cfRule type="containsBlanks" dxfId="759" priority="141">
      <formula>LEN(TRIM(F34))=0</formula>
    </cfRule>
  </conditionalFormatting>
  <conditionalFormatting sqref="F60">
    <cfRule type="containsText" dxfId="758" priority="140" stopIfTrue="1" operator="containsText" text="(例)">
      <formula>NOT(ISERROR(SEARCH("(例)",F60)))</formula>
    </cfRule>
  </conditionalFormatting>
  <conditionalFormatting sqref="F73">
    <cfRule type="containsText" dxfId="757" priority="138" stopIfTrue="1" operator="containsText" text="(例)">
      <formula>NOT(ISERROR(SEARCH("(例)",F73)))</formula>
    </cfRule>
  </conditionalFormatting>
  <conditionalFormatting sqref="F41:J41 F42:F43 J42:J43">
    <cfRule type="expression" dxfId="756" priority="135">
      <formula>$F$25=1</formula>
    </cfRule>
  </conditionalFormatting>
  <conditionalFormatting sqref="F41:J41 F39:F40 F42:F43 J42:J43">
    <cfRule type="containsText" dxfId="755" priority="136" stopIfTrue="1" operator="containsText" text="(例)">
      <formula>NOT(ISERROR(SEARCH("(例)",F39)))</formula>
    </cfRule>
  </conditionalFormatting>
  <conditionalFormatting sqref="F41:J41 F42:F43 J42:J43">
    <cfRule type="expression" dxfId="754" priority="133">
      <formula>$F$25=1</formula>
    </cfRule>
  </conditionalFormatting>
  <conditionalFormatting sqref="F54:J54 F55:F56 J55:J56">
    <cfRule type="expression" dxfId="753" priority="131">
      <formula>$F$25=1</formula>
    </cfRule>
  </conditionalFormatting>
  <conditionalFormatting sqref="F54:J54 F52:F53 F55:F56 J55:J56">
    <cfRule type="containsText" dxfId="752" priority="132" stopIfTrue="1" operator="containsText" text="(例)">
      <formula>NOT(ISERROR(SEARCH("(例)",F52)))</formula>
    </cfRule>
  </conditionalFormatting>
  <conditionalFormatting sqref="F54:J54 F55:F56 J55:J56">
    <cfRule type="expression" dxfId="751" priority="129">
      <formula>$F$25=1</formula>
    </cfRule>
  </conditionalFormatting>
  <conditionalFormatting sqref="F67:J67 F68:F69 J68:J69">
    <cfRule type="expression" dxfId="750" priority="127">
      <formula>$F$25=1</formula>
    </cfRule>
  </conditionalFormatting>
  <conditionalFormatting sqref="F67:J67 F65:F66 F68:F69 J68:J69">
    <cfRule type="containsText" dxfId="749" priority="128" stopIfTrue="1" operator="containsText" text="(例)">
      <formula>NOT(ISERROR(SEARCH("(例)",F65)))</formula>
    </cfRule>
  </conditionalFormatting>
  <conditionalFormatting sqref="F67:J67 F68:F69 J68:J69">
    <cfRule type="expression" dxfId="748" priority="125">
      <formula>$F$25=1</formula>
    </cfRule>
  </conditionalFormatting>
  <conditionalFormatting sqref="F97:J98 F99:F100 J99:J100">
    <cfRule type="expression" dxfId="747" priority="122">
      <formula>$F$25=1</formula>
    </cfRule>
  </conditionalFormatting>
  <conditionalFormatting sqref="F97:J98 F99:F100 J99:J100">
    <cfRule type="containsText" dxfId="746" priority="124" stopIfTrue="1" operator="containsText" text="(例)">
      <formula>NOT(ISERROR(SEARCH("(例)",F97)))</formula>
    </cfRule>
  </conditionalFormatting>
  <conditionalFormatting sqref="F109:J110 F111:F112 J111:J112">
    <cfRule type="expression" dxfId="745" priority="119">
      <formula>$F$25=1</formula>
    </cfRule>
  </conditionalFormatting>
  <conditionalFormatting sqref="F109:J110 F111:F112 J111:J112">
    <cfRule type="containsText" dxfId="744" priority="121" stopIfTrue="1" operator="containsText" text="(例)">
      <formula>NOT(ISERROR(SEARCH("(例)",F109)))</formula>
    </cfRule>
  </conditionalFormatting>
  <conditionalFormatting sqref="F121:J122 F123:F124 J123:J124">
    <cfRule type="expression" dxfId="743" priority="116">
      <formula>$F$25=1</formula>
    </cfRule>
  </conditionalFormatting>
  <conditionalFormatting sqref="F121:J122 F123:F124 J123:J124">
    <cfRule type="containsText" dxfId="742" priority="118" stopIfTrue="1" operator="containsText" text="(例)">
      <formula>NOT(ISERROR(SEARCH("(例)",F121)))</formula>
    </cfRule>
  </conditionalFormatting>
  <conditionalFormatting sqref="F102">
    <cfRule type="containsText" dxfId="741" priority="115" stopIfTrue="1" operator="containsText" text="(例)">
      <formula>NOT(ISERROR(SEARCH("(例)",F102)))</formula>
    </cfRule>
  </conditionalFormatting>
  <conditionalFormatting sqref="F102">
    <cfRule type="expression" dxfId="740" priority="113">
      <formula>$F$25=1</formula>
    </cfRule>
  </conditionalFormatting>
  <conditionalFormatting sqref="F114">
    <cfRule type="containsText" dxfId="739" priority="112" stopIfTrue="1" operator="containsText" text="(例)">
      <formula>NOT(ISERROR(SEARCH("(例)",F114)))</formula>
    </cfRule>
  </conditionalFormatting>
  <conditionalFormatting sqref="F114">
    <cfRule type="expression" dxfId="738" priority="110">
      <formula>$F$25=1</formula>
    </cfRule>
  </conditionalFormatting>
  <conditionalFormatting sqref="F126">
    <cfRule type="containsText" dxfId="737" priority="109" stopIfTrue="1" operator="containsText" text="(例)">
      <formula>NOT(ISERROR(SEARCH("(例)",F126)))</formula>
    </cfRule>
  </conditionalFormatting>
  <conditionalFormatting sqref="F126">
    <cfRule type="expression" dxfId="736" priority="107">
      <formula>$F$25=1</formula>
    </cfRule>
  </conditionalFormatting>
  <conditionalFormatting sqref="H102">
    <cfRule type="containsText" dxfId="735" priority="106" stopIfTrue="1" operator="containsText" text="(例)">
      <formula>NOT(ISERROR(SEARCH("(例)",H102)))</formula>
    </cfRule>
  </conditionalFormatting>
  <conditionalFormatting sqref="H102">
    <cfRule type="expression" dxfId="734" priority="104">
      <formula>$F$25=1</formula>
    </cfRule>
  </conditionalFormatting>
  <conditionalFormatting sqref="H114">
    <cfRule type="containsText" dxfId="733" priority="103" stopIfTrue="1" operator="containsText" text="(例)">
      <formula>NOT(ISERROR(SEARCH("(例)",H114)))</formula>
    </cfRule>
  </conditionalFormatting>
  <conditionalFormatting sqref="H114">
    <cfRule type="expression" dxfId="732" priority="101">
      <formula>$F$25=1</formula>
    </cfRule>
  </conditionalFormatting>
  <conditionalFormatting sqref="H126">
    <cfRule type="containsText" dxfId="731" priority="100" stopIfTrue="1" operator="containsText" text="(例)">
      <formula>NOT(ISERROR(SEARCH("(例)",H126)))</formula>
    </cfRule>
  </conditionalFormatting>
  <conditionalFormatting sqref="H126">
    <cfRule type="expression" dxfId="730" priority="98">
      <formula>$F$25=1</formula>
    </cfRule>
  </conditionalFormatting>
  <conditionalFormatting sqref="J102">
    <cfRule type="containsText" dxfId="729" priority="97" stopIfTrue="1" operator="containsText" text="(例)">
      <formula>NOT(ISERROR(SEARCH("(例)",J102)))</formula>
    </cfRule>
  </conditionalFormatting>
  <conditionalFormatting sqref="J102">
    <cfRule type="expression" dxfId="728" priority="94">
      <formula>$F$25=1</formula>
    </cfRule>
  </conditionalFormatting>
  <conditionalFormatting sqref="J114">
    <cfRule type="containsText" dxfId="727" priority="93" stopIfTrue="1" operator="containsText" text="(例)">
      <formula>NOT(ISERROR(SEARCH("(例)",J114)))</formula>
    </cfRule>
  </conditionalFormatting>
  <conditionalFormatting sqref="J114">
    <cfRule type="expression" dxfId="726" priority="90">
      <formula>$F$25=1</formula>
    </cfRule>
  </conditionalFormatting>
  <conditionalFormatting sqref="J126">
    <cfRule type="containsText" dxfId="725" priority="89" stopIfTrue="1" operator="containsText" text="(例)">
      <formula>NOT(ISERROR(SEARCH("(例)",J126)))</formula>
    </cfRule>
  </conditionalFormatting>
  <conditionalFormatting sqref="J126">
    <cfRule type="expression" dxfId="724" priority="86">
      <formula>$F$25=1</formula>
    </cfRule>
  </conditionalFormatting>
  <conditionalFormatting sqref="F103">
    <cfRule type="containsText" dxfId="723" priority="85" stopIfTrue="1" operator="containsText" text="(例)">
      <formula>NOT(ISERROR(SEARCH("(例)",F103)))</formula>
    </cfRule>
  </conditionalFormatting>
  <conditionalFormatting sqref="F103:J103">
    <cfRule type="expression" dxfId="722" priority="83">
      <formula>$F$25=1</formula>
    </cfRule>
  </conditionalFormatting>
  <conditionalFormatting sqref="F115">
    <cfRule type="containsText" dxfId="721" priority="82" stopIfTrue="1" operator="containsText" text="(例)">
      <formula>NOT(ISERROR(SEARCH("(例)",F115)))</formula>
    </cfRule>
  </conditionalFormatting>
  <conditionalFormatting sqref="F115:J115">
    <cfRule type="expression" dxfId="720" priority="80">
      <formula>$F$25=1</formula>
    </cfRule>
  </conditionalFormatting>
  <conditionalFormatting sqref="F127">
    <cfRule type="containsText" dxfId="719" priority="79" stopIfTrue="1" operator="containsText" text="(例)">
      <formula>NOT(ISERROR(SEARCH("(例)",F127)))</formula>
    </cfRule>
  </conditionalFormatting>
  <conditionalFormatting sqref="F127:J127">
    <cfRule type="expression" dxfId="718" priority="77">
      <formula>$F$25=1</formula>
    </cfRule>
  </conditionalFormatting>
  <conditionalFormatting sqref="F49">
    <cfRule type="expression" dxfId="717" priority="74">
      <formula>$F$25=2</formula>
    </cfRule>
  </conditionalFormatting>
  <conditionalFormatting sqref="F49:J49">
    <cfRule type="containsText" dxfId="716" priority="76" stopIfTrue="1" operator="containsText" text="(例)">
      <formula>NOT(ISERROR(SEARCH("(例)",F49)))</formula>
    </cfRule>
  </conditionalFormatting>
  <conditionalFormatting sqref="F62">
    <cfRule type="expression" dxfId="715" priority="71">
      <formula>$F$25=2</formula>
    </cfRule>
  </conditionalFormatting>
  <conditionalFormatting sqref="F62:J62">
    <cfRule type="containsText" dxfId="714" priority="73" stopIfTrue="1" operator="containsText" text="(例)">
      <formula>NOT(ISERROR(SEARCH("(例)",F62)))</formula>
    </cfRule>
  </conditionalFormatting>
  <conditionalFormatting sqref="F75">
    <cfRule type="expression" dxfId="713" priority="68">
      <formula>$F$25=2</formula>
    </cfRule>
  </conditionalFormatting>
  <conditionalFormatting sqref="F75:J75">
    <cfRule type="containsText" dxfId="712" priority="70" stopIfTrue="1" operator="containsText" text="(例)">
      <formula>NOT(ISERROR(SEARCH("(例)",F75)))</formula>
    </cfRule>
  </conditionalFormatting>
  <conditionalFormatting sqref="F106:J106">
    <cfRule type="expression" dxfId="711" priority="65">
      <formula>$F$25=1</formula>
    </cfRule>
  </conditionalFormatting>
  <conditionalFormatting sqref="F106:J106">
    <cfRule type="containsText" dxfId="710" priority="67" stopIfTrue="1" operator="containsText" text="(例)">
      <formula>NOT(ISERROR(SEARCH("(例)",F106)))</formula>
    </cfRule>
  </conditionalFormatting>
  <conditionalFormatting sqref="F118:J118">
    <cfRule type="expression" dxfId="709" priority="62">
      <formula>$F$25=1</formula>
    </cfRule>
  </conditionalFormatting>
  <conditionalFormatting sqref="F118:J118">
    <cfRule type="containsText" dxfId="708" priority="64" stopIfTrue="1" operator="containsText" text="(例)">
      <formula>NOT(ISERROR(SEARCH("(例)",F118)))</formula>
    </cfRule>
  </conditionalFormatting>
  <conditionalFormatting sqref="F130:J130">
    <cfRule type="expression" dxfId="707" priority="59">
      <formula>$F$25=1</formula>
    </cfRule>
  </conditionalFormatting>
  <conditionalFormatting sqref="F130:J130">
    <cfRule type="containsText" dxfId="706" priority="61" stopIfTrue="1" operator="containsText" text="(例)">
      <formula>NOT(ISERROR(SEARCH("(例)",F130)))</formula>
    </cfRule>
  </conditionalFormatting>
  <conditionalFormatting sqref="G102">
    <cfRule type="expression" dxfId="705" priority="18">
      <formula>$F$25=1</formula>
    </cfRule>
  </conditionalFormatting>
  <conditionalFormatting sqref="G114">
    <cfRule type="expression" dxfId="704" priority="17">
      <formula>$F$25=1</formula>
    </cfRule>
  </conditionalFormatting>
  <conditionalFormatting sqref="G126">
    <cfRule type="expression" dxfId="703" priority="16">
      <formula>$F$25=1</formula>
    </cfRule>
  </conditionalFormatting>
  <conditionalFormatting sqref="I102">
    <cfRule type="expression" dxfId="702" priority="15">
      <formula>$F$25=1</formula>
    </cfRule>
  </conditionalFormatting>
  <conditionalFormatting sqref="I114">
    <cfRule type="expression" dxfId="701" priority="14">
      <formula>$F$25=1</formula>
    </cfRule>
  </conditionalFormatting>
  <conditionalFormatting sqref="I126">
    <cfRule type="expression" dxfId="700" priority="13">
      <formula>$F$25=1</formula>
    </cfRule>
  </conditionalFormatting>
  <conditionalFormatting sqref="F140">
    <cfRule type="expression" dxfId="699" priority="714">
      <formula>$F$179="無し"</formula>
    </cfRule>
    <cfRule type="expression" dxfId="698" priority="715">
      <formula>OR(COUNTIF($F140,"(例)*")=1,$F140="")</formula>
    </cfRule>
  </conditionalFormatting>
  <conditionalFormatting sqref="F142">
    <cfRule type="expression" dxfId="697" priority="716">
      <formula>$F$257="無し"</formula>
    </cfRule>
    <cfRule type="expression" dxfId="696" priority="717">
      <formula>OR(COUNTIF($F142,"(例)*")=1,$F142="")</formula>
    </cfRule>
  </conditionalFormatting>
  <conditionalFormatting sqref="L29">
    <cfRule type="containsText" dxfId="695" priority="12" stopIfTrue="1" operator="containsText" text="(例)">
      <formula>NOT(ISERROR(SEARCH("(例)",L29)))</formula>
    </cfRule>
  </conditionalFormatting>
  <conditionalFormatting sqref="L30">
    <cfRule type="containsText" dxfId="694" priority="11" stopIfTrue="1" operator="containsText" text="(例)">
      <formula>NOT(ISERROR(SEARCH("(例)",L30)))</formula>
    </cfRule>
  </conditionalFormatting>
  <conditionalFormatting sqref="L42">
    <cfRule type="containsText" dxfId="693" priority="10" stopIfTrue="1" operator="containsText" text="(例)">
      <formula>NOT(ISERROR(SEARCH("(例)",L42)))</formula>
    </cfRule>
  </conditionalFormatting>
  <conditionalFormatting sqref="L43">
    <cfRule type="containsText" dxfId="692" priority="9" stopIfTrue="1" operator="containsText" text="(例)">
      <formula>NOT(ISERROR(SEARCH("(例)",L43)))</formula>
    </cfRule>
  </conditionalFormatting>
  <conditionalFormatting sqref="L55">
    <cfRule type="containsText" dxfId="691" priority="8" stopIfTrue="1" operator="containsText" text="(例)">
      <formula>NOT(ISERROR(SEARCH("(例)",L55)))</formula>
    </cfRule>
  </conditionalFormatting>
  <conditionalFormatting sqref="L56">
    <cfRule type="containsText" dxfId="690" priority="7" stopIfTrue="1" operator="containsText" text="(例)">
      <formula>NOT(ISERROR(SEARCH("(例)",L56)))</formula>
    </cfRule>
  </conditionalFormatting>
  <conditionalFormatting sqref="L68">
    <cfRule type="containsText" dxfId="689" priority="6" stopIfTrue="1" operator="containsText" text="(例)">
      <formula>NOT(ISERROR(SEARCH("(例)",L68)))</formula>
    </cfRule>
  </conditionalFormatting>
  <conditionalFormatting sqref="L69">
    <cfRule type="containsText" dxfId="688" priority="5" stopIfTrue="1" operator="containsText" text="(例)">
      <formula>NOT(ISERROR(SEARCH("(例)",L69)))</formula>
    </cfRule>
  </conditionalFormatting>
  <conditionalFormatting sqref="L28">
    <cfRule type="containsText" dxfId="687" priority="4" stopIfTrue="1" operator="containsText" text="(例)">
      <formula>NOT(ISERROR(SEARCH("(例)",L28)))</formula>
    </cfRule>
  </conditionalFormatting>
  <conditionalFormatting sqref="L50">
    <cfRule type="containsText" dxfId="686" priority="3" stopIfTrue="1" operator="containsText" text="(例)">
      <formula>NOT(ISERROR(SEARCH("(例)",L50)))</formula>
    </cfRule>
  </conditionalFormatting>
  <conditionalFormatting sqref="L63">
    <cfRule type="containsText" dxfId="685" priority="2" stopIfTrue="1" operator="containsText" text="(例)">
      <formula>NOT(ISERROR(SEARCH("(例)",L63)))</formula>
    </cfRule>
  </conditionalFormatting>
  <conditionalFormatting sqref="L76">
    <cfRule type="containsText" dxfId="684" priority="1" stopIfTrue="1" operator="containsText" text="(例)">
      <formula>NOT(ISERROR(SEARCH("(例)",L76)))</formula>
    </cfRule>
  </conditionalFormatting>
  <dataValidations xWindow="877" yWindow="561" count="23">
    <dataValidation imeMode="off" allowBlank="1" showInputMessage="1" showErrorMessage="1" prompt="キャリアメール_x000a_(携帯メール)は不可" sqref="F62:J62 F49:J49 F36:J36 F75:J75"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F31:J31" xr:uid="{BD073235-F32D-472A-B58D-693DBF772163}"/>
    <dataValidation imeMode="hiragana" allowBlank="1" showInputMessage="1" showErrorMessage="1" sqref="F135:J137 G54:I54 F46 G28:I28 J33 F79:J79 J155:J163 G121:I122 H33 F59 F114 J102 F149:J151 F145:J147 F163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34" xr:uid="{4A9BFA3B-ED53-44F6-853C-E2DF48D005AC}">
      <formula1>"有り,無し"</formula1>
    </dataValidation>
    <dataValidation type="list" allowBlank="1" showInputMessage="1" sqref="F84 F96 F108 F120" xr:uid="{56FEB8A5-5F7A-4EDA-81DB-212D1BF673BE}">
      <formula1>"●,－"</formula1>
    </dataValidation>
    <dataValidation type="list" allowBlank="1" showInputMessage="1" sqref="F142" xr:uid="{E6808BFE-9AFE-4B52-87B4-AAACA5A6C199}">
      <formula1>"―,有り,無し"</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52:J152 F148:J148" xr:uid="{4B6CC578-1F66-4534-82BC-51F3956850DF}"/>
    <dataValidation type="list" allowBlank="1" showInputMessage="1" showErrorMessage="1" sqref="F140" xr:uid="{61F256A3-9E4F-40E1-972B-F9B12C7DA474}">
      <formula1>"有り,無し"</formula1>
    </dataValidation>
    <dataValidation type="date" imeMode="disabled" operator="lessThanOrEqual" allowBlank="1" showInputMessage="1" showErrorMessage="1" sqref="F22 F14:F20 F141:I141" xr:uid="{3D333E8C-9839-413F-9C40-F50EB561C0BB}">
      <formula1>2958465</formula1>
    </dataValidation>
    <dataValidation type="custom" imeMode="disabled" allowBlank="1" showInputMessage="1" showErrorMessage="1" sqref="F113:J113 F32:J32 F101:J101 F45:J45 F58:J58 F89:J89 F71:J71 F125:J125"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xr:uid="{BAF505E8-2CC6-4C01-8A88-EF7303DCDA9D}"/>
    <dataValidation imeMode="disabled" allowBlank="1" showInputMessage="1" showErrorMessage="1" prompt="キャリアメール_x000a_(携帯メール)は不可" sqref="F94:J94 F106:J106 F118:J118 F130:J130 F132:J132" xr:uid="{F434B666-287E-4E05-9C68-40EEE73BE0E5}"/>
    <dataValidation operator="lessThanOrEqual" allowBlank="1" showInputMessage="1" showErrorMessage="1" sqref="F21" xr:uid="{316B550A-5D91-422E-A4A7-F62B15AE2866}"/>
    <dataValidation type="decimal" imeMode="disabled" allowBlank="1" showInputMessage="1" showErrorMessage="1" sqref="F155" xr:uid="{BA73A354-D6BF-4D3B-BD08-7BE79DE9EE72}">
      <formula1>0</formula1>
      <formula2>999999999999999000000</formula2>
    </dataValidation>
    <dataValidation type="decimal" imeMode="disabled" allowBlank="1" showInputMessage="1" showErrorMessage="1" sqref="F156:F162" xr:uid="{73FD5213-D960-486F-B1FB-324A2BA02F0E}">
      <formula1>0</formula1>
      <formula2>9.99999999999999E+22</formula2>
    </dataValidation>
    <dataValidation type="list" imeMode="hiragana" allowBlank="1" showInputMessage="1" showErrorMessage="1" sqref="G33 G46 G59 G72 G90 G102 G114 G126" xr:uid="{F35DE98F-6A9D-4465-9C7E-C9586F29B298}">
      <formula1>"県,都,府,道"</formula1>
    </dataValidation>
    <dataValidation type="list" imeMode="hiragana" allowBlank="1" showInputMessage="1" showErrorMessage="1" sqref="I33 I46 I59 I72 I90 I102 I114 I126" xr:uid="{BB262AA5-A7D6-4BE9-99A6-5917780A4D5C}">
      <formula1>"市,区,町,村"</formula1>
    </dataValidation>
    <dataValidation imeMode="on" allowBlank="1" showInputMessage="1" showErrorMessage="1" sqref="F11:I11" xr:uid="{C58C4E45-0781-4392-AFAD-CE60E1DD23C6}"/>
  </dataValidations>
  <printOptions horizontalCentered="1"/>
  <pageMargins left="0.51181102362204722" right="0.11811023622047245" top="0.35433070866141736" bottom="0.35433070866141736" header="0.31496062992125984" footer="0.11811023622047245"/>
  <pageSetup paperSize="9" scale="30" orientation="portrait" r:id="rId1"/>
  <headerFooter scaleWithDoc="0">
    <oddFooter>&amp;R&amp;K00-043R5高層ZEH-M_ver.1.2</oddFooter>
  </headerFooter>
  <rowBreaks count="2" manualBreakCount="2">
    <brk id="77" max="12" man="1"/>
    <brk id="13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733425</xdr:colOff>
                    <xdr:row>24</xdr:row>
                    <xdr:rowOff>114300</xdr:rowOff>
                  </from>
                  <to>
                    <xdr:col>9</xdr:col>
                    <xdr:colOff>1228725</xdr:colOff>
                    <xdr:row>24</xdr:row>
                    <xdr:rowOff>342900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152400</xdr:colOff>
                    <xdr:row>24</xdr:row>
                    <xdr:rowOff>114300</xdr:rowOff>
                  </from>
                  <to>
                    <xdr:col>5</xdr:col>
                    <xdr:colOff>1362075</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2008" t="s">
        <v>1151</v>
      </c>
      <c r="C2" s="2008"/>
      <c r="D2" s="2008"/>
      <c r="E2" s="2008"/>
      <c r="F2" s="2008"/>
      <c r="G2" s="2008"/>
      <c r="H2" s="349"/>
      <c r="I2" s="350"/>
      <c r="J2" s="349"/>
      <c r="K2" s="226"/>
      <c r="L2" s="349"/>
      <c r="M2" s="350"/>
      <c r="N2" s="349"/>
      <c r="O2" s="226"/>
      <c r="P2" s="349"/>
      <c r="Q2" s="350"/>
      <c r="R2" s="349"/>
      <c r="S2" s="223"/>
    </row>
    <row r="3" spans="1:23" s="224" customFormat="1" ht="13.5">
      <c r="A3" s="225"/>
      <c r="B3" s="225"/>
      <c r="C3" s="225"/>
      <c r="D3" s="225"/>
      <c r="E3" s="225"/>
      <c r="F3" s="225"/>
      <c r="G3" s="225"/>
      <c r="H3" s="351"/>
      <c r="I3" s="352"/>
      <c r="J3" s="351"/>
      <c r="K3" s="225"/>
      <c r="L3" s="351"/>
      <c r="M3" s="352"/>
      <c r="N3" s="351"/>
      <c r="O3" s="225"/>
      <c r="P3" s="351"/>
      <c r="Q3" s="352"/>
      <c r="R3" s="351"/>
      <c r="S3" s="225"/>
      <c r="T3" s="272"/>
    </row>
    <row r="4" spans="1:23" ht="30.75">
      <c r="A4" s="353"/>
      <c r="B4" s="2009" t="s">
        <v>180</v>
      </c>
      <c r="C4" s="2010"/>
      <c r="D4" s="2010"/>
      <c r="E4" s="2010"/>
      <c r="F4" s="2011"/>
      <c r="G4" s="2012" t="s">
        <v>293</v>
      </c>
      <c r="H4" s="2013"/>
      <c r="I4" s="350"/>
      <c r="J4" s="349"/>
      <c r="K4" s="226"/>
      <c r="L4" s="349"/>
      <c r="M4" s="350"/>
      <c r="N4" s="349"/>
      <c r="O4" s="226"/>
      <c r="P4" s="349"/>
      <c r="Q4" s="350"/>
      <c r="R4" s="349"/>
    </row>
    <row r="5" spans="1:23" s="224" customFormat="1" ht="8.1"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2009" t="s">
        <v>181</v>
      </c>
      <c r="C6" s="2010"/>
      <c r="D6" s="2010"/>
      <c r="E6" s="2010"/>
      <c r="F6" s="2011"/>
      <c r="G6" s="2014" t="str">
        <f>'2.全体概要'!C7</f>
        <v/>
      </c>
      <c r="H6" s="2015"/>
      <c r="I6" s="2015"/>
      <c r="J6" s="2015"/>
      <c r="K6" s="2015"/>
      <c r="L6" s="2015"/>
      <c r="M6" s="2015"/>
      <c r="N6" s="2015"/>
      <c r="O6" s="2015"/>
      <c r="P6" s="2015"/>
      <c r="Q6" s="2015"/>
      <c r="R6" s="2015"/>
      <c r="S6" s="355" t="s">
        <v>1131</v>
      </c>
      <c r="T6" s="273"/>
      <c r="U6" s="345"/>
      <c r="V6" s="345"/>
      <c r="W6" s="345"/>
    </row>
    <row r="7" spans="1:23" s="224" customFormat="1" ht="13.5">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93" t="s">
        <v>205</v>
      </c>
      <c r="C8" s="1994"/>
      <c r="D8" s="1952" t="s">
        <v>182</v>
      </c>
      <c r="E8" s="1953"/>
      <c r="F8" s="1953"/>
      <c r="G8" s="1953"/>
      <c r="H8" s="1953"/>
      <c r="I8" s="1953"/>
      <c r="J8" s="1953"/>
      <c r="K8" s="1953"/>
      <c r="L8" s="1953"/>
      <c r="M8" s="1953"/>
      <c r="N8" s="1953"/>
      <c r="O8" s="1953"/>
      <c r="P8" s="1954"/>
      <c r="Q8" s="1953" t="s">
        <v>183</v>
      </c>
      <c r="R8" s="1953"/>
      <c r="S8" s="685" t="s">
        <v>184</v>
      </c>
    </row>
    <row r="9" spans="1:23" ht="28.5" customHeight="1">
      <c r="A9" s="356"/>
      <c r="B9" s="1995"/>
      <c r="C9" s="1996"/>
      <c r="D9" s="1914" t="s">
        <v>1133</v>
      </c>
      <c r="E9" s="1915"/>
      <c r="F9" s="1915"/>
      <c r="G9" s="1915"/>
      <c r="H9" s="1915"/>
      <c r="I9" s="1915"/>
      <c r="J9" s="1915"/>
      <c r="K9" s="1915"/>
      <c r="L9" s="1915"/>
      <c r="M9" s="1915"/>
      <c r="N9" s="686" t="s">
        <v>282</v>
      </c>
      <c r="O9" s="687">
        <f>'2.全体概要'!I15</f>
        <v>0</v>
      </c>
      <c r="P9" s="688" t="s">
        <v>284</v>
      </c>
      <c r="Q9" s="689">
        <f>IF(O9=0,0,200000+(2000*O9))</f>
        <v>0</v>
      </c>
      <c r="R9" s="688" t="s">
        <v>129</v>
      </c>
      <c r="S9" s="690" t="s">
        <v>286</v>
      </c>
      <c r="T9" s="251" t="s">
        <v>1143</v>
      </c>
    </row>
    <row r="10" spans="1:23" ht="29.25" thickBot="1">
      <c r="A10" s="356"/>
      <c r="B10" s="1995"/>
      <c r="C10" s="1996"/>
      <c r="D10" s="1975" t="s">
        <v>662</v>
      </c>
      <c r="E10" s="1976"/>
      <c r="F10" s="1976"/>
      <c r="G10" s="1976"/>
      <c r="H10" s="1976"/>
      <c r="I10" s="1976"/>
      <c r="J10" s="1976"/>
      <c r="K10" s="1976"/>
      <c r="L10" s="1976"/>
      <c r="M10" s="1976"/>
      <c r="N10" s="691" t="s">
        <v>283</v>
      </c>
      <c r="O10" s="1271">
        <f>'2.全体概要'!I15</f>
        <v>0</v>
      </c>
      <c r="P10" s="692" t="s">
        <v>284</v>
      </c>
      <c r="Q10" s="693">
        <f>IF(O10=0,0,200000+(6000*O10))</f>
        <v>0</v>
      </c>
      <c r="R10" s="692" t="s">
        <v>129</v>
      </c>
      <c r="S10" s="694" t="s">
        <v>738</v>
      </c>
      <c r="T10" s="257" t="s">
        <v>1132</v>
      </c>
    </row>
    <row r="11" spans="1:23" ht="29.25" thickTop="1">
      <c r="A11" s="356"/>
      <c r="B11" s="1997"/>
      <c r="C11" s="1998"/>
      <c r="D11" s="1912" t="s">
        <v>285</v>
      </c>
      <c r="E11" s="1913"/>
      <c r="F11" s="1913"/>
      <c r="G11" s="1913"/>
      <c r="H11" s="1913"/>
      <c r="I11" s="1913"/>
      <c r="J11" s="1913"/>
      <c r="K11" s="1913"/>
      <c r="L11" s="1913"/>
      <c r="M11" s="1913"/>
      <c r="N11" s="1913"/>
      <c r="O11" s="1913"/>
      <c r="P11" s="695" t="s">
        <v>323</v>
      </c>
      <c r="Q11" s="696">
        <f>Q9+Q10</f>
        <v>0</v>
      </c>
      <c r="R11" s="697" t="s">
        <v>129</v>
      </c>
      <c r="S11" s="698" t="s">
        <v>739</v>
      </c>
    </row>
    <row r="12" spans="1:23" ht="108" customHeight="1" thickBot="1">
      <c r="A12" s="356"/>
      <c r="B12" s="699" t="s">
        <v>334</v>
      </c>
      <c r="C12" s="2021" t="s">
        <v>185</v>
      </c>
      <c r="D12" s="1964" t="s">
        <v>186</v>
      </c>
      <c r="E12" s="1965"/>
      <c r="F12" s="1965"/>
      <c r="G12" s="1965"/>
      <c r="H12" s="700" t="s">
        <v>322</v>
      </c>
      <c r="I12" s="1977"/>
      <c r="J12" s="1978"/>
      <c r="K12" s="1978"/>
      <c r="L12" s="1978"/>
      <c r="M12" s="1978"/>
      <c r="N12" s="1978"/>
      <c r="O12" s="1978"/>
      <c r="P12" s="1979"/>
      <c r="Q12" s="693">
        <f>SUMIF('4.住戸情報入力'!O:O,G4,'4.住戸情報入力'!N:N)</f>
        <v>0</v>
      </c>
      <c r="R12" s="692" t="s">
        <v>129</v>
      </c>
      <c r="S12" s="701" t="s">
        <v>1183</v>
      </c>
    </row>
    <row r="13" spans="1:23" ht="28.5" customHeight="1" thickTop="1">
      <c r="A13" s="356"/>
      <c r="B13" s="2023" t="s">
        <v>187</v>
      </c>
      <c r="C13" s="1943"/>
      <c r="D13" s="1966" t="s">
        <v>188</v>
      </c>
      <c r="E13" s="1969"/>
      <c r="F13" s="1970"/>
      <c r="G13" s="1970"/>
      <c r="H13" s="1970"/>
      <c r="I13" s="2000" t="s">
        <v>794</v>
      </c>
      <c r="J13" s="2001"/>
      <c r="K13" s="2001"/>
      <c r="L13" s="2002"/>
      <c r="M13" s="2003" t="s">
        <v>795</v>
      </c>
      <c r="N13" s="2004"/>
      <c r="O13" s="2004"/>
      <c r="P13" s="2005"/>
      <c r="Q13" s="911"/>
      <c r="R13" s="912"/>
      <c r="S13" s="1999" t="s">
        <v>1183</v>
      </c>
    </row>
    <row r="14" spans="1:23" ht="28.5" customHeight="1">
      <c r="A14" s="356"/>
      <c r="B14" s="2024"/>
      <c r="C14" s="1943"/>
      <c r="D14" s="1966"/>
      <c r="E14" s="901" t="s">
        <v>792</v>
      </c>
      <c r="F14" s="902"/>
      <c r="G14" s="902"/>
      <c r="H14" s="902"/>
      <c r="I14" s="702">
        <v>150000</v>
      </c>
      <c r="J14" s="703" t="s">
        <v>793</v>
      </c>
      <c r="K14" s="704">
        <f>SUMIFS('4.住戸情報入力'!Q:Q,'4.住戸情報入力'!P:P,E14,'4.住戸情報入力'!R:R,$G$4)+SUMIFS('4.住戸情報入力'!T:T,'4.住戸情報入力'!S:S,E14,'4.住戸情報入力'!U:U,$G$4)</f>
        <v>0</v>
      </c>
      <c r="L14" s="707" t="s">
        <v>189</v>
      </c>
      <c r="M14" s="992">
        <v>120000</v>
      </c>
      <c r="N14" s="993" t="s">
        <v>793</v>
      </c>
      <c r="O14" s="704">
        <f>SUMIFS('4.住戸情報入力'!W:W,'4.住戸情報入力'!V:V,E14,'4.住戸情報入力'!X:X,$G$4)+SUMIFS('4.住戸情報入力'!Z:Z,'4.住戸情報入力'!Y:Y,E14,'4.住戸情報入力'!AA:AA,$G$4)</f>
        <v>0</v>
      </c>
      <c r="P14" s="707" t="s">
        <v>189</v>
      </c>
      <c r="Q14" s="709">
        <f>I14*K14+M14*O14</f>
        <v>0</v>
      </c>
      <c r="R14" s="707" t="s">
        <v>129</v>
      </c>
      <c r="S14" s="1981"/>
    </row>
    <row r="15" spans="1:23" ht="28.5">
      <c r="A15" s="356"/>
      <c r="B15" s="2024"/>
      <c r="C15" s="1943"/>
      <c r="D15" s="1967"/>
      <c r="E15" s="1971" t="s">
        <v>429</v>
      </c>
      <c r="F15" s="1972"/>
      <c r="G15" s="1972"/>
      <c r="H15" s="1972"/>
      <c r="I15" s="706">
        <v>160000</v>
      </c>
      <c r="J15" s="707" t="s">
        <v>129</v>
      </c>
      <c r="K15" s="708">
        <f>SUMIFS('4.住戸情報入力'!Q:Q,'4.住戸情報入力'!P:P,E15,'4.住戸情報入力'!R:R,$G$4)+SUMIFS('4.住戸情報入力'!T:T,'4.住戸情報入力'!S:S,E15,'4.住戸情報入力'!U:U,$G$4)</f>
        <v>0</v>
      </c>
      <c r="L15" s="707" t="s">
        <v>189</v>
      </c>
      <c r="M15" s="994">
        <v>130000</v>
      </c>
      <c r="N15" s="995" t="s">
        <v>129</v>
      </c>
      <c r="O15" s="708">
        <f>SUMIFS('4.住戸情報入力'!W:W,'4.住戸情報入力'!V:V,E15,'4.住戸情報入力'!X:X,$G$4)+SUMIFS('4.住戸情報入力'!Z:Z,'4.住戸情報入力'!Y:Y,E15,'4.住戸情報入力'!AA:AA,$G$4)</f>
        <v>0</v>
      </c>
      <c r="P15" s="707" t="s">
        <v>189</v>
      </c>
      <c r="Q15" s="709">
        <f t="shared" ref="Q15:Q20" si="0">I15*K15+M15*O15</f>
        <v>0</v>
      </c>
      <c r="R15" s="707" t="s">
        <v>129</v>
      </c>
      <c r="S15" s="1981"/>
    </row>
    <row r="16" spans="1:23" ht="28.5">
      <c r="A16" s="356"/>
      <c r="B16" s="2024"/>
      <c r="C16" s="1943"/>
      <c r="D16" s="1967"/>
      <c r="E16" s="1971" t="s">
        <v>430</v>
      </c>
      <c r="F16" s="1972"/>
      <c r="G16" s="1972"/>
      <c r="H16" s="1972"/>
      <c r="I16" s="706">
        <v>170000</v>
      </c>
      <c r="J16" s="707" t="s">
        <v>129</v>
      </c>
      <c r="K16" s="708">
        <f>SUMIFS('4.住戸情報入力'!Q:Q,'4.住戸情報入力'!P:P,E16,'4.住戸情報入力'!R:R,$G$4)+SUMIFS('4.住戸情報入力'!T:T,'4.住戸情報入力'!S:S,E16,'4.住戸情報入力'!U:U,$G$4)</f>
        <v>0</v>
      </c>
      <c r="L16" s="707" t="s">
        <v>189</v>
      </c>
      <c r="M16" s="994">
        <v>140000</v>
      </c>
      <c r="N16" s="995" t="s">
        <v>129</v>
      </c>
      <c r="O16" s="708">
        <f>SUMIFS('4.住戸情報入力'!W:W,'4.住戸情報入力'!V:V,E16,'4.住戸情報入力'!X:X,$G$4)+SUMIFS('4.住戸情報入力'!Z:Z,'4.住戸情報入力'!Y:Y,E16,'4.住戸情報入力'!AA:AA,$G$4)</f>
        <v>0</v>
      </c>
      <c r="P16" s="707" t="s">
        <v>189</v>
      </c>
      <c r="Q16" s="709">
        <f t="shared" si="0"/>
        <v>0</v>
      </c>
      <c r="R16" s="707" t="s">
        <v>129</v>
      </c>
      <c r="S16" s="1981"/>
    </row>
    <row r="17" spans="1:23" ht="28.5">
      <c r="A17" s="356"/>
      <c r="B17" s="2024"/>
      <c r="C17" s="1943"/>
      <c r="D17" s="1967"/>
      <c r="E17" s="1971" t="s">
        <v>431</v>
      </c>
      <c r="F17" s="1972"/>
      <c r="G17" s="1972"/>
      <c r="H17" s="1972"/>
      <c r="I17" s="706">
        <v>180000</v>
      </c>
      <c r="J17" s="707" t="s">
        <v>129</v>
      </c>
      <c r="K17" s="708">
        <f>SUMIFS('4.住戸情報入力'!Q:Q,'4.住戸情報入力'!P:P,E17,'4.住戸情報入力'!R:R,$G$4)+SUMIFS('4.住戸情報入力'!T:T,'4.住戸情報入力'!S:S,E17,'4.住戸情報入力'!U:U,$G$4)</f>
        <v>0</v>
      </c>
      <c r="L17" s="707" t="s">
        <v>189</v>
      </c>
      <c r="M17" s="994">
        <v>150000</v>
      </c>
      <c r="N17" s="995" t="s">
        <v>129</v>
      </c>
      <c r="O17" s="708">
        <f>SUMIFS('4.住戸情報入力'!W:W,'4.住戸情報入力'!V:V,E17,'4.住戸情報入力'!X:X,$G$4)+SUMIFS('4.住戸情報入力'!Z:Z,'4.住戸情報入力'!Y:Y,E17,'4.住戸情報入力'!AA:AA,$G$4)</f>
        <v>0</v>
      </c>
      <c r="P17" s="707" t="s">
        <v>189</v>
      </c>
      <c r="Q17" s="709">
        <f t="shared" si="0"/>
        <v>0</v>
      </c>
      <c r="R17" s="707" t="s">
        <v>129</v>
      </c>
      <c r="S17" s="1981"/>
    </row>
    <row r="18" spans="1:23" ht="28.5">
      <c r="A18" s="356"/>
      <c r="B18" s="2024"/>
      <c r="C18" s="1943"/>
      <c r="D18" s="1967"/>
      <c r="E18" s="1971" t="s">
        <v>432</v>
      </c>
      <c r="F18" s="1972"/>
      <c r="G18" s="1972"/>
      <c r="H18" s="1972"/>
      <c r="I18" s="706">
        <v>190000</v>
      </c>
      <c r="J18" s="707" t="s">
        <v>129</v>
      </c>
      <c r="K18" s="708">
        <f>SUMIFS('4.住戸情報入力'!Q:Q,'4.住戸情報入力'!P:P,E18,'4.住戸情報入力'!R:R,$G$4)+SUMIFS('4.住戸情報入力'!T:T,'4.住戸情報入力'!S:S,E18,'4.住戸情報入力'!U:U,$G$4)</f>
        <v>0</v>
      </c>
      <c r="L18" s="707" t="s">
        <v>189</v>
      </c>
      <c r="M18" s="994">
        <v>160000</v>
      </c>
      <c r="N18" s="995" t="s">
        <v>129</v>
      </c>
      <c r="O18" s="708">
        <f>SUMIFS('4.住戸情報入力'!W:W,'4.住戸情報入力'!V:V,E18,'4.住戸情報入力'!X:X,$G$4)+SUMIFS('4.住戸情報入力'!Z:Z,'4.住戸情報入力'!Y:Y,E18,'4.住戸情報入力'!AA:AA,$G$4)</f>
        <v>0</v>
      </c>
      <c r="P18" s="707" t="s">
        <v>189</v>
      </c>
      <c r="Q18" s="709">
        <f t="shared" si="0"/>
        <v>0</v>
      </c>
      <c r="R18" s="707" t="s">
        <v>129</v>
      </c>
      <c r="S18" s="1981"/>
    </row>
    <row r="19" spans="1:23" ht="28.5">
      <c r="A19" s="356"/>
      <c r="B19" s="2024"/>
      <c r="C19" s="1943"/>
      <c r="D19" s="1967"/>
      <c r="E19" s="1971" t="s">
        <v>433</v>
      </c>
      <c r="F19" s="1972"/>
      <c r="G19" s="1972"/>
      <c r="H19" s="1972"/>
      <c r="I19" s="706">
        <v>200000</v>
      </c>
      <c r="J19" s="707" t="s">
        <v>129</v>
      </c>
      <c r="K19" s="708">
        <f>SUMIFS('4.住戸情報入力'!Q:Q,'4.住戸情報入力'!P:P,E19,'4.住戸情報入力'!R:R,$G$4)+SUMIFS('4.住戸情報入力'!T:T,'4.住戸情報入力'!S:S,E19,'4.住戸情報入力'!U:U,$G$4)</f>
        <v>0</v>
      </c>
      <c r="L19" s="707" t="s">
        <v>189</v>
      </c>
      <c r="M19" s="994">
        <v>170000</v>
      </c>
      <c r="N19" s="995" t="s">
        <v>129</v>
      </c>
      <c r="O19" s="708">
        <f>SUMIFS('4.住戸情報入力'!W:W,'4.住戸情報入力'!V:V,E19,'4.住戸情報入力'!X:X,$G$4)+SUMIFS('4.住戸情報入力'!Z:Z,'4.住戸情報入力'!Y:Y,E19,'4.住戸情報入力'!AA:AA,$G$4)</f>
        <v>0</v>
      </c>
      <c r="P19" s="707" t="s">
        <v>189</v>
      </c>
      <c r="Q19" s="709">
        <f t="shared" si="0"/>
        <v>0</v>
      </c>
      <c r="R19" s="707" t="s">
        <v>129</v>
      </c>
      <c r="S19" s="1981"/>
    </row>
    <row r="20" spans="1:23" ht="28.5">
      <c r="A20" s="356"/>
      <c r="B20" s="2024"/>
      <c r="C20" s="1943"/>
      <c r="D20" s="1967"/>
      <c r="E20" s="1971" t="s">
        <v>434</v>
      </c>
      <c r="F20" s="1972"/>
      <c r="G20" s="1972"/>
      <c r="H20" s="1972"/>
      <c r="I20" s="706">
        <v>220000</v>
      </c>
      <c r="J20" s="707" t="s">
        <v>129</v>
      </c>
      <c r="K20" s="708">
        <f>SUMIFS('4.住戸情報入力'!Q:Q,'4.住戸情報入力'!P:P,E20,'4.住戸情報入力'!R:R,$G$4)+SUMIFS('4.住戸情報入力'!T:T,'4.住戸情報入力'!S:S,E20,'4.住戸情報入力'!U:U,$G$4)</f>
        <v>0</v>
      </c>
      <c r="L20" s="707" t="s">
        <v>189</v>
      </c>
      <c r="M20" s="994">
        <v>190000</v>
      </c>
      <c r="N20" s="995" t="s">
        <v>129</v>
      </c>
      <c r="O20" s="708">
        <f>SUMIFS('4.住戸情報入力'!W:W,'4.住戸情報入力'!V:V,E20,'4.住戸情報入力'!X:X,$G$4)+SUMIFS('4.住戸情報入力'!Z:Z,'4.住戸情報入力'!Y:Y,E20,'4.住戸情報入力'!AA:AA,$G$4)</f>
        <v>0</v>
      </c>
      <c r="P20" s="707" t="s">
        <v>189</v>
      </c>
      <c r="Q20" s="709">
        <f t="shared" si="0"/>
        <v>0</v>
      </c>
      <c r="R20" s="707" t="s">
        <v>129</v>
      </c>
      <c r="S20" s="1981"/>
    </row>
    <row r="21" spans="1:23" ht="29.25" thickBot="1">
      <c r="A21" s="356"/>
      <c r="B21" s="2024"/>
      <c r="C21" s="1943"/>
      <c r="D21" s="1968"/>
      <c r="E21" s="1973" t="s">
        <v>435</v>
      </c>
      <c r="F21" s="1974"/>
      <c r="G21" s="1974"/>
      <c r="H21" s="1974"/>
      <c r="I21" s="710">
        <v>240000</v>
      </c>
      <c r="J21" s="711" t="s">
        <v>129</v>
      </c>
      <c r="K21" s="712">
        <f>SUMIFS('4.住戸情報入力'!Q:Q,'4.住戸情報入力'!P:P,E21,'4.住戸情報入力'!R:R,$G$4)+SUMIFS('4.住戸情報入力'!T:T,'4.住戸情報入力'!S:S,E21,'4.住戸情報入力'!U:U,$G$4)</f>
        <v>0</v>
      </c>
      <c r="L21" s="711" t="s">
        <v>189</v>
      </c>
      <c r="M21" s="996">
        <v>200000</v>
      </c>
      <c r="N21" s="997" t="s">
        <v>129</v>
      </c>
      <c r="O21" s="712">
        <f>SUMIFS('4.住戸情報入力'!W:W,'4.住戸情報入力'!V:V,E21,'4.住戸情報入力'!X:X,$G$4)+SUMIFS('4.住戸情報入力'!Z:Z,'4.住戸情報入力'!Y:Y,E21,'4.住戸情報入力'!AA:AA,$G$4)</f>
        <v>0</v>
      </c>
      <c r="P21" s="711" t="s">
        <v>189</v>
      </c>
      <c r="Q21" s="713">
        <f>I21*K21+M21*O21</f>
        <v>0</v>
      </c>
      <c r="R21" s="711" t="s">
        <v>129</v>
      </c>
      <c r="S21" s="1982"/>
    </row>
    <row r="22" spans="1:23" s="251" customFormat="1" ht="29.25" thickTop="1">
      <c r="A22" s="356"/>
      <c r="B22" s="2024"/>
      <c r="C22" s="1943"/>
      <c r="D22" s="1912" t="s">
        <v>325</v>
      </c>
      <c r="E22" s="1913"/>
      <c r="F22" s="1913"/>
      <c r="G22" s="1913"/>
      <c r="H22" s="1913"/>
      <c r="I22" s="1913"/>
      <c r="J22" s="1913"/>
      <c r="K22" s="1913"/>
      <c r="L22" s="1913"/>
      <c r="M22" s="1913"/>
      <c r="N22" s="1913"/>
      <c r="O22" s="1913"/>
      <c r="P22" s="695" t="s">
        <v>316</v>
      </c>
      <c r="Q22" s="696">
        <f>SUM(Q14:Q21)</f>
        <v>0</v>
      </c>
      <c r="R22" s="697" t="s">
        <v>129</v>
      </c>
      <c r="S22" s="714"/>
      <c r="U22" s="6"/>
      <c r="V22" s="6"/>
      <c r="W22" s="6"/>
    </row>
    <row r="23" spans="1:23" s="257" customFormat="1" ht="27.75" customHeight="1">
      <c r="A23" s="357"/>
      <c r="B23" s="2024"/>
      <c r="C23" s="1943"/>
      <c r="D23" s="1991" t="s">
        <v>463</v>
      </c>
      <c r="E23" s="1955" t="s">
        <v>664</v>
      </c>
      <c r="F23" s="1956"/>
      <c r="G23" s="1956"/>
      <c r="H23" s="1956"/>
      <c r="I23" s="1956"/>
      <c r="J23" s="1956"/>
      <c r="K23" s="1956"/>
      <c r="L23" s="1957"/>
      <c r="M23" s="702">
        <v>340000</v>
      </c>
      <c r="N23" s="715" t="s">
        <v>129</v>
      </c>
      <c r="O23" s="716">
        <f>COUNTIFS('4.住戸情報入力'!AB:AB,E23,'4.住戸情報入力'!AC:AC,$G$4)</f>
        <v>0</v>
      </c>
      <c r="P23" s="717" t="s">
        <v>189</v>
      </c>
      <c r="Q23" s="718">
        <f>M23*O23</f>
        <v>0</v>
      </c>
      <c r="R23" s="717" t="s">
        <v>129</v>
      </c>
      <c r="S23" s="1980" t="s">
        <v>1183</v>
      </c>
      <c r="U23" s="346"/>
      <c r="V23" s="346"/>
      <c r="W23" s="346"/>
    </row>
    <row r="24" spans="1:23" s="257" customFormat="1" ht="27.75" customHeight="1">
      <c r="A24" s="357"/>
      <c r="B24" s="2024"/>
      <c r="C24" s="1943"/>
      <c r="D24" s="1992"/>
      <c r="E24" s="1958" t="s">
        <v>665</v>
      </c>
      <c r="F24" s="1959"/>
      <c r="G24" s="1959"/>
      <c r="H24" s="1959"/>
      <c r="I24" s="1959"/>
      <c r="J24" s="1959"/>
      <c r="K24" s="1959"/>
      <c r="L24" s="1960"/>
      <c r="M24" s="706">
        <v>430000</v>
      </c>
      <c r="N24" s="717" t="s">
        <v>129</v>
      </c>
      <c r="O24" s="719">
        <f>COUNTIFS('4.住戸情報入力'!AB:AB,E24,'4.住戸情報入力'!AC:AC,$G$4)</f>
        <v>0</v>
      </c>
      <c r="P24" s="717" t="s">
        <v>189</v>
      </c>
      <c r="Q24" s="718">
        <f t="shared" ref="Q24:Q26" si="1">M24*O24</f>
        <v>0</v>
      </c>
      <c r="R24" s="717" t="s">
        <v>129</v>
      </c>
      <c r="S24" s="1981"/>
      <c r="U24" s="346"/>
      <c r="V24" s="346"/>
      <c r="W24" s="346"/>
    </row>
    <row r="25" spans="1:23" s="257" customFormat="1" ht="27.75" customHeight="1">
      <c r="A25" s="357"/>
      <c r="B25" s="2024"/>
      <c r="C25" s="1943"/>
      <c r="D25" s="1992"/>
      <c r="E25" s="1958" t="s">
        <v>666</v>
      </c>
      <c r="F25" s="1959"/>
      <c r="G25" s="1959"/>
      <c r="H25" s="1959"/>
      <c r="I25" s="1959"/>
      <c r="J25" s="1959"/>
      <c r="K25" s="1959"/>
      <c r="L25" s="1960"/>
      <c r="M25" s="706">
        <v>480000</v>
      </c>
      <c r="N25" s="717" t="s">
        <v>129</v>
      </c>
      <c r="O25" s="708">
        <f>COUNTIFS('4.住戸情報入力'!AB:AB,E25,'4.住戸情報入力'!AC:AC,$G$4)</f>
        <v>0</v>
      </c>
      <c r="P25" s="717" t="s">
        <v>189</v>
      </c>
      <c r="Q25" s="718">
        <f t="shared" si="1"/>
        <v>0</v>
      </c>
      <c r="R25" s="717" t="s">
        <v>129</v>
      </c>
      <c r="S25" s="1981"/>
      <c r="U25" s="346"/>
      <c r="V25" s="346"/>
      <c r="W25" s="346"/>
    </row>
    <row r="26" spans="1:23" s="257" customFormat="1" ht="27.75" customHeight="1" thickBot="1">
      <c r="A26" s="357"/>
      <c r="B26" s="2024"/>
      <c r="C26" s="1943"/>
      <c r="D26" s="1992"/>
      <c r="E26" s="1961" t="s">
        <v>436</v>
      </c>
      <c r="F26" s="1962"/>
      <c r="G26" s="1962"/>
      <c r="H26" s="1962"/>
      <c r="I26" s="1962"/>
      <c r="J26" s="1962"/>
      <c r="K26" s="1962"/>
      <c r="L26" s="1963"/>
      <c r="M26" s="720">
        <v>670000</v>
      </c>
      <c r="N26" s="723" t="s">
        <v>129</v>
      </c>
      <c r="O26" s="712">
        <f>COUNTIFS('4.住戸情報入力'!AB:AB,E26,'4.住戸情報入力'!AC:AC,$G$4)</f>
        <v>0</v>
      </c>
      <c r="P26" s="723" t="s">
        <v>189</v>
      </c>
      <c r="Q26" s="724">
        <f t="shared" si="1"/>
        <v>0</v>
      </c>
      <c r="R26" s="723" t="s">
        <v>129</v>
      </c>
      <c r="S26" s="1982"/>
      <c r="U26" s="346"/>
      <c r="V26" s="346"/>
      <c r="W26" s="346"/>
    </row>
    <row r="27" spans="1:23" s="257" customFormat="1" ht="27.75" customHeight="1" thickTop="1">
      <c r="A27" s="357"/>
      <c r="B27" s="2024"/>
      <c r="C27" s="1943"/>
      <c r="D27" s="2006" t="s">
        <v>325</v>
      </c>
      <c r="E27" s="2007"/>
      <c r="F27" s="2007"/>
      <c r="G27" s="2007"/>
      <c r="H27" s="2007"/>
      <c r="I27" s="2007"/>
      <c r="J27" s="2007"/>
      <c r="K27" s="2007"/>
      <c r="L27" s="725" t="s">
        <v>317</v>
      </c>
      <c r="M27" s="946"/>
      <c r="N27" s="910"/>
      <c r="O27" s="910"/>
      <c r="P27" s="725" t="s">
        <v>317</v>
      </c>
      <c r="Q27" s="726">
        <f>SUM(Q23:Q26)</f>
        <v>0</v>
      </c>
      <c r="R27" s="727" t="s">
        <v>129</v>
      </c>
      <c r="S27" s="728"/>
      <c r="U27" s="346"/>
      <c r="V27" s="346"/>
      <c r="W27" s="346"/>
    </row>
    <row r="28" spans="1:23" s="251" customFormat="1" ht="28.5" customHeight="1">
      <c r="A28" s="356"/>
      <c r="B28" s="2024"/>
      <c r="C28" s="1943"/>
      <c r="D28" s="1967" t="s">
        <v>190</v>
      </c>
      <c r="E28" s="1914" t="s">
        <v>618</v>
      </c>
      <c r="F28" s="1915"/>
      <c r="G28" s="1915"/>
      <c r="H28" s="1915"/>
      <c r="I28" s="1915"/>
      <c r="J28" s="1915"/>
      <c r="K28" s="1915"/>
      <c r="L28" s="1916"/>
      <c r="M28" s="729">
        <v>100000</v>
      </c>
      <c r="N28" s="688" t="s">
        <v>129</v>
      </c>
      <c r="O28" s="730">
        <f>COUNTIFS('4.住戸情報入力'!AD:AD,E28,'4.住戸情報入力'!AE:AE,$G$4)+COUNTIFS('4.住戸情報入力'!AF:AF,E28,'4.住戸情報入力'!AG:AG,$G$4)</f>
        <v>0</v>
      </c>
      <c r="P28" s="688" t="s">
        <v>189</v>
      </c>
      <c r="Q28" s="689">
        <f>M28*O28</f>
        <v>0</v>
      </c>
      <c r="R28" s="688" t="s">
        <v>129</v>
      </c>
      <c r="S28" s="1980" t="s">
        <v>1183</v>
      </c>
      <c r="U28" s="6"/>
      <c r="V28" s="6"/>
      <c r="W28" s="6"/>
    </row>
    <row r="29" spans="1:23" s="257" customFormat="1" ht="27.75" customHeight="1">
      <c r="A29" s="357"/>
      <c r="B29" s="2024"/>
      <c r="C29" s="1943"/>
      <c r="D29" s="1967"/>
      <c r="E29" s="1914" t="s">
        <v>1215</v>
      </c>
      <c r="F29" s="1915"/>
      <c r="G29" s="1915"/>
      <c r="H29" s="1915"/>
      <c r="I29" s="1915"/>
      <c r="J29" s="1915"/>
      <c r="K29" s="1915"/>
      <c r="L29" s="1916"/>
      <c r="M29" s="731">
        <v>380000</v>
      </c>
      <c r="N29" s="727" t="s">
        <v>129</v>
      </c>
      <c r="O29" s="730">
        <f>COUNTIFS('4.住戸情報入力'!AD:AD,E29,'4.住戸情報入力'!AE:AE,$G$4)+COUNTIFS('4.住戸情報入力'!AF:AF,E29,'4.住戸情報入力'!AG:AG,$G$4)</f>
        <v>0</v>
      </c>
      <c r="P29" s="727" t="s">
        <v>189</v>
      </c>
      <c r="Q29" s="726">
        <f>M29*O29</f>
        <v>0</v>
      </c>
      <c r="R29" s="727" t="s">
        <v>129</v>
      </c>
      <c r="S29" s="1981"/>
      <c r="U29" s="346"/>
      <c r="V29" s="346"/>
      <c r="W29" s="346"/>
    </row>
    <row r="30" spans="1:23" s="257" customFormat="1" ht="27.75" customHeight="1">
      <c r="A30" s="357"/>
      <c r="B30" s="2024"/>
      <c r="C30" s="1943"/>
      <c r="D30" s="1967"/>
      <c r="E30" s="1923" t="s">
        <v>619</v>
      </c>
      <c r="F30" s="1924"/>
      <c r="G30" s="913"/>
      <c r="H30" s="913"/>
      <c r="I30" s="1917" t="s">
        <v>794</v>
      </c>
      <c r="J30" s="1918"/>
      <c r="K30" s="1918"/>
      <c r="L30" s="1919"/>
      <c r="M30" s="1920" t="s">
        <v>795</v>
      </c>
      <c r="N30" s="1921"/>
      <c r="O30" s="1921"/>
      <c r="P30" s="1922"/>
      <c r="Q30" s="945"/>
      <c r="R30" s="915"/>
      <c r="S30" s="1981"/>
      <c r="U30" s="900"/>
      <c r="V30" s="900"/>
      <c r="W30" s="900"/>
    </row>
    <row r="31" spans="1:23" s="251" customFormat="1" ht="27.95" customHeight="1">
      <c r="A31" s="356"/>
      <c r="B31" s="2024"/>
      <c r="C31" s="1943"/>
      <c r="D31" s="1967"/>
      <c r="E31" s="1925"/>
      <c r="F31" s="1926"/>
      <c r="G31" s="1971" t="s">
        <v>437</v>
      </c>
      <c r="H31" s="1983"/>
      <c r="I31" s="702">
        <v>460000</v>
      </c>
      <c r="J31" s="703" t="s">
        <v>129</v>
      </c>
      <c r="K31" s="708">
        <f>COUNTIFS('4.住戸情報入力'!AD:AD,"エアコン*"&amp;G31,'4.住戸情報入力'!AE:AE,$G$4)</f>
        <v>0</v>
      </c>
      <c r="L31" s="703" t="s">
        <v>189</v>
      </c>
      <c r="M31" s="992">
        <v>430000</v>
      </c>
      <c r="N31" s="703" t="s">
        <v>129</v>
      </c>
      <c r="O31" s="704">
        <f>COUNTIFS('4.住戸情報入力'!AF:AF,"エアコン*"&amp;G31,'4.住戸情報入力'!AG:AG,$G$4)</f>
        <v>0</v>
      </c>
      <c r="P31" s="703" t="s">
        <v>189</v>
      </c>
      <c r="Q31" s="705">
        <f>I31*K31+M31*O31</f>
        <v>0</v>
      </c>
      <c r="R31" s="707" t="s">
        <v>129</v>
      </c>
      <c r="S31" s="1981"/>
      <c r="U31" s="6"/>
      <c r="V31" s="6"/>
      <c r="W31" s="6"/>
    </row>
    <row r="32" spans="1:23" s="251" customFormat="1" ht="29.25" thickBot="1">
      <c r="A32" s="356"/>
      <c r="B32" s="2024"/>
      <c r="C32" s="1943"/>
      <c r="D32" s="1968"/>
      <c r="E32" s="1927"/>
      <c r="F32" s="1928"/>
      <c r="G32" s="1974" t="s">
        <v>436</v>
      </c>
      <c r="H32" s="1974"/>
      <c r="I32" s="710">
        <v>530000</v>
      </c>
      <c r="J32" s="711" t="s">
        <v>129</v>
      </c>
      <c r="K32" s="712">
        <f>COUNTIFS('4.住戸情報入力'!AD:AD,"エアコン*"&amp;G32,'4.住戸情報入力'!AE:AE,$G$4)</f>
        <v>0</v>
      </c>
      <c r="L32" s="711" t="s">
        <v>189</v>
      </c>
      <c r="M32" s="996">
        <v>500000</v>
      </c>
      <c r="N32" s="711" t="s">
        <v>129</v>
      </c>
      <c r="O32" s="712">
        <f>COUNTIFS('4.住戸情報入力'!AF:AF,"エアコン*"&amp;G32,'4.住戸情報入力'!AG:AG,$G$4)</f>
        <v>0</v>
      </c>
      <c r="P32" s="711" t="s">
        <v>189</v>
      </c>
      <c r="Q32" s="713">
        <f>I32*K32+M32*O32</f>
        <v>0</v>
      </c>
      <c r="R32" s="711" t="s">
        <v>129</v>
      </c>
      <c r="S32" s="1982"/>
      <c r="U32" s="6"/>
      <c r="V32" s="6"/>
      <c r="W32" s="6"/>
    </row>
    <row r="33" spans="1:23" s="251" customFormat="1" ht="30" thickTop="1" thickBot="1">
      <c r="A33" s="356"/>
      <c r="B33" s="2024"/>
      <c r="C33" s="1943"/>
      <c r="D33" s="1929" t="s">
        <v>325</v>
      </c>
      <c r="E33" s="1930"/>
      <c r="F33" s="1930"/>
      <c r="G33" s="1930"/>
      <c r="H33" s="1930"/>
      <c r="I33" s="1930"/>
      <c r="J33" s="1930"/>
      <c r="K33" s="1930"/>
      <c r="L33" s="1930"/>
      <c r="M33" s="1930"/>
      <c r="N33" s="1930"/>
      <c r="O33" s="1930"/>
      <c r="P33" s="734" t="s">
        <v>318</v>
      </c>
      <c r="Q33" s="735">
        <f>SUM(Q28:Q32)</f>
        <v>0</v>
      </c>
      <c r="R33" s="736" t="s">
        <v>129</v>
      </c>
      <c r="S33" s="737"/>
      <c r="U33" s="482"/>
      <c r="V33" s="6"/>
      <c r="W33" s="6"/>
    </row>
    <row r="34" spans="1:23" s="257" customFormat="1" ht="27.75" customHeight="1" thickTop="1" thickBot="1">
      <c r="A34" s="357"/>
      <c r="B34" s="2024"/>
      <c r="C34" s="1943"/>
      <c r="D34" s="1931" t="s">
        <v>616</v>
      </c>
      <c r="E34" s="1932"/>
      <c r="F34" s="1932"/>
      <c r="G34" s="1932"/>
      <c r="H34" s="1932"/>
      <c r="I34" s="1932"/>
      <c r="J34" s="1932"/>
      <c r="K34" s="1932"/>
      <c r="L34" s="1932"/>
      <c r="M34" s="1932"/>
      <c r="N34" s="1933"/>
      <c r="O34" s="738" t="s">
        <v>553</v>
      </c>
      <c r="P34" s="739" t="s">
        <v>554</v>
      </c>
      <c r="Q34" s="740">
        <f>65000*SUMIFS('4.住戸情報入力'!AS:AS,'4.住戸情報入力'!AR:AR,"2.6ｋＷ未満",'4.住戸情報入力'!AT:AT,$G$4)+80000*SUMIFS('4.住戸情報入力'!AS:AS,'4.住戸情報入力'!AR:AR,"2.6ｋＷ以上",'4.住戸情報入力'!AT:AT,$G$4)</f>
        <v>0</v>
      </c>
      <c r="R34" s="741" t="s">
        <v>129</v>
      </c>
      <c r="S34" s="701" t="s">
        <v>1183</v>
      </c>
      <c r="U34" s="346"/>
      <c r="V34" s="346"/>
      <c r="W34" s="346"/>
    </row>
    <row r="35" spans="1:23" s="257" customFormat="1" ht="27.75" customHeight="1" thickTop="1" thickBot="1">
      <c r="A35" s="357"/>
      <c r="B35" s="2024"/>
      <c r="C35" s="1943"/>
      <c r="D35" s="1931" t="s">
        <v>617</v>
      </c>
      <c r="E35" s="1932"/>
      <c r="F35" s="1932"/>
      <c r="G35" s="1932"/>
      <c r="H35" s="1932"/>
      <c r="I35" s="1932"/>
      <c r="J35" s="1932"/>
      <c r="K35" s="1932"/>
      <c r="L35" s="1932"/>
      <c r="M35" s="1932"/>
      <c r="N35" s="1933"/>
      <c r="O35" s="742" t="s">
        <v>553</v>
      </c>
      <c r="P35" s="743" t="s">
        <v>614</v>
      </c>
      <c r="Q35" s="744">
        <f>SUMIFS('4.住戸情報入力'!AV:AV,'4.住戸情報入力'!AW:AW,$G$4)</f>
        <v>0</v>
      </c>
      <c r="R35" s="745" t="s">
        <v>129</v>
      </c>
      <c r="S35" s="701" t="s">
        <v>1183</v>
      </c>
      <c r="U35" s="435"/>
      <c r="V35" s="435"/>
      <c r="W35" s="435"/>
    </row>
    <row r="36" spans="1:23" s="257" customFormat="1" ht="27.75" customHeight="1" thickTop="1">
      <c r="A36" s="357"/>
      <c r="B36" s="2024"/>
      <c r="C36" s="1943"/>
      <c r="D36" s="1942" t="s">
        <v>191</v>
      </c>
      <c r="E36" s="1987" t="s">
        <v>740</v>
      </c>
      <c r="F36" s="1988"/>
      <c r="G36" s="1988"/>
      <c r="H36" s="1988"/>
      <c r="I36" s="935"/>
      <c r="J36" s="940"/>
      <c r="K36" s="937"/>
      <c r="L36" s="944"/>
      <c r="M36" s="935">
        <v>300000</v>
      </c>
      <c r="N36" s="715" t="s">
        <v>129</v>
      </c>
      <c r="O36" s="704">
        <f>COUNTIFS('4.住戸情報入力'!AJ:AJ,E36,'4.住戸情報入力'!AK:AK,$G$4)</f>
        <v>0</v>
      </c>
      <c r="P36" s="715" t="s">
        <v>189</v>
      </c>
      <c r="Q36" s="746">
        <f>M36*O36</f>
        <v>0</v>
      </c>
      <c r="R36" s="715" t="s">
        <v>129</v>
      </c>
      <c r="S36" s="1986" t="s">
        <v>1183</v>
      </c>
      <c r="U36" s="346"/>
    </row>
    <row r="37" spans="1:23" s="257" customFormat="1" ht="27.75" customHeight="1">
      <c r="A37" s="357"/>
      <c r="B37" s="2024"/>
      <c r="C37" s="1943"/>
      <c r="D37" s="1943"/>
      <c r="E37" s="1989" t="s">
        <v>741</v>
      </c>
      <c r="F37" s="1990"/>
      <c r="G37" s="1990"/>
      <c r="H37" s="936" t="s">
        <v>464</v>
      </c>
      <c r="I37" s="933"/>
      <c r="J37" s="941"/>
      <c r="K37" s="937"/>
      <c r="L37" s="717"/>
      <c r="M37" s="933">
        <v>140000</v>
      </c>
      <c r="N37" s="717" t="s">
        <v>129</v>
      </c>
      <c r="O37" s="704">
        <f>COUNTIFS('4.住戸情報入力'!AJ:AJ,"ガス潜熱回収型給湯機（エコジョーズ等）20号以下",'4.住戸情報入力'!AK:AK,$G$4)</f>
        <v>0</v>
      </c>
      <c r="P37" s="717" t="s">
        <v>189</v>
      </c>
      <c r="Q37" s="718">
        <f t="shared" ref="Q37:Q42" si="2">M37*O37</f>
        <v>0</v>
      </c>
      <c r="R37" s="717" t="s">
        <v>129</v>
      </c>
      <c r="S37" s="1986"/>
      <c r="U37" s="483"/>
    </row>
    <row r="38" spans="1:23" s="257" customFormat="1" ht="27.75" customHeight="1">
      <c r="A38" s="357"/>
      <c r="B38" s="2024"/>
      <c r="C38" s="1943"/>
      <c r="D38" s="1943"/>
      <c r="E38" s="1987"/>
      <c r="F38" s="1988"/>
      <c r="G38" s="1988"/>
      <c r="H38" s="936" t="s">
        <v>465</v>
      </c>
      <c r="I38" s="933"/>
      <c r="J38" s="941"/>
      <c r="K38" s="937"/>
      <c r="L38" s="717"/>
      <c r="M38" s="933">
        <v>160000</v>
      </c>
      <c r="N38" s="717" t="s">
        <v>129</v>
      </c>
      <c r="O38" s="704">
        <f>COUNTIFS('4.住戸情報入力'!AJ:AJ,"ガス潜熱回収型給湯機（エコジョーズ等）24号",'4.住戸情報入力'!AK:AK,$G$4)</f>
        <v>0</v>
      </c>
      <c r="P38" s="717" t="s">
        <v>189</v>
      </c>
      <c r="Q38" s="718">
        <f t="shared" si="2"/>
        <v>0</v>
      </c>
      <c r="R38" s="717" t="s">
        <v>129</v>
      </c>
      <c r="S38" s="1986"/>
      <c r="U38" s="346"/>
      <c r="V38" s="346"/>
      <c r="W38" s="346"/>
    </row>
    <row r="39" spans="1:23" s="251" customFormat="1" ht="28.5">
      <c r="A39" s="356"/>
      <c r="B39" s="2024"/>
      <c r="C39" s="1943"/>
      <c r="D39" s="1943"/>
      <c r="E39" s="1971" t="s">
        <v>192</v>
      </c>
      <c r="F39" s="1972"/>
      <c r="G39" s="1972"/>
      <c r="H39" s="1972"/>
      <c r="I39" s="933"/>
      <c r="J39" s="942"/>
      <c r="K39" s="938"/>
      <c r="L39" s="707"/>
      <c r="M39" s="933">
        <v>400000</v>
      </c>
      <c r="N39" s="707" t="s">
        <v>129</v>
      </c>
      <c r="O39" s="708">
        <f>COUNTIFS('4.住戸情報入力'!AJ:AJ,E39,'4.住戸情報入力'!AK:AK,$G$4)</f>
        <v>0</v>
      </c>
      <c r="P39" s="707" t="s">
        <v>189</v>
      </c>
      <c r="Q39" s="709">
        <f t="shared" si="2"/>
        <v>0</v>
      </c>
      <c r="R39" s="707" t="s">
        <v>129</v>
      </c>
      <c r="S39" s="1986"/>
      <c r="U39" s="6"/>
      <c r="V39" s="6"/>
      <c r="W39" s="6"/>
    </row>
    <row r="40" spans="1:23" s="251" customFormat="1" ht="28.5">
      <c r="A40" s="356"/>
      <c r="B40" s="2024"/>
      <c r="C40" s="1943"/>
      <c r="D40" s="1943"/>
      <c r="E40" s="1971" t="s">
        <v>659</v>
      </c>
      <c r="F40" s="1972"/>
      <c r="G40" s="1972"/>
      <c r="H40" s="1972"/>
      <c r="I40" s="933"/>
      <c r="J40" s="942"/>
      <c r="K40" s="938"/>
      <c r="L40" s="707"/>
      <c r="M40" s="933">
        <v>1000000</v>
      </c>
      <c r="N40" s="707" t="s">
        <v>129</v>
      </c>
      <c r="O40" s="708">
        <f>COUNTIFS('4.住戸情報入力'!AJ:AJ,E40,'4.住戸情報入力'!AK:AK,$G$4)</f>
        <v>0</v>
      </c>
      <c r="P40" s="707" t="s">
        <v>189</v>
      </c>
      <c r="Q40" s="709">
        <f t="shared" si="2"/>
        <v>0</v>
      </c>
      <c r="R40" s="707" t="s">
        <v>129</v>
      </c>
      <c r="S40" s="1986"/>
      <c r="U40" s="6"/>
      <c r="V40" s="6"/>
      <c r="W40" s="6"/>
    </row>
    <row r="41" spans="1:23" s="251" customFormat="1" ht="28.5">
      <c r="A41" s="356"/>
      <c r="B41" s="2024"/>
      <c r="C41" s="1943"/>
      <c r="D41" s="1943"/>
      <c r="E41" s="1971" t="s">
        <v>660</v>
      </c>
      <c r="F41" s="1972"/>
      <c r="G41" s="1972"/>
      <c r="H41" s="1972"/>
      <c r="I41" s="933"/>
      <c r="J41" s="942"/>
      <c r="K41" s="938"/>
      <c r="L41" s="707"/>
      <c r="M41" s="933">
        <v>1230000</v>
      </c>
      <c r="N41" s="707" t="s">
        <v>129</v>
      </c>
      <c r="O41" s="708">
        <f>COUNTIFS('4.住戸情報入力'!AJ:AJ,E41,'4.住戸情報入力'!AK:AK,$G$4)</f>
        <v>0</v>
      </c>
      <c r="P41" s="707" t="s">
        <v>189</v>
      </c>
      <c r="Q41" s="709">
        <f t="shared" si="2"/>
        <v>0</v>
      </c>
      <c r="R41" s="707" t="s">
        <v>129</v>
      </c>
      <c r="S41" s="1986"/>
      <c r="U41" s="6"/>
      <c r="V41" s="6"/>
      <c r="W41" s="6"/>
    </row>
    <row r="42" spans="1:23" s="251" customFormat="1" ht="28.5">
      <c r="A42" s="356"/>
      <c r="B42" s="2024"/>
      <c r="C42" s="1943"/>
      <c r="D42" s="1944"/>
      <c r="E42" s="1984" t="s">
        <v>661</v>
      </c>
      <c r="F42" s="1985"/>
      <c r="G42" s="1985"/>
      <c r="H42" s="1985"/>
      <c r="I42" s="934"/>
      <c r="J42" s="943"/>
      <c r="K42" s="939"/>
      <c r="L42" s="747"/>
      <c r="M42" s="934">
        <v>990000</v>
      </c>
      <c r="N42" s="747" t="s">
        <v>129</v>
      </c>
      <c r="O42" s="748">
        <f>COUNTIFS('4.住戸情報入力'!AJ:AJ,E42,'4.住戸情報入力'!AK:AK,$G$4)</f>
        <v>0</v>
      </c>
      <c r="P42" s="747" t="s">
        <v>189</v>
      </c>
      <c r="Q42" s="749">
        <f t="shared" si="2"/>
        <v>0</v>
      </c>
      <c r="R42" s="747" t="s">
        <v>129</v>
      </c>
      <c r="S42" s="1986"/>
      <c r="U42" s="6"/>
      <c r="V42" s="6"/>
      <c r="W42" s="6"/>
    </row>
    <row r="43" spans="1:23" s="257" customFormat="1" ht="27.75" customHeight="1">
      <c r="A43" s="357"/>
      <c r="B43" s="2024"/>
      <c r="C43" s="1943"/>
      <c r="D43" s="1940" t="s">
        <v>325</v>
      </c>
      <c r="E43" s="1941"/>
      <c r="F43" s="1941"/>
      <c r="G43" s="1941"/>
      <c r="H43" s="1941"/>
      <c r="I43" s="1941"/>
      <c r="J43" s="1941"/>
      <c r="K43" s="1941"/>
      <c r="L43" s="1941"/>
      <c r="M43" s="1941"/>
      <c r="N43" s="1941"/>
      <c r="O43" s="1941"/>
      <c r="P43" s="725" t="s">
        <v>324</v>
      </c>
      <c r="Q43" s="726">
        <f>SUM(Q36:Q42)</f>
        <v>0</v>
      </c>
      <c r="R43" s="727" t="s">
        <v>129</v>
      </c>
      <c r="S43" s="750"/>
      <c r="U43" s="347"/>
      <c r="V43" s="347"/>
      <c r="W43" s="347"/>
    </row>
    <row r="44" spans="1:23" s="257" customFormat="1" ht="27.75" customHeight="1">
      <c r="A44" s="357"/>
      <c r="B44" s="2024"/>
      <c r="C44" s="1943"/>
      <c r="D44" s="1934" t="s">
        <v>753</v>
      </c>
      <c r="E44" s="1935"/>
      <c r="F44" s="1935"/>
      <c r="G44" s="1935"/>
      <c r="H44" s="1935"/>
      <c r="I44" s="1935"/>
      <c r="J44" s="1935"/>
      <c r="K44" s="1935"/>
      <c r="L44" s="1935"/>
      <c r="M44" s="1935"/>
      <c r="N44" s="1935"/>
      <c r="O44" s="1935"/>
      <c r="P44" s="1936"/>
      <c r="Q44" s="751">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752" t="s">
        <v>129</v>
      </c>
      <c r="S44" s="1949" t="s">
        <v>1183</v>
      </c>
      <c r="U44" s="347"/>
      <c r="V44" s="347"/>
      <c r="W44" s="347"/>
    </row>
    <row r="45" spans="1:23" s="257" customFormat="1" ht="28.5">
      <c r="A45" s="357"/>
      <c r="B45" s="2024"/>
      <c r="C45" s="1943"/>
      <c r="D45" s="1934" t="s">
        <v>754</v>
      </c>
      <c r="E45" s="1935"/>
      <c r="F45" s="1935"/>
      <c r="G45" s="1935"/>
      <c r="H45" s="1935"/>
      <c r="I45" s="1935"/>
      <c r="J45" s="1935"/>
      <c r="K45" s="1935"/>
      <c r="L45" s="1936"/>
      <c r="M45" s="706">
        <v>8000</v>
      </c>
      <c r="N45" s="717" t="s">
        <v>129</v>
      </c>
      <c r="O45" s="704">
        <f>SUMIFS('4.住戸情報入力'!AL:AL,'4.住戸情報入力'!AM:AM,$G$4)</f>
        <v>0</v>
      </c>
      <c r="P45" s="717" t="s">
        <v>189</v>
      </c>
      <c r="Q45" s="751">
        <f>M45*O45</f>
        <v>0</v>
      </c>
      <c r="R45" s="753" t="s">
        <v>129</v>
      </c>
      <c r="S45" s="1950"/>
      <c r="U45" s="347"/>
      <c r="V45" s="347"/>
      <c r="W45" s="347"/>
    </row>
    <row r="46" spans="1:23" s="257" customFormat="1" ht="27.75" customHeight="1">
      <c r="A46" s="357"/>
      <c r="B46" s="2024"/>
      <c r="C46" s="1943"/>
      <c r="D46" s="1955" t="s">
        <v>1216</v>
      </c>
      <c r="E46" s="1956"/>
      <c r="F46" s="1956"/>
      <c r="G46" s="1956"/>
      <c r="H46" s="1956"/>
      <c r="I46" s="1956"/>
      <c r="J46" s="1956"/>
      <c r="K46" s="1956"/>
      <c r="L46" s="1957"/>
      <c r="M46" s="732">
        <v>100000</v>
      </c>
      <c r="N46" s="752" t="s">
        <v>129</v>
      </c>
      <c r="O46" s="733">
        <f>COUNTIFS('4.住戸情報入力'!AN:AN,"有り",'4.住戸情報入力'!AO:AO,$G$4)</f>
        <v>0</v>
      </c>
      <c r="P46" s="752" t="s">
        <v>189</v>
      </c>
      <c r="Q46" s="754">
        <f>M46*O46</f>
        <v>0</v>
      </c>
      <c r="R46" s="752" t="s">
        <v>129</v>
      </c>
      <c r="S46" s="1950"/>
      <c r="U46" s="347"/>
      <c r="V46" s="347"/>
      <c r="W46" s="347"/>
    </row>
    <row r="47" spans="1:23" s="257" customFormat="1" ht="27.75" customHeight="1">
      <c r="A47" s="357"/>
      <c r="B47" s="2024"/>
      <c r="C47" s="1943"/>
      <c r="D47" s="2026" t="s">
        <v>1217</v>
      </c>
      <c r="E47" s="2027"/>
      <c r="F47" s="2027"/>
      <c r="G47" s="2027"/>
      <c r="H47" s="2027"/>
      <c r="I47" s="2027"/>
      <c r="J47" s="2027"/>
      <c r="K47" s="2027"/>
      <c r="L47" s="2028"/>
      <c r="M47" s="755">
        <v>115000</v>
      </c>
      <c r="N47" s="727" t="s">
        <v>129</v>
      </c>
      <c r="O47" s="704">
        <f>COUNTIFS('4.住戸情報入力'!AN:AN,"有り（ガス計測含む）",'4.住戸情報入力'!AO:AO,$G$4)</f>
        <v>0</v>
      </c>
      <c r="P47" s="727" t="s">
        <v>189</v>
      </c>
      <c r="Q47" s="726">
        <f>M47*O47</f>
        <v>0</v>
      </c>
      <c r="R47" s="727" t="s">
        <v>129</v>
      </c>
      <c r="S47" s="1951"/>
      <c r="U47" s="347"/>
      <c r="V47" s="347"/>
      <c r="W47" s="347"/>
    </row>
    <row r="48" spans="1:23" s="257" customFormat="1" ht="27.75" customHeight="1" thickBot="1">
      <c r="A48" s="357"/>
      <c r="B48" s="2024"/>
      <c r="C48" s="1943"/>
      <c r="D48" s="2016" t="s">
        <v>307</v>
      </c>
      <c r="E48" s="2017"/>
      <c r="F48" s="2017"/>
      <c r="G48" s="2017"/>
      <c r="H48" s="2017"/>
      <c r="I48" s="2017"/>
      <c r="J48" s="2017"/>
      <c r="K48" s="2017"/>
      <c r="L48" s="2018"/>
      <c r="M48" s="1937"/>
      <c r="N48" s="1938"/>
      <c r="O48" s="1938"/>
      <c r="P48" s="1939"/>
      <c r="Q48" s="756">
        <f>SUMIFS('4.住戸情報入力'!AP:AP,'4.住戸情報入力'!AQ:AQ,$G$4)</f>
        <v>0</v>
      </c>
      <c r="R48" s="757" t="s">
        <v>129</v>
      </c>
      <c r="S48" s="758"/>
      <c r="U48" s="347"/>
      <c r="V48" s="347"/>
      <c r="W48" s="347"/>
    </row>
    <row r="49" spans="1:23" s="257" customFormat="1" ht="27.75" customHeight="1" thickTop="1" thickBot="1">
      <c r="A49" s="357"/>
      <c r="B49" s="2024"/>
      <c r="C49" s="2022"/>
      <c r="D49" s="2019" t="s">
        <v>325</v>
      </c>
      <c r="E49" s="2020"/>
      <c r="F49" s="2020"/>
      <c r="G49" s="2020"/>
      <c r="H49" s="2020"/>
      <c r="I49" s="2020"/>
      <c r="J49" s="2020"/>
      <c r="K49" s="2020"/>
      <c r="L49" s="2020"/>
      <c r="M49" s="2020"/>
      <c r="N49" s="2020"/>
      <c r="O49" s="2020"/>
      <c r="P49" s="759" t="s">
        <v>336</v>
      </c>
      <c r="Q49" s="760">
        <f>SUM(Q44:Q48)</f>
        <v>0</v>
      </c>
      <c r="R49" s="761" t="s">
        <v>129</v>
      </c>
      <c r="S49" s="762"/>
      <c r="U49" s="347"/>
      <c r="V49" s="347"/>
      <c r="W49" s="347"/>
    </row>
    <row r="50" spans="1:23" s="257" customFormat="1" ht="27.75" customHeight="1" thickTop="1">
      <c r="A50" s="357"/>
      <c r="B50" s="2025"/>
      <c r="C50" s="1912" t="s">
        <v>335</v>
      </c>
      <c r="D50" s="1913"/>
      <c r="E50" s="1913"/>
      <c r="F50" s="1913"/>
      <c r="G50" s="1913"/>
      <c r="H50" s="1913"/>
      <c r="I50" s="1913"/>
      <c r="J50" s="1913"/>
      <c r="K50" s="1913"/>
      <c r="L50" s="1913"/>
      <c r="M50" s="1913"/>
      <c r="N50" s="1913"/>
      <c r="O50" s="1913"/>
      <c r="P50" s="725" t="s">
        <v>466</v>
      </c>
      <c r="Q50" s="726">
        <f>SUM(Q12,Q22,Q27,Q33,Q34,Q35,Q43,Q49)</f>
        <v>0</v>
      </c>
      <c r="R50" s="727" t="s">
        <v>129</v>
      </c>
      <c r="S50" s="750" t="s">
        <v>467</v>
      </c>
      <c r="U50" s="347"/>
      <c r="V50" s="347"/>
      <c r="W50" s="347"/>
    </row>
    <row r="51" spans="1:23" s="257" customFormat="1" ht="27.75" customHeight="1" thickBot="1">
      <c r="A51" s="357"/>
      <c r="B51" s="1945" t="s">
        <v>309</v>
      </c>
      <c r="C51" s="1947" t="s">
        <v>445</v>
      </c>
      <c r="D51" s="2016" t="s">
        <v>308</v>
      </c>
      <c r="E51" s="2017"/>
      <c r="F51" s="2017"/>
      <c r="G51" s="2017"/>
      <c r="H51" s="2017"/>
      <c r="I51" s="2017"/>
      <c r="J51" s="2017"/>
      <c r="K51" s="2017"/>
      <c r="L51" s="2017"/>
      <c r="M51" s="2017"/>
      <c r="N51" s="2017"/>
      <c r="O51" s="2017"/>
      <c r="P51" s="2018"/>
      <c r="Q51" s="763">
        <f>'7.共用部定額単価算出シート'!D46</f>
        <v>0</v>
      </c>
      <c r="R51" s="757" t="s">
        <v>129</v>
      </c>
      <c r="S51" s="758"/>
      <c r="U51" s="347"/>
      <c r="V51" s="347"/>
      <c r="W51" s="347"/>
    </row>
    <row r="52" spans="1:23" s="257" customFormat="1" ht="27.75" customHeight="1" thickTop="1" thickBot="1">
      <c r="A52" s="357"/>
      <c r="B52" s="1946"/>
      <c r="C52" s="1948"/>
      <c r="D52" s="2019" t="s">
        <v>325</v>
      </c>
      <c r="E52" s="2020"/>
      <c r="F52" s="2020"/>
      <c r="G52" s="2020"/>
      <c r="H52" s="2020"/>
      <c r="I52" s="2020"/>
      <c r="J52" s="2020"/>
      <c r="K52" s="2020"/>
      <c r="L52" s="2020"/>
      <c r="M52" s="2020"/>
      <c r="N52" s="2020"/>
      <c r="O52" s="2020"/>
      <c r="P52" s="764" t="s">
        <v>468</v>
      </c>
      <c r="Q52" s="760">
        <f>SUM(Q51:Q51)</f>
        <v>0</v>
      </c>
      <c r="R52" s="761" t="s">
        <v>129</v>
      </c>
      <c r="S52" s="762"/>
      <c r="U52" s="347"/>
      <c r="V52" s="347"/>
      <c r="W52" s="347"/>
    </row>
    <row r="53" spans="1:23" s="257" customFormat="1" ht="27.75" customHeight="1" thickTop="1">
      <c r="A53" s="358"/>
      <c r="B53" s="1912" t="s">
        <v>564</v>
      </c>
      <c r="C53" s="1913"/>
      <c r="D53" s="1913"/>
      <c r="E53" s="1913"/>
      <c r="F53" s="1913"/>
      <c r="G53" s="1913"/>
      <c r="H53" s="1913"/>
      <c r="I53" s="1913"/>
      <c r="J53" s="1913"/>
      <c r="K53" s="1913"/>
      <c r="L53" s="1913"/>
      <c r="M53" s="1913"/>
      <c r="N53" s="1913"/>
      <c r="O53" s="1913"/>
      <c r="P53" s="765" t="s">
        <v>565</v>
      </c>
      <c r="Q53" s="766">
        <f>Q50+Q52</f>
        <v>0</v>
      </c>
      <c r="R53" s="741" t="s">
        <v>129</v>
      </c>
      <c r="S53" s="767" t="s">
        <v>658</v>
      </c>
      <c r="U53" s="347"/>
      <c r="V53" s="347"/>
      <c r="W53" s="347"/>
    </row>
  </sheetData>
  <sheetProtection algorithmName="SHA-512" hashValue="06imSX67mm09CnbcRiOXY82PBU7Gy5nWYJ78/EQVwU+8ZV9ob39iQENMoH8iMilI7pyMLTMLwIshJPl93+05GQ==" saltValue="XaJTwq+fVs+T9edpiAvT7g==" spinCount="100000" sheet="1" formatCells="0" formatRows="0" insertRows="0" deleteRows="0" selectLockedCells="1" autoFilter="0" pivotTables="0"/>
  <mergeCells count="70">
    <mergeCell ref="D51:P51"/>
    <mergeCell ref="D52:O52"/>
    <mergeCell ref="C12:C49"/>
    <mergeCell ref="B13:B50"/>
    <mergeCell ref="D46:L46"/>
    <mergeCell ref="D47:L47"/>
    <mergeCell ref="D48:L48"/>
    <mergeCell ref="D49:O49"/>
    <mergeCell ref="C50:O50"/>
    <mergeCell ref="B2:G2"/>
    <mergeCell ref="B4:F4"/>
    <mergeCell ref="G4:H4"/>
    <mergeCell ref="B6:F6"/>
    <mergeCell ref="G6:R6"/>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S28:S32"/>
    <mergeCell ref="G31:H31"/>
    <mergeCell ref="G32:H32"/>
    <mergeCell ref="E42:H42"/>
    <mergeCell ref="S36:S42"/>
    <mergeCell ref="E41:H41"/>
    <mergeCell ref="E36:H36"/>
    <mergeCell ref="E37:G38"/>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s>
  <phoneticPr fontId="18"/>
  <conditionalFormatting sqref="A8:B8 A4:G4 A12:I12 D8:D9 D11 A5:L7 I4:L4 A1:L3 A28 D36 S36 D28:E28 A15:A22 A13:B14 E39:L42 T34:XFD34 T36:XFD42 A44:A45 T45:XFD45 A31:A34 A36:A42 A50:A52 A54:L1048576 A9:A11 U9:XFD10 Q54:XFD1048576 Q39:R42 Q28:XFD28 Q31:XFD33 Q9:S10 Q1:XFD8 D22 D14:L21 Q11:XFD22 D13:H13 E29:E30 D31:D33 G31:L32">
    <cfRule type="expression" dxfId="498" priority="93">
      <formula>_xlfn.ISFORMULA(A1)=TRUE</formula>
    </cfRule>
  </conditionalFormatting>
  <conditionalFormatting sqref="T9">
    <cfRule type="containsText" dxfId="497" priority="91" operator="containsText" text="(例)">
      <formula>NOT(ISERROR(SEARCH("(例)",T9)))</formula>
    </cfRule>
  </conditionalFormatting>
  <conditionalFormatting sqref="A23:A27 T23:XFD26 D27:L27 D23:E23 Q23:R26 Q27:XFD27 E24:E26">
    <cfRule type="expression" dxfId="496" priority="90">
      <formula>_xlfn.ISFORMULA(A23)=TRUE</formula>
    </cfRule>
  </conditionalFormatting>
  <conditionalFormatting sqref="A29:A30 D29:D30 Q29:XFD30">
    <cfRule type="expression" dxfId="495" priority="89">
      <formula>_xlfn.ISFORMULA(A29)=TRUE</formula>
    </cfRule>
  </conditionalFormatting>
  <conditionalFormatting sqref="Q34:R34 D34">
    <cfRule type="expression" dxfId="494" priority="87">
      <formula>_xlfn.ISFORMULA(D34)=TRUE</formula>
    </cfRule>
  </conditionalFormatting>
  <conditionalFormatting sqref="S24">
    <cfRule type="expression" dxfId="493" priority="85">
      <formula>_xlfn.ISFORMULA(S24)=TRUE</formula>
    </cfRule>
  </conditionalFormatting>
  <conditionalFormatting sqref="E36:L36 E37 H37:L38 Q36:R38">
    <cfRule type="expression" dxfId="492" priority="84">
      <formula>_xlfn.ISFORMULA(E36)=TRUE</formula>
    </cfRule>
  </conditionalFormatting>
  <conditionalFormatting sqref="S23 S25:S26">
    <cfRule type="expression" dxfId="491" priority="86">
      <formula>_xlfn.ISFORMULA(S23)=TRUE</formula>
    </cfRule>
  </conditionalFormatting>
  <conditionalFormatting sqref="A43 D43 Q43:XFD43">
    <cfRule type="expression" dxfId="490" priority="81">
      <formula>_xlfn.ISFORMULA(A43)=TRUE</formula>
    </cfRule>
  </conditionalFormatting>
  <conditionalFormatting sqref="D44:D45 Q44:XFD44 Q45:R45">
    <cfRule type="expression" dxfId="489" priority="80">
      <formula>_xlfn.ISFORMULA(D44)=TRUE</formula>
    </cfRule>
  </conditionalFormatting>
  <conditionalFormatting sqref="AC46:XFD46 A46:A49 T46:AA46 T47:XFD47 R48:XFD48 Q46:R47 Q49:XFD49 D46:D49">
    <cfRule type="expression" dxfId="488" priority="78">
      <formula>_xlfn.ISFORMULA(A46)=TRUE</formula>
    </cfRule>
  </conditionalFormatting>
  <conditionalFormatting sqref="A53:B53 D51:D52 R51:XFD51 Q50:XFD50 Q52:XFD53">
    <cfRule type="expression" dxfId="487" priority="77">
      <formula>_xlfn.ISFORMULA(A50)=TRUE</formula>
    </cfRule>
  </conditionalFormatting>
  <conditionalFormatting sqref="B51:C51 B52">
    <cfRule type="expression" dxfId="486" priority="76">
      <formula>_xlfn.ISFORMULA(B51)=TRUE</formula>
    </cfRule>
  </conditionalFormatting>
  <conditionalFormatting sqref="C50">
    <cfRule type="expression" dxfId="485" priority="74">
      <formula>_xlfn.ISFORMULA(C50)=TRUE</formula>
    </cfRule>
  </conditionalFormatting>
  <conditionalFormatting sqref="Q48">
    <cfRule type="containsBlanks" dxfId="484" priority="73">
      <formula>LEN(TRIM(Q48))=0</formula>
    </cfRule>
  </conditionalFormatting>
  <conditionalFormatting sqref="Q48">
    <cfRule type="expression" dxfId="483" priority="72">
      <formula>_xlfn.ISFORMULA(Q48)=TRUE</formula>
    </cfRule>
  </conditionalFormatting>
  <conditionalFormatting sqref="Q51">
    <cfRule type="expression" dxfId="482" priority="71">
      <formula>_xlfn.ISFORMULA(Q51)=TRUE</formula>
    </cfRule>
  </conditionalFormatting>
  <conditionalFormatting sqref="T35:XFD35 A35">
    <cfRule type="expression" dxfId="481" priority="52">
      <formula>_xlfn.ISFORMULA(A35)=TRUE</formula>
    </cfRule>
  </conditionalFormatting>
  <conditionalFormatting sqref="Q35:R35 D35">
    <cfRule type="expression" dxfId="480" priority="51">
      <formula>_xlfn.ISFORMULA(D35)=TRUE</formula>
    </cfRule>
  </conditionalFormatting>
  <conditionalFormatting sqref="D10">
    <cfRule type="expression" dxfId="479" priority="39">
      <formula>_xlfn.ISFORMULA(D10)=TRUE</formula>
    </cfRule>
  </conditionalFormatting>
  <conditionalFormatting sqref="T10">
    <cfRule type="expression" dxfId="478" priority="35">
      <formula>_xlfn.ISFORMULA(T10)=TRUE</formula>
    </cfRule>
  </conditionalFormatting>
  <conditionalFormatting sqref="M1:P7 N31:P32 M28:P28 M39:P42 M54:P1048576 O9:P10 P22 O14:P21">
    <cfRule type="expression" dxfId="477" priority="34">
      <formula>_xlfn.ISFORMULA(M1)=TRUE</formula>
    </cfRule>
  </conditionalFormatting>
  <conditionalFormatting sqref="M27:P27 M23:N26 P23:P26">
    <cfRule type="expression" dxfId="476" priority="33">
      <formula>_xlfn.ISFORMULA(M23)=TRUE</formula>
    </cfRule>
  </conditionalFormatting>
  <conditionalFormatting sqref="M29:N29 P29">
    <cfRule type="expression" dxfId="475" priority="32">
      <formula>_xlfn.ISFORMULA(M29)=TRUE</formula>
    </cfRule>
  </conditionalFormatting>
  <conditionalFormatting sqref="P33">
    <cfRule type="expression" dxfId="474" priority="31">
      <formula>_xlfn.ISFORMULA(P33)=TRUE</formula>
    </cfRule>
  </conditionalFormatting>
  <conditionalFormatting sqref="M36:P38">
    <cfRule type="expression" dxfId="473" priority="30">
      <formula>_xlfn.ISFORMULA(M36)=TRUE</formula>
    </cfRule>
  </conditionalFormatting>
  <conditionalFormatting sqref="P43">
    <cfRule type="expression" dxfId="472" priority="29">
      <formula>_xlfn.ISFORMULA(P43)=TRUE</formula>
    </cfRule>
  </conditionalFormatting>
  <conditionalFormatting sqref="M46:P48 P49">
    <cfRule type="expression" dxfId="471" priority="28">
      <formula>_xlfn.ISFORMULA(M46)=TRUE</formula>
    </cfRule>
  </conditionalFormatting>
  <conditionalFormatting sqref="P52:P53 P50">
    <cfRule type="expression" dxfId="470" priority="27">
      <formula>_xlfn.ISFORMULA(P50)=TRUE</formula>
    </cfRule>
  </conditionalFormatting>
  <conditionalFormatting sqref="O34:P34">
    <cfRule type="expression" dxfId="469" priority="24">
      <formula>_xlfn.ISFORMULA(O34)=TRUE</formula>
    </cfRule>
  </conditionalFormatting>
  <conditionalFormatting sqref="O35:P35">
    <cfRule type="expression" dxfId="468" priority="23">
      <formula>_xlfn.ISFORMULA(O35)=TRUE</formula>
    </cfRule>
  </conditionalFormatting>
  <conditionalFormatting sqref="O23">
    <cfRule type="expression" dxfId="467" priority="22">
      <formula>_xlfn.ISFORMULA(O23)=TRUE</formula>
    </cfRule>
  </conditionalFormatting>
  <conditionalFormatting sqref="O24">
    <cfRule type="expression" dxfId="466" priority="21">
      <formula>_xlfn.ISFORMULA(O24)=TRUE</formula>
    </cfRule>
  </conditionalFormatting>
  <conditionalFormatting sqref="O25">
    <cfRule type="expression" dxfId="465" priority="20">
      <formula>_xlfn.ISFORMULA(O25)=TRUE</formula>
    </cfRule>
  </conditionalFormatting>
  <conditionalFormatting sqref="O26">
    <cfRule type="expression" dxfId="464" priority="19">
      <formula>_xlfn.ISFORMULA(O26)=TRUE</formula>
    </cfRule>
  </conditionalFormatting>
  <conditionalFormatting sqref="O29">
    <cfRule type="expression" dxfId="463" priority="18">
      <formula>_xlfn.ISFORMULA(O29)=TRUE</formula>
    </cfRule>
  </conditionalFormatting>
  <conditionalFormatting sqref="M45:P45">
    <cfRule type="expression" dxfId="462" priority="14">
      <formula>_xlfn.ISFORMULA(M45)=TRUE</formula>
    </cfRule>
  </conditionalFormatting>
  <conditionalFormatting sqref="P11">
    <cfRule type="expression" dxfId="461" priority="13">
      <formula>_xlfn.ISFORMULA(P11)=TRUE</formula>
    </cfRule>
  </conditionalFormatting>
  <conditionalFormatting sqref="N9">
    <cfRule type="expression" dxfId="460" priority="12">
      <formula>_xlfn.ISFORMULA(N9)=TRUE</formula>
    </cfRule>
  </conditionalFormatting>
  <conditionalFormatting sqref="N10">
    <cfRule type="expression" dxfId="459" priority="11">
      <formula>_xlfn.ISFORMULA(N10)=TRUE</formula>
    </cfRule>
  </conditionalFormatting>
  <conditionalFormatting sqref="M15:N21">
    <cfRule type="expression" dxfId="458" priority="10">
      <formula>_xlfn.ISFORMULA(M15)=TRUE</formula>
    </cfRule>
  </conditionalFormatting>
  <conditionalFormatting sqref="M14:N14">
    <cfRule type="expression" dxfId="457" priority="9">
      <formula>_xlfn.ISFORMULA(M14)=TRUE</formula>
    </cfRule>
  </conditionalFormatting>
  <conditionalFormatting sqref="M31:M32">
    <cfRule type="expression" dxfId="456" priority="8">
      <formula>_xlfn.ISFORMULA(M31)=TRUE</formula>
    </cfRule>
  </conditionalFormatting>
  <conditionalFormatting sqref="M30">
    <cfRule type="expression" dxfId="455" priority="7">
      <formula>_xlfn.ISFORMULA(M30)=TRUE</formula>
    </cfRule>
  </conditionalFormatting>
  <conditionalFormatting sqref="I30">
    <cfRule type="expression" dxfId="454" priority="6">
      <formula>_xlfn.ISFORMULA(I30)=TRUE</formula>
    </cfRule>
  </conditionalFormatting>
  <conditionalFormatting sqref="M13">
    <cfRule type="expression" dxfId="453" priority="5">
      <formula>_xlfn.ISFORMULA(M13)=TRUE</formula>
    </cfRule>
  </conditionalFormatting>
  <conditionalFormatting sqref="I13">
    <cfRule type="expression" dxfId="452" priority="4">
      <formula>_xlfn.ISFORMULA(I13)=TRUE</formula>
    </cfRule>
  </conditionalFormatting>
  <conditionalFormatting sqref="S34">
    <cfRule type="expression" dxfId="451" priority="2">
      <formula>_xlfn.ISFORMULA(S34)=TRUE</formula>
    </cfRule>
  </conditionalFormatting>
  <conditionalFormatting sqref="S35">
    <cfRule type="expression" dxfId="450"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2008" t="s">
        <v>1152</v>
      </c>
      <c r="C2" s="2008"/>
      <c r="D2" s="2008"/>
      <c r="E2" s="2008"/>
      <c r="F2" s="2008"/>
      <c r="G2" s="2008"/>
      <c r="H2" s="349"/>
      <c r="I2" s="350"/>
      <c r="J2" s="349"/>
      <c r="K2" s="226"/>
      <c r="L2" s="349"/>
      <c r="M2" s="350"/>
      <c r="N2" s="349"/>
      <c r="O2" s="226"/>
      <c r="P2" s="349"/>
      <c r="Q2" s="350"/>
      <c r="R2" s="349"/>
      <c r="S2" s="223"/>
    </row>
    <row r="3" spans="1:23" s="224" customFormat="1" ht="13.5">
      <c r="A3" s="225"/>
      <c r="B3" s="225"/>
      <c r="C3" s="225"/>
      <c r="D3" s="225"/>
      <c r="E3" s="225"/>
      <c r="F3" s="225"/>
      <c r="G3" s="225"/>
      <c r="H3" s="351"/>
      <c r="I3" s="352"/>
      <c r="J3" s="351"/>
      <c r="K3" s="225"/>
      <c r="L3" s="351"/>
      <c r="M3" s="352"/>
      <c r="N3" s="351"/>
      <c r="O3" s="225"/>
      <c r="P3" s="351"/>
      <c r="Q3" s="352"/>
      <c r="R3" s="351"/>
      <c r="S3" s="225"/>
      <c r="T3" s="272"/>
    </row>
    <row r="4" spans="1:23" ht="30.75">
      <c r="A4" s="353"/>
      <c r="B4" s="2009" t="s">
        <v>180</v>
      </c>
      <c r="C4" s="2010"/>
      <c r="D4" s="2010"/>
      <c r="E4" s="2010"/>
      <c r="F4" s="2011"/>
      <c r="G4" s="2012" t="s">
        <v>331</v>
      </c>
      <c r="H4" s="2013"/>
      <c r="I4" s="350"/>
      <c r="J4" s="349"/>
      <c r="K4" s="226"/>
      <c r="L4" s="349"/>
      <c r="M4" s="350"/>
      <c r="N4" s="349"/>
      <c r="O4" s="226"/>
      <c r="P4" s="349"/>
      <c r="Q4" s="350"/>
      <c r="R4" s="349"/>
    </row>
    <row r="5" spans="1:23" s="224" customFormat="1" ht="8.1"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2009" t="s">
        <v>181</v>
      </c>
      <c r="C6" s="2010"/>
      <c r="D6" s="2010"/>
      <c r="E6" s="2010"/>
      <c r="F6" s="2011"/>
      <c r="G6" s="2014" t="str">
        <f>'2.全体概要'!C7</f>
        <v/>
      </c>
      <c r="H6" s="2015"/>
      <c r="I6" s="2015"/>
      <c r="J6" s="2015"/>
      <c r="K6" s="2015"/>
      <c r="L6" s="2015"/>
      <c r="M6" s="2015"/>
      <c r="N6" s="2015"/>
      <c r="O6" s="2015"/>
      <c r="P6" s="2015"/>
      <c r="Q6" s="2015"/>
      <c r="R6" s="2015"/>
      <c r="S6" s="929" t="s">
        <v>1131</v>
      </c>
      <c r="T6" s="273"/>
      <c r="U6" s="927"/>
      <c r="V6" s="927"/>
      <c r="W6" s="927"/>
    </row>
    <row r="7" spans="1:23" s="224" customFormat="1" ht="13.5">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93" t="s">
        <v>205</v>
      </c>
      <c r="C8" s="1994"/>
      <c r="D8" s="1952" t="s">
        <v>182</v>
      </c>
      <c r="E8" s="1953"/>
      <c r="F8" s="1953"/>
      <c r="G8" s="1953"/>
      <c r="H8" s="1953"/>
      <c r="I8" s="1953"/>
      <c r="J8" s="1953"/>
      <c r="K8" s="1953"/>
      <c r="L8" s="1953"/>
      <c r="M8" s="1953"/>
      <c r="N8" s="1953"/>
      <c r="O8" s="1953"/>
      <c r="P8" s="1954"/>
      <c r="Q8" s="1953" t="s">
        <v>183</v>
      </c>
      <c r="R8" s="1953"/>
      <c r="S8" s="685" t="s">
        <v>184</v>
      </c>
    </row>
    <row r="9" spans="1:23" ht="28.5" customHeight="1">
      <c r="A9" s="356"/>
      <c r="B9" s="1995"/>
      <c r="C9" s="1996"/>
      <c r="D9" s="1914" t="s">
        <v>1134</v>
      </c>
      <c r="E9" s="1915"/>
      <c r="F9" s="1915"/>
      <c r="G9" s="1915"/>
      <c r="H9" s="1915"/>
      <c r="I9" s="1915"/>
      <c r="J9" s="1915"/>
      <c r="K9" s="1915"/>
      <c r="L9" s="1915"/>
      <c r="M9" s="1915"/>
      <c r="N9" s="686" t="s">
        <v>282</v>
      </c>
      <c r="O9" s="2029"/>
      <c r="P9" s="2030"/>
      <c r="Q9" s="2031"/>
      <c r="R9" s="2032"/>
      <c r="S9" s="690"/>
    </row>
    <row r="10" spans="1:23" ht="29.25" thickBot="1">
      <c r="A10" s="356"/>
      <c r="B10" s="1995"/>
      <c r="C10" s="1996"/>
      <c r="D10" s="1975" t="s">
        <v>662</v>
      </c>
      <c r="E10" s="1976"/>
      <c r="F10" s="1976"/>
      <c r="G10" s="1976"/>
      <c r="H10" s="1976"/>
      <c r="I10" s="1976"/>
      <c r="J10" s="1976"/>
      <c r="K10" s="1976"/>
      <c r="L10" s="1976"/>
      <c r="M10" s="1976"/>
      <c r="N10" s="691" t="s">
        <v>283</v>
      </c>
      <c r="O10" s="2029"/>
      <c r="P10" s="2033"/>
      <c r="Q10" s="2034"/>
      <c r="R10" s="2035"/>
      <c r="S10" s="694"/>
      <c r="T10" s="257"/>
    </row>
    <row r="11" spans="1:23" ht="29.25" thickTop="1">
      <c r="A11" s="356"/>
      <c r="B11" s="1997"/>
      <c r="C11" s="1998"/>
      <c r="D11" s="1912" t="s">
        <v>285</v>
      </c>
      <c r="E11" s="1913"/>
      <c r="F11" s="1913"/>
      <c r="G11" s="1913"/>
      <c r="H11" s="1913"/>
      <c r="I11" s="1913"/>
      <c r="J11" s="1913"/>
      <c r="K11" s="1913"/>
      <c r="L11" s="1913"/>
      <c r="M11" s="1913"/>
      <c r="N11" s="1913"/>
      <c r="O11" s="1913"/>
      <c r="P11" s="951" t="s">
        <v>323</v>
      </c>
      <c r="Q11" s="696">
        <f>Q9+Q10</f>
        <v>0</v>
      </c>
      <c r="R11" s="697" t="s">
        <v>129</v>
      </c>
      <c r="S11" s="698" t="s">
        <v>739</v>
      </c>
    </row>
    <row r="12" spans="1:23" ht="108" customHeight="1" thickBot="1">
      <c r="A12" s="356"/>
      <c r="B12" s="699" t="s">
        <v>334</v>
      </c>
      <c r="C12" s="2021" t="s">
        <v>185</v>
      </c>
      <c r="D12" s="1964" t="s">
        <v>186</v>
      </c>
      <c r="E12" s="1965"/>
      <c r="F12" s="1965"/>
      <c r="G12" s="1965"/>
      <c r="H12" s="700" t="s">
        <v>322</v>
      </c>
      <c r="I12" s="1977"/>
      <c r="J12" s="1978"/>
      <c r="K12" s="1978"/>
      <c r="L12" s="1978"/>
      <c r="M12" s="1978"/>
      <c r="N12" s="1978"/>
      <c r="O12" s="1978"/>
      <c r="P12" s="1979"/>
      <c r="Q12" s="693">
        <f>SUMIF('4.住戸情報入力'!O:O,G4,'4.住戸情報入力'!N:N)</f>
        <v>0</v>
      </c>
      <c r="R12" s="692" t="s">
        <v>129</v>
      </c>
      <c r="S12" s="701" t="s">
        <v>1183</v>
      </c>
    </row>
    <row r="13" spans="1:23" ht="28.5" customHeight="1" thickTop="1">
      <c r="A13" s="356"/>
      <c r="B13" s="2023" t="s">
        <v>187</v>
      </c>
      <c r="C13" s="1943"/>
      <c r="D13" s="1966" t="s">
        <v>188</v>
      </c>
      <c r="E13" s="1969"/>
      <c r="F13" s="1970"/>
      <c r="G13" s="1970"/>
      <c r="H13" s="1970"/>
      <c r="I13" s="2000" t="s">
        <v>794</v>
      </c>
      <c r="J13" s="2001"/>
      <c r="K13" s="2001"/>
      <c r="L13" s="2002"/>
      <c r="M13" s="2003" t="s">
        <v>795</v>
      </c>
      <c r="N13" s="2004"/>
      <c r="O13" s="2004"/>
      <c r="P13" s="2005"/>
      <c r="Q13" s="911"/>
      <c r="R13" s="912"/>
      <c r="S13" s="1999" t="s">
        <v>1183</v>
      </c>
    </row>
    <row r="14" spans="1:23" ht="28.5" customHeight="1">
      <c r="A14" s="356"/>
      <c r="B14" s="2024"/>
      <c r="C14" s="1943"/>
      <c r="D14" s="1966"/>
      <c r="E14" s="930" t="s">
        <v>663</v>
      </c>
      <c r="F14" s="931"/>
      <c r="G14" s="931"/>
      <c r="H14" s="931"/>
      <c r="I14" s="702">
        <v>150000</v>
      </c>
      <c r="J14" s="703" t="s">
        <v>793</v>
      </c>
      <c r="K14" s="704">
        <f>SUMIFS('4.住戸情報入力'!Q:Q,'4.住戸情報入力'!P:P,E14,'4.住戸情報入力'!R:R,$G$4)+SUMIFS('4.住戸情報入力'!T:T,'4.住戸情報入力'!S:S,E14,'4.住戸情報入力'!U:U,$G$4)</f>
        <v>0</v>
      </c>
      <c r="L14" s="707" t="s">
        <v>189</v>
      </c>
      <c r="M14" s="992">
        <v>120000</v>
      </c>
      <c r="N14" s="993" t="s">
        <v>793</v>
      </c>
      <c r="O14" s="704">
        <f>SUMIFS('4.住戸情報入力'!W:W,'4.住戸情報入力'!V:V,E14,'4.住戸情報入力'!X:X,$G$4)+SUMIFS('4.住戸情報入力'!Z:Z,'4.住戸情報入力'!Y:Y,E14,'4.住戸情報入力'!AA:AA,$G$4)</f>
        <v>0</v>
      </c>
      <c r="P14" s="707" t="s">
        <v>189</v>
      </c>
      <c r="Q14" s="709">
        <f>I14*K14+M14*O14</f>
        <v>0</v>
      </c>
      <c r="R14" s="707" t="s">
        <v>129</v>
      </c>
      <c r="S14" s="1981"/>
    </row>
    <row r="15" spans="1:23" ht="28.5">
      <c r="A15" s="356"/>
      <c r="B15" s="2024"/>
      <c r="C15" s="1943"/>
      <c r="D15" s="1967"/>
      <c r="E15" s="1971" t="s">
        <v>429</v>
      </c>
      <c r="F15" s="1972"/>
      <c r="G15" s="1972"/>
      <c r="H15" s="1972"/>
      <c r="I15" s="706">
        <v>160000</v>
      </c>
      <c r="J15" s="707" t="s">
        <v>129</v>
      </c>
      <c r="K15" s="708">
        <f>SUMIFS('4.住戸情報入力'!Q:Q,'4.住戸情報入力'!P:P,E15,'4.住戸情報入力'!R:R,$G$4)+SUMIFS('4.住戸情報入力'!T:T,'4.住戸情報入力'!S:S,E15,'4.住戸情報入力'!U:U,$G$4)</f>
        <v>0</v>
      </c>
      <c r="L15" s="707" t="s">
        <v>189</v>
      </c>
      <c r="M15" s="994">
        <v>130000</v>
      </c>
      <c r="N15" s="995" t="s">
        <v>129</v>
      </c>
      <c r="O15" s="708">
        <f>SUMIFS('4.住戸情報入力'!W:W,'4.住戸情報入力'!V:V,E15,'4.住戸情報入力'!X:X,$G$4)+SUMIFS('4.住戸情報入力'!Z:Z,'4.住戸情報入力'!Y:Y,E15,'4.住戸情報入力'!AA:AA,$G$4)</f>
        <v>0</v>
      </c>
      <c r="P15" s="707" t="s">
        <v>189</v>
      </c>
      <c r="Q15" s="709">
        <f t="shared" ref="Q15:Q20" si="0">I15*K15+M15*O15</f>
        <v>0</v>
      </c>
      <c r="R15" s="707" t="s">
        <v>129</v>
      </c>
      <c r="S15" s="1981"/>
    </row>
    <row r="16" spans="1:23" ht="28.5">
      <c r="A16" s="356"/>
      <c r="B16" s="2024"/>
      <c r="C16" s="1943"/>
      <c r="D16" s="1967"/>
      <c r="E16" s="1971" t="s">
        <v>430</v>
      </c>
      <c r="F16" s="1972"/>
      <c r="G16" s="1972"/>
      <c r="H16" s="1972"/>
      <c r="I16" s="706">
        <v>170000</v>
      </c>
      <c r="J16" s="707" t="s">
        <v>129</v>
      </c>
      <c r="K16" s="708">
        <f>SUMIFS('4.住戸情報入力'!Q:Q,'4.住戸情報入力'!P:P,E16,'4.住戸情報入力'!R:R,$G$4)+SUMIFS('4.住戸情報入力'!T:T,'4.住戸情報入力'!S:S,E16,'4.住戸情報入力'!U:U,$G$4)</f>
        <v>0</v>
      </c>
      <c r="L16" s="707" t="s">
        <v>189</v>
      </c>
      <c r="M16" s="994">
        <v>140000</v>
      </c>
      <c r="N16" s="995" t="s">
        <v>129</v>
      </c>
      <c r="O16" s="708">
        <f>SUMIFS('4.住戸情報入力'!W:W,'4.住戸情報入力'!V:V,E16,'4.住戸情報入力'!X:X,$G$4)+SUMIFS('4.住戸情報入力'!Z:Z,'4.住戸情報入力'!Y:Y,E16,'4.住戸情報入力'!AA:AA,$G$4)</f>
        <v>0</v>
      </c>
      <c r="P16" s="707" t="s">
        <v>189</v>
      </c>
      <c r="Q16" s="709">
        <f t="shared" si="0"/>
        <v>0</v>
      </c>
      <c r="R16" s="707" t="s">
        <v>129</v>
      </c>
      <c r="S16" s="1981"/>
    </row>
    <row r="17" spans="1:23" ht="28.5">
      <c r="A17" s="356"/>
      <c r="B17" s="2024"/>
      <c r="C17" s="1943"/>
      <c r="D17" s="1967"/>
      <c r="E17" s="1971" t="s">
        <v>431</v>
      </c>
      <c r="F17" s="1972"/>
      <c r="G17" s="1972"/>
      <c r="H17" s="1972"/>
      <c r="I17" s="706">
        <v>180000</v>
      </c>
      <c r="J17" s="707" t="s">
        <v>129</v>
      </c>
      <c r="K17" s="708">
        <f>SUMIFS('4.住戸情報入力'!Q:Q,'4.住戸情報入力'!P:P,E17,'4.住戸情報入力'!R:R,$G$4)+SUMIFS('4.住戸情報入力'!T:T,'4.住戸情報入力'!S:S,E17,'4.住戸情報入力'!U:U,$G$4)</f>
        <v>0</v>
      </c>
      <c r="L17" s="707" t="s">
        <v>189</v>
      </c>
      <c r="M17" s="994">
        <v>150000</v>
      </c>
      <c r="N17" s="995" t="s">
        <v>129</v>
      </c>
      <c r="O17" s="708">
        <f>SUMIFS('4.住戸情報入力'!W:W,'4.住戸情報入力'!V:V,E17,'4.住戸情報入力'!X:X,$G$4)+SUMIFS('4.住戸情報入力'!Z:Z,'4.住戸情報入力'!Y:Y,E17,'4.住戸情報入力'!AA:AA,$G$4)</f>
        <v>0</v>
      </c>
      <c r="P17" s="707" t="s">
        <v>189</v>
      </c>
      <c r="Q17" s="709">
        <f t="shared" si="0"/>
        <v>0</v>
      </c>
      <c r="R17" s="707" t="s">
        <v>129</v>
      </c>
      <c r="S17" s="1981"/>
    </row>
    <row r="18" spans="1:23" ht="28.5">
      <c r="A18" s="356"/>
      <c r="B18" s="2024"/>
      <c r="C18" s="1943"/>
      <c r="D18" s="1967"/>
      <c r="E18" s="1971" t="s">
        <v>432</v>
      </c>
      <c r="F18" s="1972"/>
      <c r="G18" s="1972"/>
      <c r="H18" s="1972"/>
      <c r="I18" s="706">
        <v>190000</v>
      </c>
      <c r="J18" s="707" t="s">
        <v>129</v>
      </c>
      <c r="K18" s="708">
        <f>SUMIFS('4.住戸情報入力'!Q:Q,'4.住戸情報入力'!P:P,E18,'4.住戸情報入力'!R:R,$G$4)+SUMIFS('4.住戸情報入力'!T:T,'4.住戸情報入力'!S:S,E18,'4.住戸情報入力'!U:U,$G$4)</f>
        <v>0</v>
      </c>
      <c r="L18" s="707" t="s">
        <v>189</v>
      </c>
      <c r="M18" s="994">
        <v>160000</v>
      </c>
      <c r="N18" s="995" t="s">
        <v>129</v>
      </c>
      <c r="O18" s="708">
        <f>SUMIFS('4.住戸情報入力'!W:W,'4.住戸情報入力'!V:V,E18,'4.住戸情報入力'!X:X,$G$4)+SUMIFS('4.住戸情報入力'!Z:Z,'4.住戸情報入力'!Y:Y,E18,'4.住戸情報入力'!AA:AA,$G$4)</f>
        <v>0</v>
      </c>
      <c r="P18" s="707" t="s">
        <v>189</v>
      </c>
      <c r="Q18" s="709">
        <f t="shared" si="0"/>
        <v>0</v>
      </c>
      <c r="R18" s="707" t="s">
        <v>129</v>
      </c>
      <c r="S18" s="1981"/>
    </row>
    <row r="19" spans="1:23" ht="28.5">
      <c r="A19" s="356"/>
      <c r="B19" s="2024"/>
      <c r="C19" s="1943"/>
      <c r="D19" s="1967"/>
      <c r="E19" s="1971" t="s">
        <v>433</v>
      </c>
      <c r="F19" s="1972"/>
      <c r="G19" s="1972"/>
      <c r="H19" s="1972"/>
      <c r="I19" s="706">
        <v>200000</v>
      </c>
      <c r="J19" s="707" t="s">
        <v>129</v>
      </c>
      <c r="K19" s="708">
        <f>SUMIFS('4.住戸情報入力'!Q:Q,'4.住戸情報入力'!P:P,E19,'4.住戸情報入力'!R:R,$G$4)+SUMIFS('4.住戸情報入力'!T:T,'4.住戸情報入力'!S:S,E19,'4.住戸情報入力'!U:U,$G$4)</f>
        <v>0</v>
      </c>
      <c r="L19" s="707" t="s">
        <v>189</v>
      </c>
      <c r="M19" s="994">
        <v>170000</v>
      </c>
      <c r="N19" s="995" t="s">
        <v>129</v>
      </c>
      <c r="O19" s="708">
        <f>SUMIFS('4.住戸情報入力'!W:W,'4.住戸情報入力'!V:V,E19,'4.住戸情報入力'!X:X,$G$4)+SUMIFS('4.住戸情報入力'!Z:Z,'4.住戸情報入力'!Y:Y,E19,'4.住戸情報入力'!AA:AA,$G$4)</f>
        <v>0</v>
      </c>
      <c r="P19" s="707" t="s">
        <v>189</v>
      </c>
      <c r="Q19" s="709">
        <f t="shared" si="0"/>
        <v>0</v>
      </c>
      <c r="R19" s="707" t="s">
        <v>129</v>
      </c>
      <c r="S19" s="1981"/>
    </row>
    <row r="20" spans="1:23" ht="28.5">
      <c r="A20" s="356"/>
      <c r="B20" s="2024"/>
      <c r="C20" s="1943"/>
      <c r="D20" s="1967"/>
      <c r="E20" s="1971" t="s">
        <v>434</v>
      </c>
      <c r="F20" s="1972"/>
      <c r="G20" s="1972"/>
      <c r="H20" s="1972"/>
      <c r="I20" s="706">
        <v>220000</v>
      </c>
      <c r="J20" s="707" t="s">
        <v>129</v>
      </c>
      <c r="K20" s="708">
        <f>SUMIFS('4.住戸情報入力'!Q:Q,'4.住戸情報入力'!P:P,E20,'4.住戸情報入力'!R:R,$G$4)+SUMIFS('4.住戸情報入力'!T:T,'4.住戸情報入力'!S:S,E20,'4.住戸情報入力'!U:U,$G$4)</f>
        <v>0</v>
      </c>
      <c r="L20" s="707" t="s">
        <v>189</v>
      </c>
      <c r="M20" s="994">
        <v>190000</v>
      </c>
      <c r="N20" s="995" t="s">
        <v>129</v>
      </c>
      <c r="O20" s="708">
        <f>SUMIFS('4.住戸情報入力'!W:W,'4.住戸情報入力'!V:V,E20,'4.住戸情報入力'!X:X,$G$4)+SUMIFS('4.住戸情報入力'!Z:Z,'4.住戸情報入力'!Y:Y,E20,'4.住戸情報入力'!AA:AA,$G$4)</f>
        <v>0</v>
      </c>
      <c r="P20" s="707" t="s">
        <v>189</v>
      </c>
      <c r="Q20" s="709">
        <f t="shared" si="0"/>
        <v>0</v>
      </c>
      <c r="R20" s="707" t="s">
        <v>129</v>
      </c>
      <c r="S20" s="1981"/>
    </row>
    <row r="21" spans="1:23" ht="29.25" thickBot="1">
      <c r="A21" s="356"/>
      <c r="B21" s="2024"/>
      <c r="C21" s="1943"/>
      <c r="D21" s="1968"/>
      <c r="E21" s="1973" t="s">
        <v>435</v>
      </c>
      <c r="F21" s="1974"/>
      <c r="G21" s="1974"/>
      <c r="H21" s="1974"/>
      <c r="I21" s="710">
        <v>240000</v>
      </c>
      <c r="J21" s="711" t="s">
        <v>129</v>
      </c>
      <c r="K21" s="712">
        <f>SUMIFS('4.住戸情報入力'!Q:Q,'4.住戸情報入力'!P:P,E21,'4.住戸情報入力'!R:R,$G$4)+SUMIFS('4.住戸情報入力'!T:T,'4.住戸情報入力'!S:S,E21,'4.住戸情報入力'!U:U,$G$4)</f>
        <v>0</v>
      </c>
      <c r="L21" s="711" t="s">
        <v>189</v>
      </c>
      <c r="M21" s="996">
        <v>200000</v>
      </c>
      <c r="N21" s="997" t="s">
        <v>129</v>
      </c>
      <c r="O21" s="712">
        <f>SUMIFS('4.住戸情報入力'!W:W,'4.住戸情報入力'!V:V,E21,'4.住戸情報入力'!X:X,$G$4)+SUMIFS('4.住戸情報入力'!Z:Z,'4.住戸情報入力'!Y:Y,E21,'4.住戸情報入力'!AA:AA,$G$4)</f>
        <v>0</v>
      </c>
      <c r="P21" s="711" t="s">
        <v>189</v>
      </c>
      <c r="Q21" s="713">
        <f>I21*K21+M21*O21</f>
        <v>0</v>
      </c>
      <c r="R21" s="711" t="s">
        <v>129</v>
      </c>
      <c r="S21" s="1982"/>
    </row>
    <row r="22" spans="1:23" s="251" customFormat="1" ht="29.25" thickTop="1">
      <c r="A22" s="356"/>
      <c r="B22" s="2024"/>
      <c r="C22" s="1943"/>
      <c r="D22" s="1912" t="s">
        <v>325</v>
      </c>
      <c r="E22" s="1913"/>
      <c r="F22" s="1913"/>
      <c r="G22" s="1913"/>
      <c r="H22" s="1913"/>
      <c r="I22" s="1913"/>
      <c r="J22" s="1913"/>
      <c r="K22" s="1913"/>
      <c r="L22" s="1913"/>
      <c r="M22" s="1913"/>
      <c r="N22" s="1913"/>
      <c r="O22" s="1913"/>
      <c r="P22" s="695" t="s">
        <v>316</v>
      </c>
      <c r="Q22" s="696">
        <f>SUM(Q14:Q21)</f>
        <v>0</v>
      </c>
      <c r="R22" s="697" t="s">
        <v>129</v>
      </c>
      <c r="S22" s="714"/>
      <c r="U22" s="6"/>
      <c r="V22" s="6"/>
      <c r="W22" s="6"/>
    </row>
    <row r="23" spans="1:23" s="257" customFormat="1" ht="27.75" customHeight="1">
      <c r="A23" s="357"/>
      <c r="B23" s="2024"/>
      <c r="C23" s="1943"/>
      <c r="D23" s="1991" t="s">
        <v>463</v>
      </c>
      <c r="E23" s="1955" t="s">
        <v>664</v>
      </c>
      <c r="F23" s="1956"/>
      <c r="G23" s="1956"/>
      <c r="H23" s="1956"/>
      <c r="I23" s="1956"/>
      <c r="J23" s="1956"/>
      <c r="K23" s="1956"/>
      <c r="L23" s="1957"/>
      <c r="M23" s="702">
        <v>340000</v>
      </c>
      <c r="N23" s="715" t="s">
        <v>129</v>
      </c>
      <c r="O23" s="716">
        <f>COUNTIFS('4.住戸情報入力'!AB:AB,E23,'4.住戸情報入力'!AC:AC,$G$4)</f>
        <v>0</v>
      </c>
      <c r="P23" s="717" t="s">
        <v>189</v>
      </c>
      <c r="Q23" s="718">
        <f>M23*O23</f>
        <v>0</v>
      </c>
      <c r="R23" s="717" t="s">
        <v>129</v>
      </c>
      <c r="S23" s="1980" t="s">
        <v>1183</v>
      </c>
      <c r="U23" s="900"/>
      <c r="V23" s="900"/>
      <c r="W23" s="900"/>
    </row>
    <row r="24" spans="1:23" s="257" customFormat="1" ht="27.75" customHeight="1">
      <c r="A24" s="357"/>
      <c r="B24" s="2024"/>
      <c r="C24" s="1943"/>
      <c r="D24" s="1992"/>
      <c r="E24" s="1958" t="s">
        <v>665</v>
      </c>
      <c r="F24" s="1959"/>
      <c r="G24" s="1959"/>
      <c r="H24" s="1959"/>
      <c r="I24" s="1959"/>
      <c r="J24" s="1959"/>
      <c r="K24" s="1959"/>
      <c r="L24" s="1960"/>
      <c r="M24" s="706">
        <v>430000</v>
      </c>
      <c r="N24" s="717" t="s">
        <v>129</v>
      </c>
      <c r="O24" s="719">
        <f>COUNTIFS('4.住戸情報入力'!AB:AB,E24,'4.住戸情報入力'!AC:AC,$G$4)</f>
        <v>0</v>
      </c>
      <c r="P24" s="717" t="s">
        <v>189</v>
      </c>
      <c r="Q24" s="718">
        <f t="shared" ref="Q24:Q26" si="1">M24*O24</f>
        <v>0</v>
      </c>
      <c r="R24" s="717" t="s">
        <v>129</v>
      </c>
      <c r="S24" s="1981"/>
      <c r="U24" s="900"/>
      <c r="V24" s="900"/>
      <c r="W24" s="900"/>
    </row>
    <row r="25" spans="1:23" s="257" customFormat="1" ht="27.75" customHeight="1">
      <c r="A25" s="357"/>
      <c r="B25" s="2024"/>
      <c r="C25" s="1943"/>
      <c r="D25" s="1992"/>
      <c r="E25" s="1958" t="s">
        <v>666</v>
      </c>
      <c r="F25" s="1959"/>
      <c r="G25" s="1959"/>
      <c r="H25" s="1959"/>
      <c r="I25" s="1959"/>
      <c r="J25" s="1959"/>
      <c r="K25" s="1959"/>
      <c r="L25" s="1960"/>
      <c r="M25" s="706">
        <v>480000</v>
      </c>
      <c r="N25" s="717" t="s">
        <v>129</v>
      </c>
      <c r="O25" s="708">
        <f>COUNTIFS('4.住戸情報入力'!AB:AB,E25,'4.住戸情報入力'!AC:AC,$G$4)</f>
        <v>0</v>
      </c>
      <c r="P25" s="717" t="s">
        <v>189</v>
      </c>
      <c r="Q25" s="718">
        <f t="shared" si="1"/>
        <v>0</v>
      </c>
      <c r="R25" s="717" t="s">
        <v>129</v>
      </c>
      <c r="S25" s="1981"/>
      <c r="U25" s="900"/>
      <c r="V25" s="900"/>
      <c r="W25" s="900"/>
    </row>
    <row r="26" spans="1:23" s="257" customFormat="1" ht="27.75" customHeight="1" thickBot="1">
      <c r="A26" s="357"/>
      <c r="B26" s="2024"/>
      <c r="C26" s="1943"/>
      <c r="D26" s="1992"/>
      <c r="E26" s="1961" t="s">
        <v>436</v>
      </c>
      <c r="F26" s="1962"/>
      <c r="G26" s="1962"/>
      <c r="H26" s="1962"/>
      <c r="I26" s="1962"/>
      <c r="J26" s="1962"/>
      <c r="K26" s="1962"/>
      <c r="L26" s="1963"/>
      <c r="M26" s="710">
        <v>670000</v>
      </c>
      <c r="N26" s="721" t="s">
        <v>129</v>
      </c>
      <c r="O26" s="722">
        <f>COUNTIFS('4.住戸情報入力'!AB:AB,E26,'4.住戸情報入力'!AC:AC,$G$4)</f>
        <v>0</v>
      </c>
      <c r="P26" s="723" t="s">
        <v>189</v>
      </c>
      <c r="Q26" s="724">
        <f t="shared" si="1"/>
        <v>0</v>
      </c>
      <c r="R26" s="723" t="s">
        <v>129</v>
      </c>
      <c r="S26" s="1982"/>
      <c r="U26" s="900"/>
      <c r="V26" s="900"/>
      <c r="W26" s="900"/>
    </row>
    <row r="27" spans="1:23" s="257" customFormat="1" ht="27.75" customHeight="1" thickTop="1">
      <c r="A27" s="357"/>
      <c r="B27" s="2024"/>
      <c r="C27" s="1943"/>
      <c r="D27" s="2006" t="s">
        <v>325</v>
      </c>
      <c r="E27" s="2007"/>
      <c r="F27" s="2007"/>
      <c r="G27" s="2007"/>
      <c r="H27" s="2007"/>
      <c r="I27" s="2007"/>
      <c r="J27" s="2007"/>
      <c r="K27" s="2007"/>
      <c r="L27" s="725" t="s">
        <v>317</v>
      </c>
      <c r="M27" s="910"/>
      <c r="N27" s="947"/>
      <c r="O27" s="947"/>
      <c r="P27" s="725" t="s">
        <v>317</v>
      </c>
      <c r="Q27" s="726">
        <f>SUM(Q23:Q26)</f>
        <v>0</v>
      </c>
      <c r="R27" s="727" t="s">
        <v>129</v>
      </c>
      <c r="S27" s="728"/>
      <c r="U27" s="900"/>
      <c r="V27" s="900"/>
      <c r="W27" s="900"/>
    </row>
    <row r="28" spans="1:23" s="251" customFormat="1" ht="28.5" customHeight="1">
      <c r="A28" s="356"/>
      <c r="B28" s="2024"/>
      <c r="C28" s="1943"/>
      <c r="D28" s="1967" t="s">
        <v>190</v>
      </c>
      <c r="E28" s="1914" t="s">
        <v>618</v>
      </c>
      <c r="F28" s="1915"/>
      <c r="G28" s="1915"/>
      <c r="H28" s="1915"/>
      <c r="I28" s="1915"/>
      <c r="J28" s="1915"/>
      <c r="K28" s="1915"/>
      <c r="L28" s="1916"/>
      <c r="M28" s="729">
        <v>100000</v>
      </c>
      <c r="N28" s="688" t="s">
        <v>129</v>
      </c>
      <c r="O28" s="730">
        <f>COUNTIFS('4.住戸情報入力'!AD:AD,E28,'4.住戸情報入力'!AE:AE,$G$4)+COUNTIFS('4.住戸情報入力'!AF:AF,E28,'4.住戸情報入力'!AG:AG,$G$4)</f>
        <v>0</v>
      </c>
      <c r="P28" s="688" t="s">
        <v>189</v>
      </c>
      <c r="Q28" s="689">
        <f>M28*O28</f>
        <v>0</v>
      </c>
      <c r="R28" s="688" t="s">
        <v>129</v>
      </c>
      <c r="S28" s="1980" t="s">
        <v>1183</v>
      </c>
      <c r="U28" s="6"/>
      <c r="V28" s="6"/>
      <c r="W28" s="6"/>
    </row>
    <row r="29" spans="1:23" s="257" customFormat="1" ht="27.75" customHeight="1">
      <c r="A29" s="357"/>
      <c r="B29" s="2024"/>
      <c r="C29" s="1943"/>
      <c r="D29" s="1967"/>
      <c r="E29" s="1914" t="s">
        <v>1215</v>
      </c>
      <c r="F29" s="1915"/>
      <c r="G29" s="1915"/>
      <c r="H29" s="1915"/>
      <c r="I29" s="1915"/>
      <c r="J29" s="1915"/>
      <c r="K29" s="1915"/>
      <c r="L29" s="1916"/>
      <c r="M29" s="731">
        <v>380000</v>
      </c>
      <c r="N29" s="727" t="s">
        <v>129</v>
      </c>
      <c r="O29" s="730">
        <f>COUNTIFS('4.住戸情報入力'!AD:AD,E29,'4.住戸情報入力'!AE:AE,$G$4)+COUNTIFS('4.住戸情報入力'!AF:AF,E29,'4.住戸情報入力'!AG:AG,$G$4)</f>
        <v>0</v>
      </c>
      <c r="P29" s="727" t="s">
        <v>189</v>
      </c>
      <c r="Q29" s="726">
        <f>M29*O29</f>
        <v>0</v>
      </c>
      <c r="R29" s="727" t="s">
        <v>129</v>
      </c>
      <c r="S29" s="1981"/>
      <c r="U29" s="900"/>
      <c r="V29" s="900"/>
      <c r="W29" s="900"/>
    </row>
    <row r="30" spans="1:23" s="257" customFormat="1" ht="27.75" customHeight="1">
      <c r="A30" s="357"/>
      <c r="B30" s="2024"/>
      <c r="C30" s="1943"/>
      <c r="D30" s="1967"/>
      <c r="E30" s="1923" t="s">
        <v>619</v>
      </c>
      <c r="F30" s="1924"/>
      <c r="G30" s="949"/>
      <c r="H30" s="950"/>
      <c r="I30" s="1917" t="s">
        <v>794</v>
      </c>
      <c r="J30" s="1918"/>
      <c r="K30" s="1918"/>
      <c r="L30" s="1919"/>
      <c r="M30" s="2036" t="s">
        <v>795</v>
      </c>
      <c r="N30" s="2037"/>
      <c r="O30" s="2037"/>
      <c r="P30" s="2038"/>
      <c r="Q30" s="945"/>
      <c r="R30" s="915"/>
      <c r="S30" s="1981"/>
      <c r="U30" s="900"/>
      <c r="V30" s="900"/>
      <c r="W30" s="900"/>
    </row>
    <row r="31" spans="1:23" s="251" customFormat="1" ht="27.95" customHeight="1">
      <c r="A31" s="356"/>
      <c r="B31" s="2024"/>
      <c r="C31" s="1943"/>
      <c r="D31" s="1967"/>
      <c r="E31" s="1925"/>
      <c r="F31" s="1926"/>
      <c r="G31" s="2039" t="s">
        <v>437</v>
      </c>
      <c r="H31" s="2039"/>
      <c r="I31" s="702">
        <v>460000</v>
      </c>
      <c r="J31" s="703" t="s">
        <v>129</v>
      </c>
      <c r="K31" s="704">
        <f>COUNTIFS('4.住戸情報入力'!AD:AD,"エアコン*"&amp;G31,'4.住戸情報入力'!AE:AE,$G$4)</f>
        <v>0</v>
      </c>
      <c r="L31" s="703" t="s">
        <v>189</v>
      </c>
      <c r="M31" s="994">
        <v>430000</v>
      </c>
      <c r="N31" s="707" t="s">
        <v>129</v>
      </c>
      <c r="O31" s="708">
        <f>COUNTIFS('4.住戸情報入力'!AF:AF,"エアコン*"&amp;G31,'4.住戸情報入力'!AG:AG,$G$4)</f>
        <v>0</v>
      </c>
      <c r="P31" s="707" t="s">
        <v>189</v>
      </c>
      <c r="Q31" s="705">
        <f>I31*K31+M31*O31</f>
        <v>0</v>
      </c>
      <c r="R31" s="707" t="s">
        <v>129</v>
      </c>
      <c r="S31" s="1981"/>
      <c r="U31" s="6"/>
      <c r="V31" s="6"/>
      <c r="W31" s="6"/>
    </row>
    <row r="32" spans="1:23" s="251" customFormat="1" ht="29.25" thickBot="1">
      <c r="A32" s="356"/>
      <c r="B32" s="2024"/>
      <c r="C32" s="1943"/>
      <c r="D32" s="1968"/>
      <c r="E32" s="1927"/>
      <c r="F32" s="1928"/>
      <c r="G32" s="1974" t="s">
        <v>436</v>
      </c>
      <c r="H32" s="1974"/>
      <c r="I32" s="710">
        <v>530000</v>
      </c>
      <c r="J32" s="711" t="s">
        <v>129</v>
      </c>
      <c r="K32" s="712">
        <f>COUNTIFS('4.住戸情報入力'!AD:AD,"エアコン*"&amp;G32,'4.住戸情報入力'!AE:AE,$G$4)</f>
        <v>0</v>
      </c>
      <c r="L32" s="711" t="s">
        <v>189</v>
      </c>
      <c r="M32" s="996">
        <v>500000</v>
      </c>
      <c r="N32" s="711" t="s">
        <v>129</v>
      </c>
      <c r="O32" s="712">
        <f>COUNTIFS('4.住戸情報入力'!AF:AF,"エアコン*"&amp;G32,'4.住戸情報入力'!AG:AG,$G$4)</f>
        <v>0</v>
      </c>
      <c r="P32" s="711" t="s">
        <v>189</v>
      </c>
      <c r="Q32" s="713">
        <f>I32*K32+M32*O32</f>
        <v>0</v>
      </c>
      <c r="R32" s="711" t="s">
        <v>129</v>
      </c>
      <c r="S32" s="1982"/>
      <c r="U32" s="6"/>
      <c r="V32" s="6"/>
      <c r="W32" s="6"/>
    </row>
    <row r="33" spans="1:23" s="251" customFormat="1" ht="30" thickTop="1" thickBot="1">
      <c r="A33" s="356"/>
      <c r="B33" s="2024"/>
      <c r="C33" s="1943"/>
      <c r="D33" s="1929" t="s">
        <v>325</v>
      </c>
      <c r="E33" s="1930"/>
      <c r="F33" s="1930"/>
      <c r="G33" s="1930"/>
      <c r="H33" s="1930"/>
      <c r="I33" s="1930"/>
      <c r="J33" s="1930"/>
      <c r="K33" s="1930"/>
      <c r="L33" s="1930"/>
      <c r="M33" s="1930"/>
      <c r="N33" s="1930"/>
      <c r="O33" s="1930"/>
      <c r="P33" s="734" t="s">
        <v>318</v>
      </c>
      <c r="Q33" s="735">
        <f>SUM(Q28:Q32)</f>
        <v>0</v>
      </c>
      <c r="R33" s="736" t="s">
        <v>129</v>
      </c>
      <c r="S33" s="737"/>
      <c r="U33" s="927"/>
      <c r="V33" s="6"/>
      <c r="W33" s="6"/>
    </row>
    <row r="34" spans="1:23" s="257" customFormat="1" ht="27.75" customHeight="1" thickTop="1" thickBot="1">
      <c r="A34" s="357"/>
      <c r="B34" s="2024"/>
      <c r="C34" s="1943"/>
      <c r="D34" s="1931" t="s">
        <v>616</v>
      </c>
      <c r="E34" s="1932"/>
      <c r="F34" s="1932"/>
      <c r="G34" s="1932"/>
      <c r="H34" s="1932"/>
      <c r="I34" s="1932"/>
      <c r="J34" s="1932"/>
      <c r="K34" s="1932"/>
      <c r="L34" s="1932"/>
      <c r="M34" s="1932"/>
      <c r="N34" s="1933"/>
      <c r="O34" s="738" t="s">
        <v>553</v>
      </c>
      <c r="P34" s="739" t="s">
        <v>554</v>
      </c>
      <c r="Q34" s="740">
        <f>65000*SUMIFS('4.住戸情報入力'!AS:AS,'4.住戸情報入力'!AR:AR,"2.6ｋＷ未満",'4.住戸情報入力'!AT:AT,$G$4)+80000*SUMIFS('4.住戸情報入力'!AS:AS,'4.住戸情報入力'!AR:AR,"2.6ｋＷ以上",'4.住戸情報入力'!AT:AT,$G$4)</f>
        <v>0</v>
      </c>
      <c r="R34" s="741" t="s">
        <v>129</v>
      </c>
      <c r="S34" s="701" t="s">
        <v>1183</v>
      </c>
      <c r="U34" s="900"/>
      <c r="V34" s="900"/>
      <c r="W34" s="900"/>
    </row>
    <row r="35" spans="1:23" s="257" customFormat="1" ht="27.75" customHeight="1" thickTop="1" thickBot="1">
      <c r="A35" s="357"/>
      <c r="B35" s="2024"/>
      <c r="C35" s="1943"/>
      <c r="D35" s="1931" t="s">
        <v>617</v>
      </c>
      <c r="E35" s="1932"/>
      <c r="F35" s="1932"/>
      <c r="G35" s="1932"/>
      <c r="H35" s="1932"/>
      <c r="I35" s="1932"/>
      <c r="J35" s="1932"/>
      <c r="K35" s="1932"/>
      <c r="L35" s="1932"/>
      <c r="M35" s="1932"/>
      <c r="N35" s="1933"/>
      <c r="O35" s="742" t="s">
        <v>553</v>
      </c>
      <c r="P35" s="743" t="s">
        <v>614</v>
      </c>
      <c r="Q35" s="744">
        <f>SUMIFS('4.住戸情報入力'!AV:AV,'4.住戸情報入力'!AW:AW,$G$4)</f>
        <v>0</v>
      </c>
      <c r="R35" s="745" t="s">
        <v>129</v>
      </c>
      <c r="S35" s="701" t="s">
        <v>1183</v>
      </c>
      <c r="U35" s="900"/>
      <c r="V35" s="900"/>
      <c r="W35" s="900"/>
    </row>
    <row r="36" spans="1:23" s="257" customFormat="1" ht="27.75" customHeight="1" thickTop="1">
      <c r="A36" s="357"/>
      <c r="B36" s="2024"/>
      <c r="C36" s="1943"/>
      <c r="D36" s="1942" t="s">
        <v>191</v>
      </c>
      <c r="E36" s="1987" t="s">
        <v>740</v>
      </c>
      <c r="F36" s="1988"/>
      <c r="G36" s="1988"/>
      <c r="H36" s="1988"/>
      <c r="I36" s="935"/>
      <c r="J36" s="940"/>
      <c r="K36" s="937"/>
      <c r="L36" s="944"/>
      <c r="M36" s="935">
        <v>300000</v>
      </c>
      <c r="N36" s="715" t="s">
        <v>129</v>
      </c>
      <c r="O36" s="704">
        <f>COUNTIFS('4.住戸情報入力'!AJ:AJ,E36,'4.住戸情報入力'!AK:AK,$G$4)</f>
        <v>0</v>
      </c>
      <c r="P36" s="715" t="s">
        <v>189</v>
      </c>
      <c r="Q36" s="746">
        <f>M36*O36</f>
        <v>0</v>
      </c>
      <c r="R36" s="715" t="s">
        <v>129</v>
      </c>
      <c r="S36" s="1986" t="s">
        <v>1183</v>
      </c>
      <c r="U36" s="900"/>
    </row>
    <row r="37" spans="1:23" s="257" customFormat="1" ht="27.75" customHeight="1">
      <c r="A37" s="357"/>
      <c r="B37" s="2024"/>
      <c r="C37" s="1943"/>
      <c r="D37" s="1943"/>
      <c r="E37" s="1989" t="s">
        <v>741</v>
      </c>
      <c r="F37" s="1990"/>
      <c r="G37" s="1990"/>
      <c r="H37" s="936" t="s">
        <v>464</v>
      </c>
      <c r="I37" s="933"/>
      <c r="J37" s="941"/>
      <c r="K37" s="937"/>
      <c r="L37" s="717"/>
      <c r="M37" s="933">
        <v>140000</v>
      </c>
      <c r="N37" s="717" t="s">
        <v>129</v>
      </c>
      <c r="O37" s="704">
        <f>COUNTIFS('4.住戸情報入力'!AJ:AJ,"ガス潜熱回収型給湯機（エコジョーズ等）20号以下",'4.住戸情報入力'!AK:AK,$G$4)</f>
        <v>0</v>
      </c>
      <c r="P37" s="717" t="s">
        <v>189</v>
      </c>
      <c r="Q37" s="718">
        <f t="shared" ref="Q37:Q42" si="2">M37*O37</f>
        <v>0</v>
      </c>
      <c r="R37" s="717" t="s">
        <v>129</v>
      </c>
      <c r="S37" s="1986"/>
      <c r="U37" s="483"/>
    </row>
    <row r="38" spans="1:23" s="257" customFormat="1" ht="27.75" customHeight="1">
      <c r="A38" s="357"/>
      <c r="B38" s="2024"/>
      <c r="C38" s="1943"/>
      <c r="D38" s="1943"/>
      <c r="E38" s="1987"/>
      <c r="F38" s="1988"/>
      <c r="G38" s="1988"/>
      <c r="H38" s="936" t="s">
        <v>465</v>
      </c>
      <c r="I38" s="933"/>
      <c r="J38" s="941"/>
      <c r="K38" s="937"/>
      <c r="L38" s="717"/>
      <c r="M38" s="933">
        <v>160000</v>
      </c>
      <c r="N38" s="717" t="s">
        <v>129</v>
      </c>
      <c r="O38" s="704">
        <f>COUNTIFS('4.住戸情報入力'!AJ:AJ,"ガス潜熱回収型給湯機（エコジョーズ等）24号",'4.住戸情報入力'!AK:AK,$G$4)</f>
        <v>0</v>
      </c>
      <c r="P38" s="717" t="s">
        <v>189</v>
      </c>
      <c r="Q38" s="718">
        <f t="shared" si="2"/>
        <v>0</v>
      </c>
      <c r="R38" s="717" t="s">
        <v>129</v>
      </c>
      <c r="S38" s="1986"/>
      <c r="U38" s="900"/>
      <c r="V38" s="900"/>
      <c r="W38" s="900"/>
    </row>
    <row r="39" spans="1:23" s="251" customFormat="1" ht="28.5">
      <c r="A39" s="356"/>
      <c r="B39" s="2024"/>
      <c r="C39" s="1943"/>
      <c r="D39" s="1943"/>
      <c r="E39" s="1971" t="s">
        <v>192</v>
      </c>
      <c r="F39" s="1972"/>
      <c r="G39" s="1972"/>
      <c r="H39" s="1972"/>
      <c r="I39" s="933"/>
      <c r="J39" s="942"/>
      <c r="K39" s="938"/>
      <c r="L39" s="707"/>
      <c r="M39" s="933">
        <v>400000</v>
      </c>
      <c r="N39" s="707" t="s">
        <v>129</v>
      </c>
      <c r="O39" s="708">
        <f>COUNTIFS('4.住戸情報入力'!AJ:AJ,E39,'4.住戸情報入力'!AK:AK,$G$4)</f>
        <v>0</v>
      </c>
      <c r="P39" s="707" t="s">
        <v>189</v>
      </c>
      <c r="Q39" s="709">
        <f t="shared" si="2"/>
        <v>0</v>
      </c>
      <c r="R39" s="707" t="s">
        <v>129</v>
      </c>
      <c r="S39" s="1986"/>
      <c r="U39" s="6"/>
      <c r="V39" s="6"/>
      <c r="W39" s="6"/>
    </row>
    <row r="40" spans="1:23" s="251" customFormat="1" ht="28.5">
      <c r="A40" s="356"/>
      <c r="B40" s="2024"/>
      <c r="C40" s="1943"/>
      <c r="D40" s="1943"/>
      <c r="E40" s="1971" t="s">
        <v>659</v>
      </c>
      <c r="F40" s="1972"/>
      <c r="G40" s="1972"/>
      <c r="H40" s="1972"/>
      <c r="I40" s="933"/>
      <c r="J40" s="942"/>
      <c r="K40" s="938"/>
      <c r="L40" s="707"/>
      <c r="M40" s="933">
        <v>1000000</v>
      </c>
      <c r="N40" s="707" t="s">
        <v>129</v>
      </c>
      <c r="O40" s="708">
        <f>COUNTIFS('4.住戸情報入力'!AJ:AJ,E40,'4.住戸情報入力'!AK:AK,$G$4)</f>
        <v>0</v>
      </c>
      <c r="P40" s="707" t="s">
        <v>189</v>
      </c>
      <c r="Q40" s="709">
        <f t="shared" si="2"/>
        <v>0</v>
      </c>
      <c r="R40" s="707" t="s">
        <v>129</v>
      </c>
      <c r="S40" s="1986"/>
      <c r="U40" s="6"/>
      <c r="V40" s="6"/>
      <c r="W40" s="6"/>
    </row>
    <row r="41" spans="1:23" s="251" customFormat="1" ht="28.5">
      <c r="A41" s="356"/>
      <c r="B41" s="2024"/>
      <c r="C41" s="1943"/>
      <c r="D41" s="1943"/>
      <c r="E41" s="1971" t="s">
        <v>660</v>
      </c>
      <c r="F41" s="1972"/>
      <c r="G41" s="1972"/>
      <c r="H41" s="1972"/>
      <c r="I41" s="933"/>
      <c r="J41" s="942"/>
      <c r="K41" s="938"/>
      <c r="L41" s="707"/>
      <c r="M41" s="933">
        <v>1230000</v>
      </c>
      <c r="N41" s="707" t="s">
        <v>129</v>
      </c>
      <c r="O41" s="708">
        <f>COUNTIFS('4.住戸情報入力'!AJ:AJ,E41,'4.住戸情報入力'!AK:AK,$G$4)</f>
        <v>0</v>
      </c>
      <c r="P41" s="707" t="s">
        <v>189</v>
      </c>
      <c r="Q41" s="709">
        <f t="shared" si="2"/>
        <v>0</v>
      </c>
      <c r="R41" s="707" t="s">
        <v>129</v>
      </c>
      <c r="S41" s="1986"/>
      <c r="U41" s="6"/>
      <c r="V41" s="6"/>
      <c r="W41" s="6"/>
    </row>
    <row r="42" spans="1:23" s="251" customFormat="1" ht="28.5">
      <c r="A42" s="356"/>
      <c r="B42" s="2024"/>
      <c r="C42" s="1943"/>
      <c r="D42" s="1944"/>
      <c r="E42" s="1984" t="s">
        <v>661</v>
      </c>
      <c r="F42" s="1985"/>
      <c r="G42" s="1985"/>
      <c r="H42" s="1985"/>
      <c r="I42" s="934"/>
      <c r="J42" s="943"/>
      <c r="K42" s="939"/>
      <c r="L42" s="747"/>
      <c r="M42" s="934">
        <v>990000</v>
      </c>
      <c r="N42" s="747" t="s">
        <v>129</v>
      </c>
      <c r="O42" s="748">
        <f>COUNTIFS('4.住戸情報入力'!AJ:AJ,E42,'4.住戸情報入力'!AK:AK,$G$4)</f>
        <v>0</v>
      </c>
      <c r="P42" s="747" t="s">
        <v>189</v>
      </c>
      <c r="Q42" s="749">
        <f t="shared" si="2"/>
        <v>0</v>
      </c>
      <c r="R42" s="747" t="s">
        <v>129</v>
      </c>
      <c r="S42" s="1986"/>
      <c r="U42" s="6"/>
      <c r="V42" s="6"/>
      <c r="W42" s="6"/>
    </row>
    <row r="43" spans="1:23" s="257" customFormat="1" ht="27.75" customHeight="1">
      <c r="A43" s="357"/>
      <c r="B43" s="2024"/>
      <c r="C43" s="1943"/>
      <c r="D43" s="1940" t="s">
        <v>325</v>
      </c>
      <c r="E43" s="1941"/>
      <c r="F43" s="1941"/>
      <c r="G43" s="1941"/>
      <c r="H43" s="1941"/>
      <c r="I43" s="1941"/>
      <c r="J43" s="1941"/>
      <c r="K43" s="1941"/>
      <c r="L43" s="1941"/>
      <c r="M43" s="1941"/>
      <c r="N43" s="1941"/>
      <c r="O43" s="1941"/>
      <c r="P43" s="725" t="s">
        <v>324</v>
      </c>
      <c r="Q43" s="726">
        <f>SUM(Q36:Q42)</f>
        <v>0</v>
      </c>
      <c r="R43" s="727" t="s">
        <v>129</v>
      </c>
      <c r="S43" s="750"/>
      <c r="U43" s="900"/>
      <c r="V43" s="900"/>
      <c r="W43" s="900"/>
    </row>
    <row r="44" spans="1:23" s="257" customFormat="1" ht="27.75" customHeight="1">
      <c r="A44" s="357"/>
      <c r="B44" s="2024"/>
      <c r="C44" s="1943"/>
      <c r="D44" s="1934" t="s">
        <v>753</v>
      </c>
      <c r="E44" s="1935"/>
      <c r="F44" s="1935"/>
      <c r="G44" s="1935"/>
      <c r="H44" s="1935"/>
      <c r="I44" s="1935"/>
      <c r="J44" s="1935"/>
      <c r="K44" s="1935"/>
      <c r="L44" s="1935"/>
      <c r="M44" s="1935"/>
      <c r="N44" s="1935"/>
      <c r="O44" s="1935"/>
      <c r="P44" s="1936"/>
      <c r="Q44" s="751">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752" t="s">
        <v>129</v>
      </c>
      <c r="S44" s="1949" t="s">
        <v>1183</v>
      </c>
      <c r="U44" s="900"/>
      <c r="V44" s="900"/>
      <c r="W44" s="900"/>
    </row>
    <row r="45" spans="1:23" s="257" customFormat="1" ht="28.5">
      <c r="A45" s="357"/>
      <c r="B45" s="2024"/>
      <c r="C45" s="1943"/>
      <c r="D45" s="1934" t="s">
        <v>754</v>
      </c>
      <c r="E45" s="1935"/>
      <c r="F45" s="1935"/>
      <c r="G45" s="1935"/>
      <c r="H45" s="1935"/>
      <c r="I45" s="1935"/>
      <c r="J45" s="1935"/>
      <c r="K45" s="1935"/>
      <c r="L45" s="1936"/>
      <c r="M45" s="706">
        <v>8000</v>
      </c>
      <c r="N45" s="717" t="s">
        <v>129</v>
      </c>
      <c r="O45" s="704">
        <f>SUMIFS('4.住戸情報入力'!AL:AL,'4.住戸情報入力'!AM:AM,$G$4)</f>
        <v>0</v>
      </c>
      <c r="P45" s="717" t="s">
        <v>189</v>
      </c>
      <c r="Q45" s="751">
        <f>M45*O45</f>
        <v>0</v>
      </c>
      <c r="R45" s="753" t="s">
        <v>129</v>
      </c>
      <c r="S45" s="1950"/>
      <c r="U45" s="900"/>
      <c r="V45" s="900"/>
      <c r="W45" s="900"/>
    </row>
    <row r="46" spans="1:23" s="257" customFormat="1" ht="27.75" customHeight="1">
      <c r="A46" s="357"/>
      <c r="B46" s="2024"/>
      <c r="C46" s="1943"/>
      <c r="D46" s="1955" t="s">
        <v>1216</v>
      </c>
      <c r="E46" s="1956"/>
      <c r="F46" s="1956"/>
      <c r="G46" s="1956"/>
      <c r="H46" s="1956"/>
      <c r="I46" s="1956"/>
      <c r="J46" s="1956"/>
      <c r="K46" s="1956"/>
      <c r="L46" s="1957"/>
      <c r="M46" s="732">
        <v>100000</v>
      </c>
      <c r="N46" s="752" t="s">
        <v>129</v>
      </c>
      <c r="O46" s="733">
        <f>COUNTIFS('4.住戸情報入力'!AN:AN,"有り",'4.住戸情報入力'!AO:AO,$G$4)</f>
        <v>0</v>
      </c>
      <c r="P46" s="752" t="s">
        <v>189</v>
      </c>
      <c r="Q46" s="754">
        <f>M46*O46</f>
        <v>0</v>
      </c>
      <c r="R46" s="752" t="s">
        <v>129</v>
      </c>
      <c r="S46" s="1950"/>
      <c r="U46" s="900"/>
      <c r="V46" s="900"/>
      <c r="W46" s="900"/>
    </row>
    <row r="47" spans="1:23" s="257" customFormat="1" ht="27.75" customHeight="1">
      <c r="A47" s="357"/>
      <c r="B47" s="2024"/>
      <c r="C47" s="1943"/>
      <c r="D47" s="2026" t="s">
        <v>1217</v>
      </c>
      <c r="E47" s="2027"/>
      <c r="F47" s="2027"/>
      <c r="G47" s="2027"/>
      <c r="H47" s="2027"/>
      <c r="I47" s="2027"/>
      <c r="J47" s="2027"/>
      <c r="K47" s="2027"/>
      <c r="L47" s="2028"/>
      <c r="M47" s="755">
        <v>115000</v>
      </c>
      <c r="N47" s="727" t="s">
        <v>129</v>
      </c>
      <c r="O47" s="704">
        <f>COUNTIFS('4.住戸情報入力'!AN:AN,"有り（ガス計測含む）",'4.住戸情報入力'!AO:AO,$G$4)</f>
        <v>0</v>
      </c>
      <c r="P47" s="727" t="s">
        <v>189</v>
      </c>
      <c r="Q47" s="726">
        <f>M47*O47</f>
        <v>0</v>
      </c>
      <c r="R47" s="727" t="s">
        <v>129</v>
      </c>
      <c r="S47" s="1951"/>
      <c r="U47" s="900"/>
      <c r="V47" s="900"/>
      <c r="W47" s="900"/>
    </row>
    <row r="48" spans="1:23" s="257" customFormat="1" ht="27.75" customHeight="1" thickBot="1">
      <c r="A48" s="357"/>
      <c r="B48" s="2024"/>
      <c r="C48" s="1943"/>
      <c r="D48" s="2016" t="s">
        <v>307</v>
      </c>
      <c r="E48" s="2017"/>
      <c r="F48" s="2017"/>
      <c r="G48" s="2017"/>
      <c r="H48" s="2017"/>
      <c r="I48" s="2017"/>
      <c r="J48" s="2017"/>
      <c r="K48" s="2017"/>
      <c r="L48" s="2018"/>
      <c r="M48" s="1937"/>
      <c r="N48" s="1938"/>
      <c r="O48" s="1938"/>
      <c r="P48" s="1939"/>
      <c r="Q48" s="756">
        <f>SUMIFS('4.住戸情報入力'!AP:AP,'4.住戸情報入力'!AQ:AQ,$G$4)</f>
        <v>0</v>
      </c>
      <c r="R48" s="757" t="s">
        <v>129</v>
      </c>
      <c r="S48" s="758"/>
      <c r="U48" s="900"/>
      <c r="V48" s="900"/>
      <c r="W48" s="900"/>
    </row>
    <row r="49" spans="1:23" s="257" customFormat="1" ht="27.75" customHeight="1" thickTop="1" thickBot="1">
      <c r="A49" s="357"/>
      <c r="B49" s="2024"/>
      <c r="C49" s="2022"/>
      <c r="D49" s="2019" t="s">
        <v>325</v>
      </c>
      <c r="E49" s="2020"/>
      <c r="F49" s="2020"/>
      <c r="G49" s="2020"/>
      <c r="H49" s="2020"/>
      <c r="I49" s="2020"/>
      <c r="J49" s="2020"/>
      <c r="K49" s="2020"/>
      <c r="L49" s="2020"/>
      <c r="M49" s="2020"/>
      <c r="N49" s="2020"/>
      <c r="O49" s="2020"/>
      <c r="P49" s="759" t="s">
        <v>336</v>
      </c>
      <c r="Q49" s="760">
        <f>SUM(Q44:Q48)</f>
        <v>0</v>
      </c>
      <c r="R49" s="761" t="s">
        <v>129</v>
      </c>
      <c r="S49" s="762"/>
      <c r="U49" s="900"/>
      <c r="V49" s="900"/>
      <c r="W49" s="900"/>
    </row>
    <row r="50" spans="1:23" s="257" customFormat="1" ht="27.75" customHeight="1" thickTop="1">
      <c r="A50" s="357"/>
      <c r="B50" s="2025"/>
      <c r="C50" s="1912" t="s">
        <v>335</v>
      </c>
      <c r="D50" s="1913"/>
      <c r="E50" s="1913"/>
      <c r="F50" s="1913"/>
      <c r="G50" s="1913"/>
      <c r="H50" s="1913"/>
      <c r="I50" s="1913"/>
      <c r="J50" s="1913"/>
      <c r="K50" s="1913"/>
      <c r="L50" s="1913"/>
      <c r="M50" s="1913"/>
      <c r="N50" s="1913"/>
      <c r="O50" s="1913"/>
      <c r="P50" s="725" t="s">
        <v>466</v>
      </c>
      <c r="Q50" s="726">
        <f>SUM(Q12,Q22,Q27,Q33,Q34,Q35,Q43,Q49)</f>
        <v>0</v>
      </c>
      <c r="R50" s="727" t="s">
        <v>129</v>
      </c>
      <c r="S50" s="750" t="s">
        <v>467</v>
      </c>
      <c r="U50" s="900"/>
      <c r="V50" s="900"/>
      <c r="W50" s="900"/>
    </row>
    <row r="51" spans="1:23" s="257" customFormat="1" ht="27.75" customHeight="1" thickBot="1">
      <c r="A51" s="357"/>
      <c r="B51" s="1945" t="s">
        <v>309</v>
      </c>
      <c r="C51" s="1947" t="s">
        <v>445</v>
      </c>
      <c r="D51" s="2016" t="s">
        <v>308</v>
      </c>
      <c r="E51" s="2017"/>
      <c r="F51" s="2017"/>
      <c r="G51" s="2017"/>
      <c r="H51" s="2017"/>
      <c r="I51" s="2017"/>
      <c r="J51" s="2017"/>
      <c r="K51" s="2017"/>
      <c r="L51" s="2017"/>
      <c r="M51" s="2017"/>
      <c r="N51" s="2017"/>
      <c r="O51" s="2017"/>
      <c r="P51" s="2018"/>
      <c r="Q51" s="763">
        <f>'7.共用部定額単価算出シート'!I46</f>
        <v>0</v>
      </c>
      <c r="R51" s="757" t="s">
        <v>129</v>
      </c>
      <c r="S51" s="758"/>
      <c r="U51" s="900"/>
      <c r="V51" s="900"/>
      <c r="W51" s="900"/>
    </row>
    <row r="52" spans="1:23" s="257" customFormat="1" ht="27.75" customHeight="1" thickTop="1" thickBot="1">
      <c r="A52" s="357"/>
      <c r="B52" s="1946"/>
      <c r="C52" s="1948"/>
      <c r="D52" s="2019" t="s">
        <v>325</v>
      </c>
      <c r="E52" s="2020"/>
      <c r="F52" s="2020"/>
      <c r="G52" s="2020"/>
      <c r="H52" s="2020"/>
      <c r="I52" s="2020"/>
      <c r="J52" s="2020"/>
      <c r="K52" s="2020"/>
      <c r="L52" s="2020"/>
      <c r="M52" s="2020"/>
      <c r="N52" s="2020"/>
      <c r="O52" s="2020"/>
      <c r="P52" s="764" t="s">
        <v>468</v>
      </c>
      <c r="Q52" s="760">
        <f>SUM(Q51:Q51)</f>
        <v>0</v>
      </c>
      <c r="R52" s="761" t="s">
        <v>129</v>
      </c>
      <c r="S52" s="762"/>
      <c r="U52" s="900"/>
      <c r="V52" s="900"/>
      <c r="W52" s="900"/>
    </row>
    <row r="53" spans="1:23" s="257" customFormat="1" ht="27.75" customHeight="1" thickTop="1">
      <c r="A53" s="358"/>
      <c r="B53" s="1912" t="s">
        <v>564</v>
      </c>
      <c r="C53" s="1913"/>
      <c r="D53" s="1913"/>
      <c r="E53" s="1913"/>
      <c r="F53" s="1913"/>
      <c r="G53" s="1913"/>
      <c r="H53" s="1913"/>
      <c r="I53" s="1913"/>
      <c r="J53" s="1913"/>
      <c r="K53" s="1913"/>
      <c r="L53" s="1913"/>
      <c r="M53" s="1913"/>
      <c r="N53" s="1913"/>
      <c r="O53" s="1913"/>
      <c r="P53" s="765" t="s">
        <v>565</v>
      </c>
      <c r="Q53" s="766">
        <f>Q50+Q52</f>
        <v>0</v>
      </c>
      <c r="R53" s="741" t="s">
        <v>129</v>
      </c>
      <c r="S53" s="767" t="s">
        <v>658</v>
      </c>
      <c r="U53" s="900"/>
      <c r="V53" s="900"/>
      <c r="W53" s="900"/>
    </row>
  </sheetData>
  <sheetProtection algorithmName="SHA-512" hashValue="1WpupqVOSqExxnfxf1FWXRNlW+a0X0umfe8febV9CsZfwxtJtdnOwkcYvHMD9cmddx1oNC3P8aZ46N3BenzrZg==" saltValue="+seHf+fX8dDBreShmwvd4g=="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Q1:XFD8 D22 D14:L21 Q11:XFD22 D13:H13 E29:E30 D31:D33 G31:L32 S9:S10">
    <cfRule type="expression" dxfId="449" priority="56">
      <formula>_xlfn.ISFORMULA(A1)=TRUE</formula>
    </cfRule>
  </conditionalFormatting>
  <conditionalFormatting sqref="T9">
    <cfRule type="containsText" dxfId="448" priority="55" operator="containsText" text="(例)">
      <formula>NOT(ISERROR(SEARCH("(例)",T9)))</formula>
    </cfRule>
  </conditionalFormatting>
  <conditionalFormatting sqref="A23:A27 T23:XFD26 D27:L27 D23:E23 Q23:R26 Q27:XFD27 E24:E26">
    <cfRule type="expression" dxfId="447" priority="54">
      <formula>_xlfn.ISFORMULA(A23)=TRUE</formula>
    </cfRule>
  </conditionalFormatting>
  <conditionalFormatting sqref="A29:A30 D29:D30 Q29:XFD30">
    <cfRule type="expression" dxfId="446" priority="53">
      <formula>_xlfn.ISFORMULA(A29)=TRUE</formula>
    </cfRule>
  </conditionalFormatting>
  <conditionalFormatting sqref="Q34:R34 D34">
    <cfRule type="expression" dxfId="445" priority="52">
      <formula>_xlfn.ISFORMULA(D34)=TRUE</formula>
    </cfRule>
  </conditionalFormatting>
  <conditionalFormatting sqref="S24">
    <cfRule type="expression" dxfId="444" priority="50">
      <formula>_xlfn.ISFORMULA(S24)=TRUE</formula>
    </cfRule>
  </conditionalFormatting>
  <conditionalFormatting sqref="E36:L36 E37 H37:L38 Q36:R38">
    <cfRule type="expression" dxfId="443" priority="49">
      <formula>_xlfn.ISFORMULA(E36)=TRUE</formula>
    </cfRule>
  </conditionalFormatting>
  <conditionalFormatting sqref="S23 S25:S26">
    <cfRule type="expression" dxfId="442" priority="51">
      <formula>_xlfn.ISFORMULA(S23)=TRUE</formula>
    </cfRule>
  </conditionalFormatting>
  <conditionalFormatting sqref="S34">
    <cfRule type="expression" dxfId="441" priority="48">
      <formula>_xlfn.ISFORMULA(S34)=TRUE</formula>
    </cfRule>
  </conditionalFormatting>
  <conditionalFormatting sqref="A43 D43 Q43:XFD43">
    <cfRule type="expression" dxfId="440" priority="47">
      <formula>_xlfn.ISFORMULA(A43)=TRUE</formula>
    </cfRule>
  </conditionalFormatting>
  <conditionalFormatting sqref="D44:D45 Q44:XFD44 Q45:R45">
    <cfRule type="expression" dxfId="439" priority="46">
      <formula>_xlfn.ISFORMULA(D44)=TRUE</formula>
    </cfRule>
  </conditionalFormatting>
  <conditionalFormatting sqref="AC46:XFD46 A46:A49 T46:AA46 T47:XFD47 R48:XFD48 Q46:R47 Q49:XFD49 D46:D49">
    <cfRule type="expression" dxfId="438" priority="45">
      <formula>_xlfn.ISFORMULA(A46)=TRUE</formula>
    </cfRule>
  </conditionalFormatting>
  <conditionalFormatting sqref="A53:B53 D51:D52 R51:XFD51 Q50:XFD50 Q52:XFD53">
    <cfRule type="expression" dxfId="437" priority="44">
      <formula>_xlfn.ISFORMULA(A50)=TRUE</formula>
    </cfRule>
  </conditionalFormatting>
  <conditionalFormatting sqref="B51:C51 B52">
    <cfRule type="expression" dxfId="436" priority="43">
      <formula>_xlfn.ISFORMULA(B51)=TRUE</formula>
    </cfRule>
  </conditionalFormatting>
  <conditionalFormatting sqref="C50">
    <cfRule type="expression" dxfId="435" priority="42">
      <formula>_xlfn.ISFORMULA(C50)=TRUE</formula>
    </cfRule>
  </conditionalFormatting>
  <conditionalFormatting sqref="Q48">
    <cfRule type="containsBlanks" dxfId="434" priority="41">
      <formula>LEN(TRIM(Q48))=0</formula>
    </cfRule>
  </conditionalFormatting>
  <conditionalFormatting sqref="Q48">
    <cfRule type="expression" dxfId="433" priority="40">
      <formula>_xlfn.ISFORMULA(Q48)=TRUE</formula>
    </cfRule>
  </conditionalFormatting>
  <conditionalFormatting sqref="Q51">
    <cfRule type="expression" dxfId="432" priority="39">
      <formula>_xlfn.ISFORMULA(Q51)=TRUE</formula>
    </cfRule>
  </conditionalFormatting>
  <conditionalFormatting sqref="T35:XFD35 A35">
    <cfRule type="expression" dxfId="431" priority="38">
      <formula>_xlfn.ISFORMULA(A35)=TRUE</formula>
    </cfRule>
  </conditionalFormatting>
  <conditionalFormatting sqref="Q35:R35 D35">
    <cfRule type="expression" dxfId="430" priority="37">
      <formula>_xlfn.ISFORMULA(D35)=TRUE</formula>
    </cfRule>
  </conditionalFormatting>
  <conditionalFormatting sqref="S35">
    <cfRule type="expression" dxfId="429" priority="36">
      <formula>_xlfn.ISFORMULA(S35)=TRUE</formula>
    </cfRule>
  </conditionalFormatting>
  <conditionalFormatting sqref="D10">
    <cfRule type="expression" dxfId="428" priority="35">
      <formula>_xlfn.ISFORMULA(D10)=TRUE</formula>
    </cfRule>
  </conditionalFormatting>
  <conditionalFormatting sqref="T10">
    <cfRule type="expression" dxfId="427" priority="34">
      <formula>_xlfn.ISFORMULA(T10)=TRUE</formula>
    </cfRule>
  </conditionalFormatting>
  <conditionalFormatting sqref="M1:P7 N31:P32 M28:P28 M39:P42 M54:P1048576 P22 O14:P21">
    <cfRule type="expression" dxfId="426" priority="33">
      <formula>_xlfn.ISFORMULA(M1)=TRUE</formula>
    </cfRule>
  </conditionalFormatting>
  <conditionalFormatting sqref="M27:P27 M23:N26 P23:P26">
    <cfRule type="expression" dxfId="425" priority="32">
      <formula>_xlfn.ISFORMULA(M23)=TRUE</formula>
    </cfRule>
  </conditionalFormatting>
  <conditionalFormatting sqref="M29:N29 P29">
    <cfRule type="expression" dxfId="424" priority="31">
      <formula>_xlfn.ISFORMULA(M29)=TRUE</formula>
    </cfRule>
  </conditionalFormatting>
  <conditionalFormatting sqref="P33">
    <cfRule type="expression" dxfId="423" priority="30">
      <formula>_xlfn.ISFORMULA(P33)=TRUE</formula>
    </cfRule>
  </conditionalFormatting>
  <conditionalFormatting sqref="M36:P38">
    <cfRule type="expression" dxfId="422" priority="29">
      <formula>_xlfn.ISFORMULA(M36)=TRUE</formula>
    </cfRule>
  </conditionalFormatting>
  <conditionalFormatting sqref="P43">
    <cfRule type="expression" dxfId="421" priority="28">
      <formula>_xlfn.ISFORMULA(P43)=TRUE</formula>
    </cfRule>
  </conditionalFormatting>
  <conditionalFormatting sqref="M46:P48 P49">
    <cfRule type="expression" dxfId="420" priority="27">
      <formula>_xlfn.ISFORMULA(M46)=TRUE</formula>
    </cfRule>
  </conditionalFormatting>
  <conditionalFormatting sqref="P52:P53 P50">
    <cfRule type="expression" dxfId="419" priority="26">
      <formula>_xlfn.ISFORMULA(P50)=TRUE</formula>
    </cfRule>
  </conditionalFormatting>
  <conditionalFormatting sqref="O34:P34">
    <cfRule type="expression" dxfId="418" priority="25">
      <formula>_xlfn.ISFORMULA(O34)=TRUE</formula>
    </cfRule>
  </conditionalFormatting>
  <conditionalFormatting sqref="O35:P35">
    <cfRule type="expression" dxfId="417" priority="24">
      <formula>_xlfn.ISFORMULA(O35)=TRUE</formula>
    </cfRule>
  </conditionalFormatting>
  <conditionalFormatting sqref="O23">
    <cfRule type="expression" dxfId="416" priority="23">
      <formula>_xlfn.ISFORMULA(O23)=TRUE</formula>
    </cfRule>
  </conditionalFormatting>
  <conditionalFormatting sqref="O24">
    <cfRule type="expression" dxfId="415" priority="22">
      <formula>_xlfn.ISFORMULA(O24)=TRUE</formula>
    </cfRule>
  </conditionalFormatting>
  <conditionalFormatting sqref="O25">
    <cfRule type="expression" dxfId="414" priority="21">
      <formula>_xlfn.ISFORMULA(O25)=TRUE</formula>
    </cfRule>
  </conditionalFormatting>
  <conditionalFormatting sqref="O26">
    <cfRule type="expression" dxfId="413" priority="20">
      <formula>_xlfn.ISFORMULA(O26)=TRUE</formula>
    </cfRule>
  </conditionalFormatting>
  <conditionalFormatting sqref="O29">
    <cfRule type="expression" dxfId="412" priority="19">
      <formula>_xlfn.ISFORMULA(O29)=TRUE</formula>
    </cfRule>
  </conditionalFormatting>
  <conditionalFormatting sqref="M45:P45">
    <cfRule type="expression" dxfId="411" priority="18">
      <formula>_xlfn.ISFORMULA(M45)=TRUE</formula>
    </cfRule>
  </conditionalFormatting>
  <conditionalFormatting sqref="P11">
    <cfRule type="expression" dxfId="410" priority="17">
      <formula>_xlfn.ISFORMULA(P11)=TRUE</formula>
    </cfRule>
  </conditionalFormatting>
  <conditionalFormatting sqref="N9">
    <cfRule type="expression" dxfId="409" priority="16">
      <formula>_xlfn.ISFORMULA(N9)=TRUE</formula>
    </cfRule>
  </conditionalFormatting>
  <conditionalFormatting sqref="N10">
    <cfRule type="expression" dxfId="408" priority="15">
      <formula>_xlfn.ISFORMULA(N10)=TRUE</formula>
    </cfRule>
  </conditionalFormatting>
  <conditionalFormatting sqref="M15:N21">
    <cfRule type="expression" dxfId="407" priority="14">
      <formula>_xlfn.ISFORMULA(M15)=TRUE</formula>
    </cfRule>
  </conditionalFormatting>
  <conditionalFormatting sqref="M14:N14">
    <cfRule type="expression" dxfId="406" priority="13">
      <formula>_xlfn.ISFORMULA(M14)=TRUE</formula>
    </cfRule>
  </conditionalFormatting>
  <conditionalFormatting sqref="M31:M32">
    <cfRule type="expression" dxfId="405" priority="12">
      <formula>_xlfn.ISFORMULA(M31)=TRUE</formula>
    </cfRule>
  </conditionalFormatting>
  <conditionalFormatting sqref="M30">
    <cfRule type="expression" dxfId="404" priority="11">
      <formula>_xlfn.ISFORMULA(M30)=TRUE</formula>
    </cfRule>
  </conditionalFormatting>
  <conditionalFormatting sqref="I30">
    <cfRule type="expression" dxfId="403" priority="10">
      <formula>_xlfn.ISFORMULA(I30)=TRUE</formula>
    </cfRule>
  </conditionalFormatting>
  <conditionalFormatting sqref="M13">
    <cfRule type="expression" dxfId="402" priority="9">
      <formula>_xlfn.ISFORMULA(M13)=TRUE</formula>
    </cfRule>
  </conditionalFormatting>
  <conditionalFormatting sqref="I13">
    <cfRule type="expression" dxfId="401" priority="8">
      <formula>_xlfn.ISFORMULA(I13)=TRUE</formula>
    </cfRule>
  </conditionalFormatting>
  <conditionalFormatting sqref="O9:P9">
    <cfRule type="expression" dxfId="400" priority="7">
      <formula>_xlfn.ISFORMULA(O9)=TRUE</formula>
    </cfRule>
  </conditionalFormatting>
  <conditionalFormatting sqref="O10:P10">
    <cfRule type="expression" dxfId="399" priority="6">
      <formula>_xlfn.ISFORMULA(O10)=TRUE</formula>
    </cfRule>
  </conditionalFormatting>
  <conditionalFormatting sqref="Q9">
    <cfRule type="expression" dxfId="398" priority="5">
      <formula>_xlfn.ISFORMULA(Q9)=TRUE</formula>
    </cfRule>
  </conditionalFormatting>
  <conditionalFormatting sqref="Q10">
    <cfRule type="expression" dxfId="397" priority="4">
      <formula>_xlfn.ISFORMULA(Q10)=TRUE</formula>
    </cfRule>
  </conditionalFormatting>
  <conditionalFormatting sqref="S34">
    <cfRule type="expression" dxfId="396" priority="2">
      <formula>_xlfn.ISFORMULA(S34)=TRUE</formula>
    </cfRule>
  </conditionalFormatting>
  <conditionalFormatting sqref="S35">
    <cfRule type="expression" dxfId="395"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2008" t="s">
        <v>1153</v>
      </c>
      <c r="C2" s="2008"/>
      <c r="D2" s="2008"/>
      <c r="E2" s="2008"/>
      <c r="F2" s="2008"/>
      <c r="G2" s="2008"/>
      <c r="H2" s="349"/>
      <c r="I2" s="350"/>
      <c r="J2" s="349"/>
      <c r="K2" s="226"/>
      <c r="L2" s="349"/>
      <c r="M2" s="350"/>
      <c r="N2" s="349"/>
      <c r="O2" s="226"/>
      <c r="P2" s="349"/>
      <c r="Q2" s="350"/>
      <c r="R2" s="349"/>
      <c r="S2" s="223"/>
    </row>
    <row r="3" spans="1:23" s="224" customFormat="1" ht="13.5">
      <c r="A3" s="225"/>
      <c r="B3" s="225"/>
      <c r="C3" s="225"/>
      <c r="D3" s="225"/>
      <c r="E3" s="225"/>
      <c r="F3" s="225"/>
      <c r="G3" s="225"/>
      <c r="H3" s="351"/>
      <c r="I3" s="352"/>
      <c r="J3" s="351"/>
      <c r="K3" s="225"/>
      <c r="L3" s="351"/>
      <c r="M3" s="352"/>
      <c r="N3" s="351"/>
      <c r="O3" s="225"/>
      <c r="P3" s="351"/>
      <c r="Q3" s="352"/>
      <c r="R3" s="351"/>
      <c r="S3" s="225"/>
      <c r="T3" s="272"/>
    </row>
    <row r="4" spans="1:23" ht="30.75">
      <c r="A4" s="353"/>
      <c r="B4" s="2009" t="s">
        <v>180</v>
      </c>
      <c r="C4" s="2010"/>
      <c r="D4" s="2010"/>
      <c r="E4" s="2010"/>
      <c r="F4" s="2011"/>
      <c r="G4" s="2012" t="s">
        <v>332</v>
      </c>
      <c r="H4" s="2013"/>
      <c r="I4" s="350"/>
      <c r="J4" s="349"/>
      <c r="K4" s="226"/>
      <c r="L4" s="349"/>
      <c r="M4" s="350"/>
      <c r="N4" s="349"/>
      <c r="O4" s="226"/>
      <c r="P4" s="349"/>
      <c r="Q4" s="350"/>
      <c r="R4" s="349"/>
    </row>
    <row r="5" spans="1:23" s="224" customFormat="1" ht="8.1"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2009" t="s">
        <v>181</v>
      </c>
      <c r="C6" s="2010"/>
      <c r="D6" s="2010"/>
      <c r="E6" s="2010"/>
      <c r="F6" s="2011"/>
      <c r="G6" s="2014" t="str">
        <f>'2.全体概要'!C7</f>
        <v/>
      </c>
      <c r="H6" s="2015"/>
      <c r="I6" s="2015"/>
      <c r="J6" s="2015"/>
      <c r="K6" s="2015"/>
      <c r="L6" s="2015"/>
      <c r="M6" s="2015"/>
      <c r="N6" s="2015"/>
      <c r="O6" s="2015"/>
      <c r="P6" s="2015"/>
      <c r="Q6" s="2015"/>
      <c r="R6" s="2015"/>
      <c r="S6" s="929" t="s">
        <v>1131</v>
      </c>
      <c r="T6" s="273"/>
      <c r="U6" s="927"/>
      <c r="V6" s="927"/>
      <c r="W6" s="927"/>
    </row>
    <row r="7" spans="1:23" s="224" customFormat="1" ht="13.5">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93" t="s">
        <v>205</v>
      </c>
      <c r="C8" s="1994"/>
      <c r="D8" s="1952" t="s">
        <v>182</v>
      </c>
      <c r="E8" s="1953"/>
      <c r="F8" s="1953"/>
      <c r="G8" s="1953"/>
      <c r="H8" s="1953"/>
      <c r="I8" s="1953"/>
      <c r="J8" s="1953"/>
      <c r="K8" s="1953"/>
      <c r="L8" s="1953"/>
      <c r="M8" s="1953"/>
      <c r="N8" s="1953"/>
      <c r="O8" s="1953"/>
      <c r="P8" s="1954"/>
      <c r="Q8" s="1953" t="s">
        <v>183</v>
      </c>
      <c r="R8" s="1953"/>
      <c r="S8" s="685" t="s">
        <v>184</v>
      </c>
    </row>
    <row r="9" spans="1:23" ht="28.5" customHeight="1">
      <c r="A9" s="356"/>
      <c r="B9" s="1995"/>
      <c r="C9" s="1996"/>
      <c r="D9" s="1914" t="s">
        <v>1134</v>
      </c>
      <c r="E9" s="1915"/>
      <c r="F9" s="1915"/>
      <c r="G9" s="1915"/>
      <c r="H9" s="1915"/>
      <c r="I9" s="1915"/>
      <c r="J9" s="1915"/>
      <c r="K9" s="1915"/>
      <c r="L9" s="1915"/>
      <c r="M9" s="1915"/>
      <c r="N9" s="686" t="s">
        <v>282</v>
      </c>
      <c r="O9" s="2029"/>
      <c r="P9" s="2030"/>
      <c r="Q9" s="2031"/>
      <c r="R9" s="2032"/>
      <c r="S9" s="690"/>
    </row>
    <row r="10" spans="1:23" ht="29.25" thickBot="1">
      <c r="A10" s="356"/>
      <c r="B10" s="1995"/>
      <c r="C10" s="1996"/>
      <c r="D10" s="1975" t="s">
        <v>662</v>
      </c>
      <c r="E10" s="1976"/>
      <c r="F10" s="1976"/>
      <c r="G10" s="1976"/>
      <c r="H10" s="1976"/>
      <c r="I10" s="1976"/>
      <c r="J10" s="1976"/>
      <c r="K10" s="1976"/>
      <c r="L10" s="1976"/>
      <c r="M10" s="1976"/>
      <c r="N10" s="691" t="s">
        <v>283</v>
      </c>
      <c r="O10" s="2029"/>
      <c r="P10" s="2033"/>
      <c r="Q10" s="2034"/>
      <c r="R10" s="2035"/>
      <c r="S10" s="694"/>
      <c r="T10" s="257"/>
    </row>
    <row r="11" spans="1:23" ht="29.25" thickTop="1">
      <c r="A11" s="356"/>
      <c r="B11" s="1997"/>
      <c r="C11" s="1998"/>
      <c r="D11" s="1912" t="s">
        <v>285</v>
      </c>
      <c r="E11" s="1913"/>
      <c r="F11" s="1913"/>
      <c r="G11" s="1913"/>
      <c r="H11" s="1913"/>
      <c r="I11" s="1913"/>
      <c r="J11" s="1913"/>
      <c r="K11" s="1913"/>
      <c r="L11" s="1913"/>
      <c r="M11" s="1913"/>
      <c r="N11" s="1913"/>
      <c r="O11" s="1913"/>
      <c r="P11" s="951" t="s">
        <v>323</v>
      </c>
      <c r="Q11" s="696">
        <f>Q9+Q10</f>
        <v>0</v>
      </c>
      <c r="R11" s="697" t="s">
        <v>129</v>
      </c>
      <c r="S11" s="698" t="s">
        <v>739</v>
      </c>
    </row>
    <row r="12" spans="1:23" ht="108" customHeight="1" thickBot="1">
      <c r="A12" s="356"/>
      <c r="B12" s="699" t="s">
        <v>334</v>
      </c>
      <c r="C12" s="2021" t="s">
        <v>185</v>
      </c>
      <c r="D12" s="1964" t="s">
        <v>186</v>
      </c>
      <c r="E12" s="1965"/>
      <c r="F12" s="1965"/>
      <c r="G12" s="1965"/>
      <c r="H12" s="700" t="s">
        <v>322</v>
      </c>
      <c r="I12" s="1977"/>
      <c r="J12" s="1978"/>
      <c r="K12" s="1978"/>
      <c r="L12" s="1978"/>
      <c r="M12" s="1978"/>
      <c r="N12" s="1978"/>
      <c r="O12" s="1978"/>
      <c r="P12" s="1979"/>
      <c r="Q12" s="693">
        <f>SUMIF('4.住戸情報入力'!O:O,G4,'4.住戸情報入力'!N:N)</f>
        <v>0</v>
      </c>
      <c r="R12" s="692" t="s">
        <v>129</v>
      </c>
      <c r="S12" s="701" t="s">
        <v>1183</v>
      </c>
    </row>
    <row r="13" spans="1:23" ht="28.5" customHeight="1" thickTop="1">
      <c r="A13" s="356"/>
      <c r="B13" s="2023" t="s">
        <v>187</v>
      </c>
      <c r="C13" s="1943"/>
      <c r="D13" s="1966" t="s">
        <v>188</v>
      </c>
      <c r="E13" s="1969"/>
      <c r="F13" s="1970"/>
      <c r="G13" s="1970"/>
      <c r="H13" s="1970"/>
      <c r="I13" s="2000" t="s">
        <v>794</v>
      </c>
      <c r="J13" s="2001"/>
      <c r="K13" s="2001"/>
      <c r="L13" s="2002"/>
      <c r="M13" s="2003" t="s">
        <v>795</v>
      </c>
      <c r="N13" s="2004"/>
      <c r="O13" s="2004"/>
      <c r="P13" s="2005"/>
      <c r="Q13" s="911"/>
      <c r="R13" s="912"/>
      <c r="S13" s="1999" t="s">
        <v>1183</v>
      </c>
    </row>
    <row r="14" spans="1:23" ht="28.5" customHeight="1">
      <c r="A14" s="356"/>
      <c r="B14" s="2024"/>
      <c r="C14" s="1943"/>
      <c r="D14" s="1966"/>
      <c r="E14" s="930" t="s">
        <v>663</v>
      </c>
      <c r="F14" s="931"/>
      <c r="G14" s="931"/>
      <c r="H14" s="931"/>
      <c r="I14" s="702">
        <v>150000</v>
      </c>
      <c r="J14" s="703" t="s">
        <v>793</v>
      </c>
      <c r="K14" s="704">
        <f>SUMIFS('4.住戸情報入力'!Q:Q,'4.住戸情報入力'!P:P,E14,'4.住戸情報入力'!R:R,$G$4)+SUMIFS('4.住戸情報入力'!T:T,'4.住戸情報入力'!S:S,E14,'4.住戸情報入力'!U:U,$G$4)</f>
        <v>0</v>
      </c>
      <c r="L14" s="707" t="s">
        <v>189</v>
      </c>
      <c r="M14" s="992">
        <v>120000</v>
      </c>
      <c r="N14" s="993" t="s">
        <v>793</v>
      </c>
      <c r="O14" s="704">
        <f>SUMIFS('4.住戸情報入力'!W:W,'4.住戸情報入力'!V:V,E14,'4.住戸情報入力'!X:X,$G$4)+SUMIFS('4.住戸情報入力'!Z:Z,'4.住戸情報入力'!Y:Y,E14,'4.住戸情報入力'!AA:AA,$G$4)</f>
        <v>0</v>
      </c>
      <c r="P14" s="707" t="s">
        <v>189</v>
      </c>
      <c r="Q14" s="709">
        <f>I14*K14+M14*O14</f>
        <v>0</v>
      </c>
      <c r="R14" s="707" t="s">
        <v>129</v>
      </c>
      <c r="S14" s="1981"/>
    </row>
    <row r="15" spans="1:23" ht="28.5">
      <c r="A15" s="356"/>
      <c r="B15" s="2024"/>
      <c r="C15" s="1943"/>
      <c r="D15" s="1967"/>
      <c r="E15" s="1971" t="s">
        <v>429</v>
      </c>
      <c r="F15" s="1972"/>
      <c r="G15" s="1972"/>
      <c r="H15" s="1972"/>
      <c r="I15" s="706">
        <v>160000</v>
      </c>
      <c r="J15" s="707" t="s">
        <v>129</v>
      </c>
      <c r="K15" s="708">
        <f>SUMIFS('4.住戸情報入力'!Q:Q,'4.住戸情報入力'!P:P,E15,'4.住戸情報入力'!R:R,$G$4)+SUMIFS('4.住戸情報入力'!T:T,'4.住戸情報入力'!S:S,E15,'4.住戸情報入力'!U:U,$G$4)</f>
        <v>0</v>
      </c>
      <c r="L15" s="707" t="s">
        <v>189</v>
      </c>
      <c r="M15" s="994">
        <v>130000</v>
      </c>
      <c r="N15" s="995" t="s">
        <v>129</v>
      </c>
      <c r="O15" s="708">
        <f>SUMIFS('4.住戸情報入力'!W:W,'4.住戸情報入力'!V:V,E15,'4.住戸情報入力'!X:X,$G$4)+SUMIFS('4.住戸情報入力'!Z:Z,'4.住戸情報入力'!Y:Y,E15,'4.住戸情報入力'!AA:AA,$G$4)</f>
        <v>0</v>
      </c>
      <c r="P15" s="707" t="s">
        <v>189</v>
      </c>
      <c r="Q15" s="709">
        <f t="shared" ref="Q15:Q20" si="0">I15*K15+M15*O15</f>
        <v>0</v>
      </c>
      <c r="R15" s="707" t="s">
        <v>129</v>
      </c>
      <c r="S15" s="1981"/>
    </row>
    <row r="16" spans="1:23" ht="28.5">
      <c r="A16" s="356"/>
      <c r="B16" s="2024"/>
      <c r="C16" s="1943"/>
      <c r="D16" s="1967"/>
      <c r="E16" s="1971" t="s">
        <v>430</v>
      </c>
      <c r="F16" s="1972"/>
      <c r="G16" s="1972"/>
      <c r="H16" s="1972"/>
      <c r="I16" s="706">
        <v>170000</v>
      </c>
      <c r="J16" s="707" t="s">
        <v>129</v>
      </c>
      <c r="K16" s="708">
        <f>SUMIFS('4.住戸情報入力'!Q:Q,'4.住戸情報入力'!P:P,E16,'4.住戸情報入力'!R:R,$G$4)+SUMIFS('4.住戸情報入力'!T:T,'4.住戸情報入力'!S:S,E16,'4.住戸情報入力'!U:U,$G$4)</f>
        <v>0</v>
      </c>
      <c r="L16" s="707" t="s">
        <v>189</v>
      </c>
      <c r="M16" s="994">
        <v>140000</v>
      </c>
      <c r="N16" s="995" t="s">
        <v>129</v>
      </c>
      <c r="O16" s="708">
        <f>SUMIFS('4.住戸情報入力'!W:W,'4.住戸情報入力'!V:V,E16,'4.住戸情報入力'!X:X,$G$4)+SUMIFS('4.住戸情報入力'!Z:Z,'4.住戸情報入力'!Y:Y,E16,'4.住戸情報入力'!AA:AA,$G$4)</f>
        <v>0</v>
      </c>
      <c r="P16" s="707" t="s">
        <v>189</v>
      </c>
      <c r="Q16" s="709">
        <f t="shared" si="0"/>
        <v>0</v>
      </c>
      <c r="R16" s="707" t="s">
        <v>129</v>
      </c>
      <c r="S16" s="1981"/>
    </row>
    <row r="17" spans="1:23" ht="28.5">
      <c r="A17" s="356"/>
      <c r="B17" s="2024"/>
      <c r="C17" s="1943"/>
      <c r="D17" s="1967"/>
      <c r="E17" s="1971" t="s">
        <v>431</v>
      </c>
      <c r="F17" s="1972"/>
      <c r="G17" s="1972"/>
      <c r="H17" s="1972"/>
      <c r="I17" s="706">
        <v>180000</v>
      </c>
      <c r="J17" s="707" t="s">
        <v>129</v>
      </c>
      <c r="K17" s="708">
        <f>SUMIFS('4.住戸情報入力'!Q:Q,'4.住戸情報入力'!P:P,E17,'4.住戸情報入力'!R:R,$G$4)+SUMIFS('4.住戸情報入力'!T:T,'4.住戸情報入力'!S:S,E17,'4.住戸情報入力'!U:U,$G$4)</f>
        <v>0</v>
      </c>
      <c r="L17" s="707" t="s">
        <v>189</v>
      </c>
      <c r="M17" s="994">
        <v>150000</v>
      </c>
      <c r="N17" s="995" t="s">
        <v>129</v>
      </c>
      <c r="O17" s="708">
        <f>SUMIFS('4.住戸情報入力'!W:W,'4.住戸情報入力'!V:V,E17,'4.住戸情報入力'!X:X,$G$4)+SUMIFS('4.住戸情報入力'!Z:Z,'4.住戸情報入力'!Y:Y,E17,'4.住戸情報入力'!AA:AA,$G$4)</f>
        <v>0</v>
      </c>
      <c r="P17" s="707" t="s">
        <v>189</v>
      </c>
      <c r="Q17" s="709">
        <f t="shared" si="0"/>
        <v>0</v>
      </c>
      <c r="R17" s="707" t="s">
        <v>129</v>
      </c>
      <c r="S17" s="1981"/>
    </row>
    <row r="18" spans="1:23" ht="28.5">
      <c r="A18" s="356"/>
      <c r="B18" s="2024"/>
      <c r="C18" s="1943"/>
      <c r="D18" s="1967"/>
      <c r="E18" s="1971" t="s">
        <v>432</v>
      </c>
      <c r="F18" s="1972"/>
      <c r="G18" s="1972"/>
      <c r="H18" s="1972"/>
      <c r="I18" s="706">
        <v>190000</v>
      </c>
      <c r="J18" s="707" t="s">
        <v>129</v>
      </c>
      <c r="K18" s="708">
        <f>SUMIFS('4.住戸情報入力'!Q:Q,'4.住戸情報入力'!P:P,E18,'4.住戸情報入力'!R:R,$G$4)+SUMIFS('4.住戸情報入力'!T:T,'4.住戸情報入力'!S:S,E18,'4.住戸情報入力'!U:U,$G$4)</f>
        <v>0</v>
      </c>
      <c r="L18" s="707" t="s">
        <v>189</v>
      </c>
      <c r="M18" s="994">
        <v>160000</v>
      </c>
      <c r="N18" s="995" t="s">
        <v>129</v>
      </c>
      <c r="O18" s="708">
        <f>SUMIFS('4.住戸情報入力'!W:W,'4.住戸情報入力'!V:V,E18,'4.住戸情報入力'!X:X,$G$4)+SUMIFS('4.住戸情報入力'!Z:Z,'4.住戸情報入力'!Y:Y,E18,'4.住戸情報入力'!AA:AA,$G$4)</f>
        <v>0</v>
      </c>
      <c r="P18" s="707" t="s">
        <v>189</v>
      </c>
      <c r="Q18" s="709">
        <f t="shared" si="0"/>
        <v>0</v>
      </c>
      <c r="R18" s="707" t="s">
        <v>129</v>
      </c>
      <c r="S18" s="1981"/>
    </row>
    <row r="19" spans="1:23" ht="28.5">
      <c r="A19" s="356"/>
      <c r="B19" s="2024"/>
      <c r="C19" s="1943"/>
      <c r="D19" s="1967"/>
      <c r="E19" s="1971" t="s">
        <v>433</v>
      </c>
      <c r="F19" s="1972"/>
      <c r="G19" s="1972"/>
      <c r="H19" s="1972"/>
      <c r="I19" s="706">
        <v>200000</v>
      </c>
      <c r="J19" s="707" t="s">
        <v>129</v>
      </c>
      <c r="K19" s="708">
        <f>SUMIFS('4.住戸情報入力'!Q:Q,'4.住戸情報入力'!P:P,E19,'4.住戸情報入力'!R:R,$G$4)+SUMIFS('4.住戸情報入力'!T:T,'4.住戸情報入力'!S:S,E19,'4.住戸情報入力'!U:U,$G$4)</f>
        <v>0</v>
      </c>
      <c r="L19" s="707" t="s">
        <v>189</v>
      </c>
      <c r="M19" s="994">
        <v>170000</v>
      </c>
      <c r="N19" s="995" t="s">
        <v>129</v>
      </c>
      <c r="O19" s="708">
        <f>SUMIFS('4.住戸情報入力'!W:W,'4.住戸情報入力'!V:V,E19,'4.住戸情報入力'!X:X,$G$4)+SUMIFS('4.住戸情報入力'!Z:Z,'4.住戸情報入力'!Y:Y,E19,'4.住戸情報入力'!AA:AA,$G$4)</f>
        <v>0</v>
      </c>
      <c r="P19" s="707" t="s">
        <v>189</v>
      </c>
      <c r="Q19" s="709">
        <f t="shared" si="0"/>
        <v>0</v>
      </c>
      <c r="R19" s="707" t="s">
        <v>129</v>
      </c>
      <c r="S19" s="1981"/>
    </row>
    <row r="20" spans="1:23" ht="28.5">
      <c r="A20" s="356"/>
      <c r="B20" s="2024"/>
      <c r="C20" s="1943"/>
      <c r="D20" s="1967"/>
      <c r="E20" s="1971" t="s">
        <v>434</v>
      </c>
      <c r="F20" s="1972"/>
      <c r="G20" s="1972"/>
      <c r="H20" s="1972"/>
      <c r="I20" s="706">
        <v>220000</v>
      </c>
      <c r="J20" s="707" t="s">
        <v>129</v>
      </c>
      <c r="K20" s="708">
        <f>SUMIFS('4.住戸情報入力'!Q:Q,'4.住戸情報入力'!P:P,E20,'4.住戸情報入力'!R:R,$G$4)+SUMIFS('4.住戸情報入力'!T:T,'4.住戸情報入力'!S:S,E20,'4.住戸情報入力'!U:U,$G$4)</f>
        <v>0</v>
      </c>
      <c r="L20" s="707" t="s">
        <v>189</v>
      </c>
      <c r="M20" s="994">
        <v>190000</v>
      </c>
      <c r="N20" s="995" t="s">
        <v>129</v>
      </c>
      <c r="O20" s="708">
        <f>SUMIFS('4.住戸情報入力'!W:W,'4.住戸情報入力'!V:V,E20,'4.住戸情報入力'!X:X,$G$4)+SUMIFS('4.住戸情報入力'!Z:Z,'4.住戸情報入力'!Y:Y,E20,'4.住戸情報入力'!AA:AA,$G$4)</f>
        <v>0</v>
      </c>
      <c r="P20" s="707" t="s">
        <v>189</v>
      </c>
      <c r="Q20" s="709">
        <f t="shared" si="0"/>
        <v>0</v>
      </c>
      <c r="R20" s="707" t="s">
        <v>129</v>
      </c>
      <c r="S20" s="1981"/>
    </row>
    <row r="21" spans="1:23" ht="29.25" thickBot="1">
      <c r="A21" s="356"/>
      <c r="B21" s="2024"/>
      <c r="C21" s="1943"/>
      <c r="D21" s="1968"/>
      <c r="E21" s="1973" t="s">
        <v>435</v>
      </c>
      <c r="F21" s="1974"/>
      <c r="G21" s="1974"/>
      <c r="H21" s="1974"/>
      <c r="I21" s="710">
        <v>240000</v>
      </c>
      <c r="J21" s="711" t="s">
        <v>129</v>
      </c>
      <c r="K21" s="712">
        <f>SUMIFS('4.住戸情報入力'!Q:Q,'4.住戸情報入力'!P:P,E21,'4.住戸情報入力'!R:R,$G$4)+SUMIFS('4.住戸情報入力'!T:T,'4.住戸情報入力'!S:S,E21,'4.住戸情報入力'!U:U,$G$4)</f>
        <v>0</v>
      </c>
      <c r="L21" s="711" t="s">
        <v>189</v>
      </c>
      <c r="M21" s="996">
        <v>200000</v>
      </c>
      <c r="N21" s="997" t="s">
        <v>129</v>
      </c>
      <c r="O21" s="712">
        <f>SUMIFS('4.住戸情報入力'!W:W,'4.住戸情報入力'!V:V,E21,'4.住戸情報入力'!X:X,$G$4)+SUMIFS('4.住戸情報入力'!Z:Z,'4.住戸情報入力'!Y:Y,E21,'4.住戸情報入力'!AA:AA,$G$4)</f>
        <v>0</v>
      </c>
      <c r="P21" s="711" t="s">
        <v>189</v>
      </c>
      <c r="Q21" s="713">
        <f>I21*K21+M21*O21</f>
        <v>0</v>
      </c>
      <c r="R21" s="711" t="s">
        <v>129</v>
      </c>
      <c r="S21" s="1982"/>
    </row>
    <row r="22" spans="1:23" s="251" customFormat="1" ht="29.25" thickTop="1">
      <c r="A22" s="356"/>
      <c r="B22" s="2024"/>
      <c r="C22" s="1943"/>
      <c r="D22" s="1912" t="s">
        <v>325</v>
      </c>
      <c r="E22" s="1913"/>
      <c r="F22" s="1913"/>
      <c r="G22" s="1913"/>
      <c r="H22" s="1913"/>
      <c r="I22" s="1913"/>
      <c r="J22" s="1913"/>
      <c r="K22" s="1913"/>
      <c r="L22" s="1913"/>
      <c r="M22" s="1913"/>
      <c r="N22" s="1913"/>
      <c r="O22" s="1913"/>
      <c r="P22" s="695" t="s">
        <v>316</v>
      </c>
      <c r="Q22" s="696">
        <f>SUM(Q14:Q21)</f>
        <v>0</v>
      </c>
      <c r="R22" s="697" t="s">
        <v>129</v>
      </c>
      <c r="S22" s="714"/>
      <c r="U22" s="6"/>
      <c r="V22" s="6"/>
      <c r="W22" s="6"/>
    </row>
    <row r="23" spans="1:23" s="257" customFormat="1" ht="27.75" customHeight="1">
      <c r="A23" s="357"/>
      <c r="B23" s="2024"/>
      <c r="C23" s="1943"/>
      <c r="D23" s="1991" t="s">
        <v>463</v>
      </c>
      <c r="E23" s="1955" t="s">
        <v>664</v>
      </c>
      <c r="F23" s="1956"/>
      <c r="G23" s="1956"/>
      <c r="H23" s="1956"/>
      <c r="I23" s="1956"/>
      <c r="J23" s="1956"/>
      <c r="K23" s="1956"/>
      <c r="L23" s="1957"/>
      <c r="M23" s="702">
        <v>340000</v>
      </c>
      <c r="N23" s="715" t="s">
        <v>129</v>
      </c>
      <c r="O23" s="716">
        <f>COUNTIFS('4.住戸情報入力'!AB:AB,E23,'4.住戸情報入力'!AC:AC,$G$4)</f>
        <v>0</v>
      </c>
      <c r="P23" s="717" t="s">
        <v>189</v>
      </c>
      <c r="Q23" s="718">
        <f>M23*O23</f>
        <v>0</v>
      </c>
      <c r="R23" s="717" t="s">
        <v>129</v>
      </c>
      <c r="S23" s="1980" t="s">
        <v>1183</v>
      </c>
      <c r="U23" s="900"/>
      <c r="V23" s="900"/>
      <c r="W23" s="900"/>
    </row>
    <row r="24" spans="1:23" s="257" customFormat="1" ht="27.75" customHeight="1">
      <c r="A24" s="357"/>
      <c r="B24" s="2024"/>
      <c r="C24" s="1943"/>
      <c r="D24" s="1992"/>
      <c r="E24" s="1958" t="s">
        <v>665</v>
      </c>
      <c r="F24" s="1959"/>
      <c r="G24" s="1959"/>
      <c r="H24" s="1959"/>
      <c r="I24" s="1959"/>
      <c r="J24" s="1959"/>
      <c r="K24" s="1959"/>
      <c r="L24" s="1960"/>
      <c r="M24" s="706">
        <v>430000</v>
      </c>
      <c r="N24" s="717" t="s">
        <v>129</v>
      </c>
      <c r="O24" s="719">
        <f>COUNTIFS('4.住戸情報入力'!AB:AB,E24,'4.住戸情報入力'!AC:AC,$G$4)</f>
        <v>0</v>
      </c>
      <c r="P24" s="717" t="s">
        <v>189</v>
      </c>
      <c r="Q24" s="718">
        <f t="shared" ref="Q24:Q26" si="1">M24*O24</f>
        <v>0</v>
      </c>
      <c r="R24" s="717" t="s">
        <v>129</v>
      </c>
      <c r="S24" s="1981"/>
      <c r="U24" s="900"/>
      <c r="V24" s="900"/>
      <c r="W24" s="900"/>
    </row>
    <row r="25" spans="1:23" s="257" customFormat="1" ht="27.75" customHeight="1">
      <c r="A25" s="357"/>
      <c r="B25" s="2024"/>
      <c r="C25" s="1943"/>
      <c r="D25" s="1992"/>
      <c r="E25" s="1958" t="s">
        <v>666</v>
      </c>
      <c r="F25" s="1959"/>
      <c r="G25" s="1959"/>
      <c r="H25" s="1959"/>
      <c r="I25" s="1959"/>
      <c r="J25" s="1959"/>
      <c r="K25" s="1959"/>
      <c r="L25" s="1960"/>
      <c r="M25" s="706">
        <v>480000</v>
      </c>
      <c r="N25" s="717" t="s">
        <v>129</v>
      </c>
      <c r="O25" s="708">
        <f>COUNTIFS('4.住戸情報入力'!AB:AB,E25,'4.住戸情報入力'!AC:AC,$G$4)</f>
        <v>0</v>
      </c>
      <c r="P25" s="717" t="s">
        <v>189</v>
      </c>
      <c r="Q25" s="718">
        <f t="shared" si="1"/>
        <v>0</v>
      </c>
      <c r="R25" s="717" t="s">
        <v>129</v>
      </c>
      <c r="S25" s="1981"/>
      <c r="U25" s="900"/>
      <c r="V25" s="900"/>
      <c r="W25" s="900"/>
    </row>
    <row r="26" spans="1:23" s="257" customFormat="1" ht="27.75" customHeight="1" thickBot="1">
      <c r="A26" s="357"/>
      <c r="B26" s="2024"/>
      <c r="C26" s="1943"/>
      <c r="D26" s="1992"/>
      <c r="E26" s="1961" t="s">
        <v>436</v>
      </c>
      <c r="F26" s="1962"/>
      <c r="G26" s="1962"/>
      <c r="H26" s="1962"/>
      <c r="I26" s="1962"/>
      <c r="J26" s="1962"/>
      <c r="K26" s="1962"/>
      <c r="L26" s="1963"/>
      <c r="M26" s="720">
        <v>670000</v>
      </c>
      <c r="N26" s="721" t="s">
        <v>129</v>
      </c>
      <c r="O26" s="722">
        <f>COUNTIFS('4.住戸情報入力'!AB:AB,E26,'4.住戸情報入力'!AC:AC,$G$4)</f>
        <v>0</v>
      </c>
      <c r="P26" s="723" t="s">
        <v>189</v>
      </c>
      <c r="Q26" s="724">
        <f t="shared" si="1"/>
        <v>0</v>
      </c>
      <c r="R26" s="723" t="s">
        <v>129</v>
      </c>
      <c r="S26" s="1982"/>
      <c r="U26" s="900"/>
      <c r="V26" s="900"/>
      <c r="W26" s="900"/>
    </row>
    <row r="27" spans="1:23" s="257" customFormat="1" ht="27.75" customHeight="1" thickTop="1">
      <c r="A27" s="357"/>
      <c r="B27" s="2024"/>
      <c r="C27" s="1943"/>
      <c r="D27" s="2006" t="s">
        <v>325</v>
      </c>
      <c r="E27" s="2007"/>
      <c r="F27" s="2007"/>
      <c r="G27" s="2007"/>
      <c r="H27" s="2007"/>
      <c r="I27" s="2007"/>
      <c r="J27" s="2007"/>
      <c r="K27" s="2007"/>
      <c r="L27" s="725" t="s">
        <v>317</v>
      </c>
      <c r="M27" s="946"/>
      <c r="N27" s="947"/>
      <c r="O27" s="947"/>
      <c r="P27" s="725" t="s">
        <v>317</v>
      </c>
      <c r="Q27" s="726">
        <f>SUM(Q23:Q26)</f>
        <v>0</v>
      </c>
      <c r="R27" s="727" t="s">
        <v>129</v>
      </c>
      <c r="S27" s="728"/>
      <c r="U27" s="900"/>
      <c r="V27" s="900"/>
      <c r="W27" s="900"/>
    </row>
    <row r="28" spans="1:23" s="251" customFormat="1" ht="28.5" customHeight="1">
      <c r="A28" s="356"/>
      <c r="B28" s="2024"/>
      <c r="C28" s="1943"/>
      <c r="D28" s="1967" t="s">
        <v>190</v>
      </c>
      <c r="E28" s="1914" t="s">
        <v>618</v>
      </c>
      <c r="F28" s="1915"/>
      <c r="G28" s="1915"/>
      <c r="H28" s="1915"/>
      <c r="I28" s="1915"/>
      <c r="J28" s="1915"/>
      <c r="K28" s="1915"/>
      <c r="L28" s="1916"/>
      <c r="M28" s="729">
        <v>100000</v>
      </c>
      <c r="N28" s="688" t="s">
        <v>129</v>
      </c>
      <c r="O28" s="730">
        <f>COUNTIFS('4.住戸情報入力'!AD:AD,E28,'4.住戸情報入力'!AE:AE,$G$4)+COUNTIFS('4.住戸情報入力'!AF:AF,E28,'4.住戸情報入力'!AG:AG,$G$4)</f>
        <v>0</v>
      </c>
      <c r="P28" s="688" t="s">
        <v>189</v>
      </c>
      <c r="Q28" s="689">
        <f>M28*O28</f>
        <v>0</v>
      </c>
      <c r="R28" s="688" t="s">
        <v>129</v>
      </c>
      <c r="S28" s="1980" t="s">
        <v>1183</v>
      </c>
      <c r="U28" s="6"/>
      <c r="V28" s="6"/>
      <c r="W28" s="6"/>
    </row>
    <row r="29" spans="1:23" s="257" customFormat="1" ht="27.75" customHeight="1">
      <c r="A29" s="357"/>
      <c r="B29" s="2024"/>
      <c r="C29" s="1943"/>
      <c r="D29" s="1967"/>
      <c r="E29" s="1914" t="s">
        <v>1215</v>
      </c>
      <c r="F29" s="1915"/>
      <c r="G29" s="1915"/>
      <c r="H29" s="1915"/>
      <c r="I29" s="1915"/>
      <c r="J29" s="1915"/>
      <c r="K29" s="1915"/>
      <c r="L29" s="1916"/>
      <c r="M29" s="731">
        <v>380000</v>
      </c>
      <c r="N29" s="727" t="s">
        <v>129</v>
      </c>
      <c r="O29" s="730">
        <f>COUNTIFS('4.住戸情報入力'!AD:AD,E29,'4.住戸情報入力'!AE:AE,$G$4)+COUNTIFS('4.住戸情報入力'!AF:AF,E29,'4.住戸情報入力'!AG:AG,$G$4)</f>
        <v>0</v>
      </c>
      <c r="P29" s="727" t="s">
        <v>189</v>
      </c>
      <c r="Q29" s="726">
        <f>M29*O29</f>
        <v>0</v>
      </c>
      <c r="R29" s="727" t="s">
        <v>129</v>
      </c>
      <c r="S29" s="1981"/>
      <c r="U29" s="900"/>
      <c r="V29" s="900"/>
      <c r="W29" s="900"/>
    </row>
    <row r="30" spans="1:23" s="257" customFormat="1" ht="27.75" customHeight="1">
      <c r="A30" s="357"/>
      <c r="B30" s="2024"/>
      <c r="C30" s="1943"/>
      <c r="D30" s="1967"/>
      <c r="E30" s="1923" t="s">
        <v>619</v>
      </c>
      <c r="F30" s="1924"/>
      <c r="G30" s="913"/>
      <c r="H30" s="913"/>
      <c r="I30" s="1917" t="s">
        <v>794</v>
      </c>
      <c r="J30" s="1918"/>
      <c r="K30" s="1918"/>
      <c r="L30" s="1919"/>
      <c r="M30" s="1920" t="s">
        <v>795</v>
      </c>
      <c r="N30" s="1921"/>
      <c r="O30" s="1921"/>
      <c r="P30" s="1922"/>
      <c r="Q30" s="914"/>
      <c r="R30" s="915"/>
      <c r="S30" s="1981"/>
      <c r="U30" s="900"/>
      <c r="V30" s="900"/>
      <c r="W30" s="900"/>
    </row>
    <row r="31" spans="1:23" s="251" customFormat="1" ht="27.95" customHeight="1">
      <c r="A31" s="356"/>
      <c r="B31" s="2024"/>
      <c r="C31" s="1943"/>
      <c r="D31" s="1967"/>
      <c r="E31" s="1925"/>
      <c r="F31" s="1926"/>
      <c r="G31" s="1971" t="s">
        <v>437</v>
      </c>
      <c r="H31" s="1983"/>
      <c r="I31" s="702">
        <v>460000</v>
      </c>
      <c r="J31" s="703" t="s">
        <v>129</v>
      </c>
      <c r="K31" s="704">
        <f>COUNTIFS('4.住戸情報入力'!AD:AD,"エアコン*"&amp;G31,'4.住戸情報入力'!AE:AE,$G$4)</f>
        <v>0</v>
      </c>
      <c r="L31" s="703" t="s">
        <v>189</v>
      </c>
      <c r="M31" s="992">
        <v>430000</v>
      </c>
      <c r="N31" s="703" t="s">
        <v>129</v>
      </c>
      <c r="O31" s="704">
        <f>COUNTIFS('4.住戸情報入力'!AF:AF,"エアコン*"&amp;G31,'4.住戸情報入力'!AG:AG,$G$4)</f>
        <v>0</v>
      </c>
      <c r="P31" s="703" t="s">
        <v>189</v>
      </c>
      <c r="Q31" s="948">
        <f>I31*K31+M31*O31</f>
        <v>0</v>
      </c>
      <c r="R31" s="707" t="s">
        <v>129</v>
      </c>
      <c r="S31" s="1981"/>
      <c r="U31" s="6"/>
      <c r="V31" s="6"/>
      <c r="W31" s="6"/>
    </row>
    <row r="32" spans="1:23" s="251" customFormat="1" ht="29.25" thickBot="1">
      <c r="A32" s="356"/>
      <c r="B32" s="2024"/>
      <c r="C32" s="1943"/>
      <c r="D32" s="1968"/>
      <c r="E32" s="1927"/>
      <c r="F32" s="1928"/>
      <c r="G32" s="1974" t="s">
        <v>436</v>
      </c>
      <c r="H32" s="1974"/>
      <c r="I32" s="710">
        <v>530000</v>
      </c>
      <c r="J32" s="711" t="s">
        <v>129</v>
      </c>
      <c r="K32" s="712">
        <f>COUNTIFS('4.住戸情報入力'!AD:AD,"エアコン*"&amp;G32,'4.住戸情報入力'!AE:AE,$G$4)</f>
        <v>0</v>
      </c>
      <c r="L32" s="711" t="s">
        <v>189</v>
      </c>
      <c r="M32" s="996">
        <v>500000</v>
      </c>
      <c r="N32" s="711" t="s">
        <v>129</v>
      </c>
      <c r="O32" s="712">
        <f>COUNTIFS('4.住戸情報入力'!AF:AF,"エアコン*"&amp;G32,'4.住戸情報入力'!AG:AG,$G$4)</f>
        <v>0</v>
      </c>
      <c r="P32" s="711" t="s">
        <v>189</v>
      </c>
      <c r="Q32" s="713">
        <f>I32*K32+M32*O32</f>
        <v>0</v>
      </c>
      <c r="R32" s="711" t="s">
        <v>129</v>
      </c>
      <c r="S32" s="1982"/>
      <c r="U32" s="6"/>
      <c r="V32" s="6"/>
      <c r="W32" s="6"/>
    </row>
    <row r="33" spans="1:23" s="251" customFormat="1" ht="30" thickTop="1" thickBot="1">
      <c r="A33" s="356"/>
      <c r="B33" s="2024"/>
      <c r="C33" s="1943"/>
      <c r="D33" s="1929" t="s">
        <v>325</v>
      </c>
      <c r="E33" s="1930"/>
      <c r="F33" s="1930"/>
      <c r="G33" s="1930"/>
      <c r="H33" s="1930"/>
      <c r="I33" s="1930"/>
      <c r="J33" s="1930"/>
      <c r="K33" s="1930"/>
      <c r="L33" s="1930"/>
      <c r="M33" s="1930"/>
      <c r="N33" s="1930"/>
      <c r="O33" s="1930"/>
      <c r="P33" s="734" t="s">
        <v>318</v>
      </c>
      <c r="Q33" s="735">
        <f>SUM(Q28:Q32)</f>
        <v>0</v>
      </c>
      <c r="R33" s="736" t="s">
        <v>129</v>
      </c>
      <c r="S33" s="737"/>
      <c r="U33" s="927"/>
      <c r="V33" s="6"/>
      <c r="W33" s="6"/>
    </row>
    <row r="34" spans="1:23" s="257" customFormat="1" ht="27.75" customHeight="1" thickTop="1" thickBot="1">
      <c r="A34" s="357"/>
      <c r="B34" s="2024"/>
      <c r="C34" s="1943"/>
      <c r="D34" s="1931" t="s">
        <v>616</v>
      </c>
      <c r="E34" s="1932"/>
      <c r="F34" s="1932"/>
      <c r="G34" s="1932"/>
      <c r="H34" s="1932"/>
      <c r="I34" s="1932"/>
      <c r="J34" s="1932"/>
      <c r="K34" s="1932"/>
      <c r="L34" s="1932"/>
      <c r="M34" s="1932"/>
      <c r="N34" s="1933"/>
      <c r="O34" s="738" t="s">
        <v>553</v>
      </c>
      <c r="P34" s="739" t="s">
        <v>554</v>
      </c>
      <c r="Q34" s="740">
        <f>65000*SUMIFS('4.住戸情報入力'!AS:AS,'4.住戸情報入力'!AR:AR,"2.6ｋＷ未満",'4.住戸情報入力'!AT:AT,$G$4)+80000*SUMIFS('4.住戸情報入力'!AS:AS,'4.住戸情報入力'!AR:AR,"2.6ｋＷ以上",'4.住戸情報入力'!AT:AT,$G$4)</f>
        <v>0</v>
      </c>
      <c r="R34" s="741" t="s">
        <v>129</v>
      </c>
      <c r="S34" s="701" t="s">
        <v>1183</v>
      </c>
      <c r="U34" s="900"/>
      <c r="V34" s="900"/>
      <c r="W34" s="900"/>
    </row>
    <row r="35" spans="1:23" s="257" customFormat="1" ht="27.75" customHeight="1" thickTop="1" thickBot="1">
      <c r="A35" s="357"/>
      <c r="B35" s="2024"/>
      <c r="C35" s="1943"/>
      <c r="D35" s="1931" t="s">
        <v>617</v>
      </c>
      <c r="E35" s="1932"/>
      <c r="F35" s="1932"/>
      <c r="G35" s="1932"/>
      <c r="H35" s="1932"/>
      <c r="I35" s="1932"/>
      <c r="J35" s="1932"/>
      <c r="K35" s="1932"/>
      <c r="L35" s="1932"/>
      <c r="M35" s="1932"/>
      <c r="N35" s="1933"/>
      <c r="O35" s="742" t="s">
        <v>553</v>
      </c>
      <c r="P35" s="743" t="s">
        <v>614</v>
      </c>
      <c r="Q35" s="744">
        <f>SUMIFS('4.住戸情報入力'!AV:AV,'4.住戸情報入力'!AW:AW,$G$4)</f>
        <v>0</v>
      </c>
      <c r="R35" s="745" t="s">
        <v>129</v>
      </c>
      <c r="S35" s="701" t="s">
        <v>1183</v>
      </c>
      <c r="U35" s="900"/>
      <c r="V35" s="900"/>
      <c r="W35" s="900"/>
    </row>
    <row r="36" spans="1:23" s="257" customFormat="1" ht="27.75" customHeight="1" thickTop="1">
      <c r="A36" s="357"/>
      <c r="B36" s="2024"/>
      <c r="C36" s="1943"/>
      <c r="D36" s="1942" t="s">
        <v>191</v>
      </c>
      <c r="E36" s="1987" t="s">
        <v>740</v>
      </c>
      <c r="F36" s="1988"/>
      <c r="G36" s="1988"/>
      <c r="H36" s="1988"/>
      <c r="I36" s="935"/>
      <c r="J36" s="940"/>
      <c r="K36" s="937"/>
      <c r="L36" s="944"/>
      <c r="M36" s="935">
        <v>300000</v>
      </c>
      <c r="N36" s="715" t="s">
        <v>129</v>
      </c>
      <c r="O36" s="704">
        <f>COUNTIFS('4.住戸情報入力'!AJ:AJ,E36,'4.住戸情報入力'!AK:AK,$G$4)</f>
        <v>0</v>
      </c>
      <c r="P36" s="715" t="s">
        <v>189</v>
      </c>
      <c r="Q36" s="746">
        <f>M36*O36</f>
        <v>0</v>
      </c>
      <c r="R36" s="715" t="s">
        <v>129</v>
      </c>
      <c r="S36" s="1986" t="s">
        <v>1183</v>
      </c>
      <c r="U36" s="900"/>
    </row>
    <row r="37" spans="1:23" s="257" customFormat="1" ht="27.75" customHeight="1">
      <c r="A37" s="357"/>
      <c r="B37" s="2024"/>
      <c r="C37" s="1943"/>
      <c r="D37" s="1943"/>
      <c r="E37" s="1989" t="s">
        <v>741</v>
      </c>
      <c r="F37" s="1990"/>
      <c r="G37" s="1990"/>
      <c r="H37" s="936" t="s">
        <v>464</v>
      </c>
      <c r="I37" s="933"/>
      <c r="J37" s="941"/>
      <c r="K37" s="937"/>
      <c r="L37" s="717"/>
      <c r="M37" s="933">
        <v>140000</v>
      </c>
      <c r="N37" s="717" t="s">
        <v>129</v>
      </c>
      <c r="O37" s="704">
        <f>COUNTIFS('4.住戸情報入力'!AJ:AJ,"ガス潜熱回収型給湯機（エコジョーズ等）20号以下",'4.住戸情報入力'!AK:AK,$G$4)</f>
        <v>0</v>
      </c>
      <c r="P37" s="717" t="s">
        <v>189</v>
      </c>
      <c r="Q37" s="718">
        <f t="shared" ref="Q37:Q42" si="2">M37*O37</f>
        <v>0</v>
      </c>
      <c r="R37" s="717" t="s">
        <v>129</v>
      </c>
      <c r="S37" s="1986"/>
      <c r="U37" s="483"/>
    </row>
    <row r="38" spans="1:23" s="257" customFormat="1" ht="27.75" customHeight="1">
      <c r="A38" s="357"/>
      <c r="B38" s="2024"/>
      <c r="C38" s="1943"/>
      <c r="D38" s="1943"/>
      <c r="E38" s="1987"/>
      <c r="F38" s="1988"/>
      <c r="G38" s="1988"/>
      <c r="H38" s="936" t="s">
        <v>465</v>
      </c>
      <c r="I38" s="933"/>
      <c r="J38" s="941"/>
      <c r="K38" s="937"/>
      <c r="L38" s="717"/>
      <c r="M38" s="933">
        <v>160000</v>
      </c>
      <c r="N38" s="717" t="s">
        <v>129</v>
      </c>
      <c r="O38" s="704">
        <f>COUNTIFS('4.住戸情報入力'!AJ:AJ,"ガス潜熱回収型給湯機（エコジョーズ等）24号",'4.住戸情報入力'!AK:AK,$G$4)</f>
        <v>0</v>
      </c>
      <c r="P38" s="717" t="s">
        <v>189</v>
      </c>
      <c r="Q38" s="718">
        <f t="shared" si="2"/>
        <v>0</v>
      </c>
      <c r="R38" s="717" t="s">
        <v>129</v>
      </c>
      <c r="S38" s="1986"/>
      <c r="U38" s="900"/>
      <c r="V38" s="900"/>
      <c r="W38" s="900"/>
    </row>
    <row r="39" spans="1:23" s="251" customFormat="1" ht="28.5">
      <c r="A39" s="356"/>
      <c r="B39" s="2024"/>
      <c r="C39" s="1943"/>
      <c r="D39" s="1943"/>
      <c r="E39" s="1971" t="s">
        <v>192</v>
      </c>
      <c r="F39" s="1972"/>
      <c r="G39" s="1972"/>
      <c r="H39" s="1972"/>
      <c r="I39" s="933"/>
      <c r="J39" s="942"/>
      <c r="K39" s="938"/>
      <c r="L39" s="707"/>
      <c r="M39" s="933">
        <v>400000</v>
      </c>
      <c r="N39" s="707" t="s">
        <v>129</v>
      </c>
      <c r="O39" s="708">
        <f>COUNTIFS('4.住戸情報入力'!AJ:AJ,E39,'4.住戸情報入力'!AK:AK,$G$4)</f>
        <v>0</v>
      </c>
      <c r="P39" s="707" t="s">
        <v>189</v>
      </c>
      <c r="Q39" s="709">
        <f t="shared" si="2"/>
        <v>0</v>
      </c>
      <c r="R39" s="707" t="s">
        <v>129</v>
      </c>
      <c r="S39" s="1986"/>
      <c r="U39" s="6"/>
      <c r="V39" s="6"/>
      <c r="W39" s="6"/>
    </row>
    <row r="40" spans="1:23" s="251" customFormat="1" ht="28.5">
      <c r="A40" s="356"/>
      <c r="B40" s="2024"/>
      <c r="C40" s="1943"/>
      <c r="D40" s="1943"/>
      <c r="E40" s="1971" t="s">
        <v>659</v>
      </c>
      <c r="F40" s="1972"/>
      <c r="G40" s="1972"/>
      <c r="H40" s="1972"/>
      <c r="I40" s="933"/>
      <c r="J40" s="942"/>
      <c r="K40" s="938"/>
      <c r="L40" s="707"/>
      <c r="M40" s="933">
        <v>1000000</v>
      </c>
      <c r="N40" s="707" t="s">
        <v>129</v>
      </c>
      <c r="O40" s="708">
        <f>COUNTIFS('4.住戸情報入力'!AJ:AJ,E40,'4.住戸情報入力'!AK:AK,$G$4)</f>
        <v>0</v>
      </c>
      <c r="P40" s="707" t="s">
        <v>189</v>
      </c>
      <c r="Q40" s="709">
        <f t="shared" si="2"/>
        <v>0</v>
      </c>
      <c r="R40" s="707" t="s">
        <v>129</v>
      </c>
      <c r="S40" s="1986"/>
      <c r="U40" s="6"/>
      <c r="V40" s="6"/>
      <c r="W40" s="6"/>
    </row>
    <row r="41" spans="1:23" s="251" customFormat="1" ht="28.5">
      <c r="A41" s="356"/>
      <c r="B41" s="2024"/>
      <c r="C41" s="1943"/>
      <c r="D41" s="1943"/>
      <c r="E41" s="1971" t="s">
        <v>660</v>
      </c>
      <c r="F41" s="1972"/>
      <c r="G41" s="1972"/>
      <c r="H41" s="1972"/>
      <c r="I41" s="933"/>
      <c r="J41" s="942"/>
      <c r="K41" s="938"/>
      <c r="L41" s="707"/>
      <c r="M41" s="933">
        <v>1230000</v>
      </c>
      <c r="N41" s="707" t="s">
        <v>129</v>
      </c>
      <c r="O41" s="708">
        <f>COUNTIFS('4.住戸情報入力'!AJ:AJ,E41,'4.住戸情報入力'!AK:AK,$G$4)</f>
        <v>0</v>
      </c>
      <c r="P41" s="707" t="s">
        <v>189</v>
      </c>
      <c r="Q41" s="709">
        <f t="shared" si="2"/>
        <v>0</v>
      </c>
      <c r="R41" s="707" t="s">
        <v>129</v>
      </c>
      <c r="S41" s="1986"/>
      <c r="U41" s="6"/>
      <c r="V41" s="6"/>
      <c r="W41" s="6"/>
    </row>
    <row r="42" spans="1:23" s="251" customFormat="1" ht="28.5">
      <c r="A42" s="356"/>
      <c r="B42" s="2024"/>
      <c r="C42" s="1943"/>
      <c r="D42" s="1944"/>
      <c r="E42" s="1984" t="s">
        <v>661</v>
      </c>
      <c r="F42" s="1985"/>
      <c r="G42" s="1985"/>
      <c r="H42" s="1985"/>
      <c r="I42" s="934"/>
      <c r="J42" s="943"/>
      <c r="K42" s="939"/>
      <c r="L42" s="747"/>
      <c r="M42" s="934">
        <v>990000</v>
      </c>
      <c r="N42" s="747" t="s">
        <v>129</v>
      </c>
      <c r="O42" s="748">
        <f>COUNTIFS('4.住戸情報入力'!AJ:AJ,E42,'4.住戸情報入力'!AK:AK,$G$4)</f>
        <v>0</v>
      </c>
      <c r="P42" s="747" t="s">
        <v>189</v>
      </c>
      <c r="Q42" s="749">
        <f t="shared" si="2"/>
        <v>0</v>
      </c>
      <c r="R42" s="747" t="s">
        <v>129</v>
      </c>
      <c r="S42" s="1986"/>
      <c r="U42" s="6"/>
      <c r="V42" s="6"/>
      <c r="W42" s="6"/>
    </row>
    <row r="43" spans="1:23" s="257" customFormat="1" ht="27.75" customHeight="1">
      <c r="A43" s="357"/>
      <c r="B43" s="2024"/>
      <c r="C43" s="1943"/>
      <c r="D43" s="1940" t="s">
        <v>325</v>
      </c>
      <c r="E43" s="1941"/>
      <c r="F43" s="1941"/>
      <c r="G43" s="1941"/>
      <c r="H43" s="1941"/>
      <c r="I43" s="1941"/>
      <c r="J43" s="1941"/>
      <c r="K43" s="1941"/>
      <c r="L43" s="1941"/>
      <c r="M43" s="1941"/>
      <c r="N43" s="1941"/>
      <c r="O43" s="1941"/>
      <c r="P43" s="725" t="s">
        <v>324</v>
      </c>
      <c r="Q43" s="726">
        <f>SUM(Q36:Q42)</f>
        <v>0</v>
      </c>
      <c r="R43" s="727" t="s">
        <v>129</v>
      </c>
      <c r="S43" s="750"/>
      <c r="U43" s="900"/>
      <c r="V43" s="900"/>
      <c r="W43" s="900"/>
    </row>
    <row r="44" spans="1:23" s="257" customFormat="1" ht="27.75" customHeight="1">
      <c r="A44" s="357"/>
      <c r="B44" s="2024"/>
      <c r="C44" s="1943"/>
      <c r="D44" s="1934" t="s">
        <v>753</v>
      </c>
      <c r="E44" s="1935"/>
      <c r="F44" s="1935"/>
      <c r="G44" s="1935"/>
      <c r="H44" s="1935"/>
      <c r="I44" s="1935"/>
      <c r="J44" s="1935"/>
      <c r="K44" s="1935"/>
      <c r="L44" s="1935"/>
      <c r="M44" s="1935"/>
      <c r="N44" s="1935"/>
      <c r="O44" s="1935"/>
      <c r="P44" s="1936"/>
      <c r="Q44" s="751">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752" t="s">
        <v>129</v>
      </c>
      <c r="S44" s="1949" t="s">
        <v>1183</v>
      </c>
      <c r="U44" s="900"/>
      <c r="V44" s="900"/>
      <c r="W44" s="900"/>
    </row>
    <row r="45" spans="1:23" s="257" customFormat="1" ht="28.5">
      <c r="A45" s="357"/>
      <c r="B45" s="2024"/>
      <c r="C45" s="1943"/>
      <c r="D45" s="1934" t="s">
        <v>754</v>
      </c>
      <c r="E45" s="1935"/>
      <c r="F45" s="1935"/>
      <c r="G45" s="1935"/>
      <c r="H45" s="1935"/>
      <c r="I45" s="1935"/>
      <c r="J45" s="1935"/>
      <c r="K45" s="1935"/>
      <c r="L45" s="1936"/>
      <c r="M45" s="706">
        <v>8000</v>
      </c>
      <c r="N45" s="717" t="s">
        <v>129</v>
      </c>
      <c r="O45" s="704">
        <f>SUMIFS('4.住戸情報入力'!AL:AL,'4.住戸情報入力'!AM:AM,$G$4)</f>
        <v>0</v>
      </c>
      <c r="P45" s="717" t="s">
        <v>189</v>
      </c>
      <c r="Q45" s="751">
        <f>M45*O45</f>
        <v>0</v>
      </c>
      <c r="R45" s="753" t="s">
        <v>129</v>
      </c>
      <c r="S45" s="1950"/>
      <c r="U45" s="900"/>
      <c r="V45" s="900"/>
      <c r="W45" s="900"/>
    </row>
    <row r="46" spans="1:23" s="257" customFormat="1" ht="27.75" customHeight="1">
      <c r="A46" s="357"/>
      <c r="B46" s="2024"/>
      <c r="C46" s="1943"/>
      <c r="D46" s="1955" t="s">
        <v>1216</v>
      </c>
      <c r="E46" s="1956"/>
      <c r="F46" s="1956"/>
      <c r="G46" s="1956"/>
      <c r="H46" s="1956"/>
      <c r="I46" s="1956"/>
      <c r="J46" s="1956"/>
      <c r="K46" s="1956"/>
      <c r="L46" s="1957"/>
      <c r="M46" s="732">
        <v>100000</v>
      </c>
      <c r="N46" s="752" t="s">
        <v>129</v>
      </c>
      <c r="O46" s="733">
        <f>COUNTIFS('4.住戸情報入力'!AN:AN,"有り",'4.住戸情報入力'!AO:AO,$G$4)</f>
        <v>0</v>
      </c>
      <c r="P46" s="752" t="s">
        <v>189</v>
      </c>
      <c r="Q46" s="754">
        <f>M46*O46</f>
        <v>0</v>
      </c>
      <c r="R46" s="752" t="s">
        <v>129</v>
      </c>
      <c r="S46" s="1950"/>
      <c r="U46" s="900"/>
      <c r="V46" s="900"/>
      <c r="W46" s="900"/>
    </row>
    <row r="47" spans="1:23" s="257" customFormat="1" ht="27.75" customHeight="1">
      <c r="A47" s="357"/>
      <c r="B47" s="2024"/>
      <c r="C47" s="1943"/>
      <c r="D47" s="2026" t="s">
        <v>1217</v>
      </c>
      <c r="E47" s="2027"/>
      <c r="F47" s="2027"/>
      <c r="G47" s="2027"/>
      <c r="H47" s="2027"/>
      <c r="I47" s="2027"/>
      <c r="J47" s="2027"/>
      <c r="K47" s="2027"/>
      <c r="L47" s="2028"/>
      <c r="M47" s="755">
        <v>115000</v>
      </c>
      <c r="N47" s="727" t="s">
        <v>129</v>
      </c>
      <c r="O47" s="704">
        <f>COUNTIFS('4.住戸情報入力'!AN:AN,"有り（ガス計測含む）",'4.住戸情報入力'!AO:AO,$G$4)</f>
        <v>0</v>
      </c>
      <c r="P47" s="727" t="s">
        <v>189</v>
      </c>
      <c r="Q47" s="726">
        <f>M47*O47</f>
        <v>0</v>
      </c>
      <c r="R47" s="727" t="s">
        <v>129</v>
      </c>
      <c r="S47" s="1951"/>
      <c r="U47" s="900"/>
      <c r="V47" s="900"/>
      <c r="W47" s="900"/>
    </row>
    <row r="48" spans="1:23" s="257" customFormat="1" ht="27.75" customHeight="1" thickBot="1">
      <c r="A48" s="357"/>
      <c r="B48" s="2024"/>
      <c r="C48" s="1943"/>
      <c r="D48" s="2016" t="s">
        <v>307</v>
      </c>
      <c r="E48" s="2017"/>
      <c r="F48" s="2017"/>
      <c r="G48" s="2017"/>
      <c r="H48" s="2017"/>
      <c r="I48" s="2017"/>
      <c r="J48" s="2017"/>
      <c r="K48" s="2017"/>
      <c r="L48" s="2018"/>
      <c r="M48" s="1937"/>
      <c r="N48" s="1938"/>
      <c r="O48" s="1938"/>
      <c r="P48" s="1939"/>
      <c r="Q48" s="756">
        <f>SUMIFS('4.住戸情報入力'!AP:AP,'4.住戸情報入力'!AQ:AQ,$G$4)</f>
        <v>0</v>
      </c>
      <c r="R48" s="757" t="s">
        <v>129</v>
      </c>
      <c r="S48" s="758"/>
      <c r="U48" s="900"/>
      <c r="V48" s="900"/>
      <c r="W48" s="900"/>
    </row>
    <row r="49" spans="1:23" s="257" customFormat="1" ht="27.75" customHeight="1" thickTop="1" thickBot="1">
      <c r="A49" s="357"/>
      <c r="B49" s="2024"/>
      <c r="C49" s="2022"/>
      <c r="D49" s="2019" t="s">
        <v>325</v>
      </c>
      <c r="E49" s="2020"/>
      <c r="F49" s="2020"/>
      <c r="G49" s="2020"/>
      <c r="H49" s="2020"/>
      <c r="I49" s="2020"/>
      <c r="J49" s="2020"/>
      <c r="K49" s="2020"/>
      <c r="L49" s="2020"/>
      <c r="M49" s="2020"/>
      <c r="N49" s="2020"/>
      <c r="O49" s="2020"/>
      <c r="P49" s="759" t="s">
        <v>336</v>
      </c>
      <c r="Q49" s="760">
        <f>SUM(Q44:Q48)</f>
        <v>0</v>
      </c>
      <c r="R49" s="761" t="s">
        <v>129</v>
      </c>
      <c r="S49" s="762"/>
      <c r="U49" s="900"/>
      <c r="V49" s="900"/>
      <c r="W49" s="900"/>
    </row>
    <row r="50" spans="1:23" s="257" customFormat="1" ht="27.75" customHeight="1" thickTop="1">
      <c r="A50" s="357"/>
      <c r="B50" s="2025"/>
      <c r="C50" s="1912" t="s">
        <v>335</v>
      </c>
      <c r="D50" s="1913"/>
      <c r="E50" s="1913"/>
      <c r="F50" s="1913"/>
      <c r="G50" s="1913"/>
      <c r="H50" s="1913"/>
      <c r="I50" s="1913"/>
      <c r="J50" s="1913"/>
      <c r="K50" s="1913"/>
      <c r="L50" s="1913"/>
      <c r="M50" s="1913"/>
      <c r="N50" s="1913"/>
      <c r="O50" s="1913"/>
      <c r="P50" s="725" t="s">
        <v>466</v>
      </c>
      <c r="Q50" s="726">
        <f>SUM(Q12,Q22,Q27,Q33,Q34,Q35,Q43,Q49)</f>
        <v>0</v>
      </c>
      <c r="R50" s="727" t="s">
        <v>129</v>
      </c>
      <c r="S50" s="750" t="s">
        <v>467</v>
      </c>
      <c r="U50" s="900"/>
      <c r="V50" s="900"/>
      <c r="W50" s="900"/>
    </row>
    <row r="51" spans="1:23" s="257" customFormat="1" ht="27.75" customHeight="1" thickBot="1">
      <c r="A51" s="357"/>
      <c r="B51" s="1945" t="s">
        <v>309</v>
      </c>
      <c r="C51" s="1947" t="s">
        <v>445</v>
      </c>
      <c r="D51" s="2016" t="s">
        <v>308</v>
      </c>
      <c r="E51" s="2017"/>
      <c r="F51" s="2017"/>
      <c r="G51" s="2017"/>
      <c r="H51" s="2017"/>
      <c r="I51" s="2017"/>
      <c r="J51" s="2017"/>
      <c r="K51" s="2017"/>
      <c r="L51" s="2017"/>
      <c r="M51" s="2017"/>
      <c r="N51" s="2017"/>
      <c r="O51" s="2017"/>
      <c r="P51" s="2018"/>
      <c r="Q51" s="763">
        <f>'7.共用部定額単価算出シート'!N46</f>
        <v>0</v>
      </c>
      <c r="R51" s="757" t="s">
        <v>129</v>
      </c>
      <c r="S51" s="758"/>
      <c r="U51" s="900"/>
      <c r="V51" s="900"/>
      <c r="W51" s="900"/>
    </row>
    <row r="52" spans="1:23" s="257" customFormat="1" ht="27.75" customHeight="1" thickTop="1" thickBot="1">
      <c r="A52" s="357"/>
      <c r="B52" s="1946"/>
      <c r="C52" s="1948"/>
      <c r="D52" s="2019" t="s">
        <v>325</v>
      </c>
      <c r="E52" s="2020"/>
      <c r="F52" s="2020"/>
      <c r="G52" s="2020"/>
      <c r="H52" s="2020"/>
      <c r="I52" s="2020"/>
      <c r="J52" s="2020"/>
      <c r="K52" s="2020"/>
      <c r="L52" s="2020"/>
      <c r="M52" s="2020"/>
      <c r="N52" s="2020"/>
      <c r="O52" s="2020"/>
      <c r="P52" s="764" t="s">
        <v>468</v>
      </c>
      <c r="Q52" s="760">
        <f>SUM(Q51:Q51)</f>
        <v>0</v>
      </c>
      <c r="R52" s="761" t="s">
        <v>129</v>
      </c>
      <c r="S52" s="762"/>
      <c r="U52" s="900"/>
      <c r="V52" s="900"/>
      <c r="W52" s="900"/>
    </row>
    <row r="53" spans="1:23" s="257" customFormat="1" ht="27.75" customHeight="1" thickTop="1">
      <c r="A53" s="358"/>
      <c r="B53" s="1912" t="s">
        <v>564</v>
      </c>
      <c r="C53" s="1913"/>
      <c r="D53" s="1913"/>
      <c r="E53" s="1913"/>
      <c r="F53" s="1913"/>
      <c r="G53" s="1913"/>
      <c r="H53" s="1913"/>
      <c r="I53" s="1913"/>
      <c r="J53" s="1913"/>
      <c r="K53" s="1913"/>
      <c r="L53" s="1913"/>
      <c r="M53" s="1913"/>
      <c r="N53" s="1913"/>
      <c r="O53" s="1913"/>
      <c r="P53" s="765" t="s">
        <v>565</v>
      </c>
      <c r="Q53" s="766">
        <f>Q50+Q52</f>
        <v>0</v>
      </c>
      <c r="R53" s="741" t="s">
        <v>129</v>
      </c>
      <c r="S53" s="767" t="s">
        <v>658</v>
      </c>
      <c r="U53" s="900"/>
      <c r="V53" s="900"/>
      <c r="W53" s="900"/>
    </row>
  </sheetData>
  <sheetProtection algorithmName="SHA-512" hashValue="jhiW6ToM81AIOO+7A3wta4T8EkUiPVIjbjtp5VcXuRLBpY1nUmZkRcg0EpxHC/8nU407JUPVDdLLiR0HBx4pdQ==" saltValue="Gd7CqfNtiep2XEuaSXETIQ=="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393" priority="57">
      <formula>_xlfn.ISFORMULA(A1)=TRUE</formula>
    </cfRule>
  </conditionalFormatting>
  <conditionalFormatting sqref="T9">
    <cfRule type="containsText" dxfId="392" priority="56" operator="containsText" text="(例)">
      <formula>NOT(ISERROR(SEARCH("(例)",T9)))</formula>
    </cfRule>
  </conditionalFormatting>
  <conditionalFormatting sqref="A23:A27 T23:XFD26 D27:L27 D23:E23 Q23:R26 Q27:XFD27 E24:E26">
    <cfRule type="expression" dxfId="391" priority="55">
      <formula>_xlfn.ISFORMULA(A23)=TRUE</formula>
    </cfRule>
  </conditionalFormatting>
  <conditionalFormatting sqref="A29:A30 D29:D30 Q29:XFD30">
    <cfRule type="expression" dxfId="390" priority="54">
      <formula>_xlfn.ISFORMULA(A29)=TRUE</formula>
    </cfRule>
  </conditionalFormatting>
  <conditionalFormatting sqref="Q34:R34 D34">
    <cfRule type="expression" dxfId="389" priority="53">
      <formula>_xlfn.ISFORMULA(D34)=TRUE</formula>
    </cfRule>
  </conditionalFormatting>
  <conditionalFormatting sqref="S24">
    <cfRule type="expression" dxfId="388" priority="51">
      <formula>_xlfn.ISFORMULA(S24)=TRUE</formula>
    </cfRule>
  </conditionalFormatting>
  <conditionalFormatting sqref="E36:L36 E37 H37:L38 Q36:R38">
    <cfRule type="expression" dxfId="387" priority="50">
      <formula>_xlfn.ISFORMULA(E36)=TRUE</formula>
    </cfRule>
  </conditionalFormatting>
  <conditionalFormatting sqref="S23 S25:S26">
    <cfRule type="expression" dxfId="386" priority="52">
      <formula>_xlfn.ISFORMULA(S23)=TRUE</formula>
    </cfRule>
  </conditionalFormatting>
  <conditionalFormatting sqref="S34">
    <cfRule type="expression" dxfId="385" priority="49">
      <formula>_xlfn.ISFORMULA(S34)=TRUE</formula>
    </cfRule>
  </conditionalFormatting>
  <conditionalFormatting sqref="A43 D43 Q43:XFD43">
    <cfRule type="expression" dxfId="384" priority="48">
      <formula>_xlfn.ISFORMULA(A43)=TRUE</formula>
    </cfRule>
  </conditionalFormatting>
  <conditionalFormatting sqref="D44:D45 Q44:XFD44 Q45:R45">
    <cfRule type="expression" dxfId="383" priority="47">
      <formula>_xlfn.ISFORMULA(D44)=TRUE</formula>
    </cfRule>
  </conditionalFormatting>
  <conditionalFormatting sqref="AC46:XFD46 A46:A49 T46:AA46 T47:XFD47 R48:XFD48 Q46:R47 Q49:XFD49 D46:D49">
    <cfRule type="expression" dxfId="382" priority="46">
      <formula>_xlfn.ISFORMULA(A46)=TRUE</formula>
    </cfRule>
  </conditionalFormatting>
  <conditionalFormatting sqref="A53:B53 D51:D52 R51:XFD51 Q50:XFD50 Q52:XFD53">
    <cfRule type="expression" dxfId="381" priority="45">
      <formula>_xlfn.ISFORMULA(A50)=TRUE</formula>
    </cfRule>
  </conditionalFormatting>
  <conditionalFormatting sqref="B51:C51 B52">
    <cfRule type="expression" dxfId="380" priority="44">
      <formula>_xlfn.ISFORMULA(B51)=TRUE</formula>
    </cfRule>
  </conditionalFormatting>
  <conditionalFormatting sqref="C50">
    <cfRule type="expression" dxfId="379" priority="43">
      <formula>_xlfn.ISFORMULA(C50)=TRUE</formula>
    </cfRule>
  </conditionalFormatting>
  <conditionalFormatting sqref="Q48">
    <cfRule type="containsBlanks" dxfId="378" priority="42">
      <formula>LEN(TRIM(Q48))=0</formula>
    </cfRule>
  </conditionalFormatting>
  <conditionalFormatting sqref="Q48">
    <cfRule type="expression" dxfId="377" priority="41">
      <formula>_xlfn.ISFORMULA(Q48)=TRUE</formula>
    </cfRule>
  </conditionalFormatting>
  <conditionalFormatting sqref="Q51">
    <cfRule type="expression" dxfId="376" priority="40">
      <formula>_xlfn.ISFORMULA(Q51)=TRUE</formula>
    </cfRule>
  </conditionalFormatting>
  <conditionalFormatting sqref="T35:XFD35 A35">
    <cfRule type="expression" dxfId="375" priority="39">
      <formula>_xlfn.ISFORMULA(A35)=TRUE</formula>
    </cfRule>
  </conditionalFormatting>
  <conditionalFormatting sqref="Q35:R35 D35">
    <cfRule type="expression" dxfId="374" priority="38">
      <formula>_xlfn.ISFORMULA(D35)=TRUE</formula>
    </cfRule>
  </conditionalFormatting>
  <conditionalFormatting sqref="S35">
    <cfRule type="expression" dxfId="373" priority="37">
      <formula>_xlfn.ISFORMULA(S35)=TRUE</formula>
    </cfRule>
  </conditionalFormatting>
  <conditionalFormatting sqref="D10">
    <cfRule type="expression" dxfId="372" priority="36">
      <formula>_xlfn.ISFORMULA(D10)=TRUE</formula>
    </cfRule>
  </conditionalFormatting>
  <conditionalFormatting sqref="T10">
    <cfRule type="expression" dxfId="371" priority="35">
      <formula>_xlfn.ISFORMULA(T10)=TRUE</formula>
    </cfRule>
  </conditionalFormatting>
  <conditionalFormatting sqref="M1:P7 N31:P32 M28:P28 M39:P42 M54:P1048576 P22 O14:P21">
    <cfRule type="expression" dxfId="370" priority="34">
      <formula>_xlfn.ISFORMULA(M1)=TRUE</formula>
    </cfRule>
  </conditionalFormatting>
  <conditionalFormatting sqref="M27:P27 M23:N26 P23:P26">
    <cfRule type="expression" dxfId="369" priority="33">
      <formula>_xlfn.ISFORMULA(M23)=TRUE</formula>
    </cfRule>
  </conditionalFormatting>
  <conditionalFormatting sqref="M29:N29 P29">
    <cfRule type="expression" dxfId="368" priority="32">
      <formula>_xlfn.ISFORMULA(M29)=TRUE</formula>
    </cfRule>
  </conditionalFormatting>
  <conditionalFormatting sqref="P33">
    <cfRule type="expression" dxfId="367" priority="31">
      <formula>_xlfn.ISFORMULA(P33)=TRUE</formula>
    </cfRule>
  </conditionalFormatting>
  <conditionalFormatting sqref="M36:P38">
    <cfRule type="expression" dxfId="366" priority="30">
      <formula>_xlfn.ISFORMULA(M36)=TRUE</formula>
    </cfRule>
  </conditionalFormatting>
  <conditionalFormatting sqref="P43">
    <cfRule type="expression" dxfId="365" priority="29">
      <formula>_xlfn.ISFORMULA(P43)=TRUE</formula>
    </cfRule>
  </conditionalFormatting>
  <conditionalFormatting sqref="M46:P48 P49">
    <cfRule type="expression" dxfId="364" priority="28">
      <formula>_xlfn.ISFORMULA(M46)=TRUE</formula>
    </cfRule>
  </conditionalFormatting>
  <conditionalFormatting sqref="P52:P53 P50">
    <cfRule type="expression" dxfId="363" priority="27">
      <formula>_xlfn.ISFORMULA(P50)=TRUE</formula>
    </cfRule>
  </conditionalFormatting>
  <conditionalFormatting sqref="O34:P34">
    <cfRule type="expression" dxfId="362" priority="26">
      <formula>_xlfn.ISFORMULA(O34)=TRUE</formula>
    </cfRule>
  </conditionalFormatting>
  <conditionalFormatting sqref="O35:P35">
    <cfRule type="expression" dxfId="361" priority="25">
      <formula>_xlfn.ISFORMULA(O35)=TRUE</formula>
    </cfRule>
  </conditionalFormatting>
  <conditionalFormatting sqref="O23">
    <cfRule type="expression" dxfId="360" priority="24">
      <formula>_xlfn.ISFORMULA(O23)=TRUE</formula>
    </cfRule>
  </conditionalFormatting>
  <conditionalFormatting sqref="O24">
    <cfRule type="expression" dxfId="359" priority="23">
      <formula>_xlfn.ISFORMULA(O24)=TRUE</formula>
    </cfRule>
  </conditionalFormatting>
  <conditionalFormatting sqref="O25">
    <cfRule type="expression" dxfId="358" priority="22">
      <formula>_xlfn.ISFORMULA(O25)=TRUE</formula>
    </cfRule>
  </conditionalFormatting>
  <conditionalFormatting sqref="O26">
    <cfRule type="expression" dxfId="357" priority="21">
      <formula>_xlfn.ISFORMULA(O26)=TRUE</formula>
    </cfRule>
  </conditionalFormatting>
  <conditionalFormatting sqref="O29">
    <cfRule type="expression" dxfId="356" priority="20">
      <formula>_xlfn.ISFORMULA(O29)=TRUE</formula>
    </cfRule>
  </conditionalFormatting>
  <conditionalFormatting sqref="M45:P45">
    <cfRule type="expression" dxfId="355" priority="19">
      <formula>_xlfn.ISFORMULA(M45)=TRUE</formula>
    </cfRule>
  </conditionalFormatting>
  <conditionalFormatting sqref="P11">
    <cfRule type="expression" dxfId="354" priority="18">
      <formula>_xlfn.ISFORMULA(P11)=TRUE</formula>
    </cfRule>
  </conditionalFormatting>
  <conditionalFormatting sqref="N9">
    <cfRule type="expression" dxfId="353" priority="17">
      <formula>_xlfn.ISFORMULA(N9)=TRUE</formula>
    </cfRule>
  </conditionalFormatting>
  <conditionalFormatting sqref="N10">
    <cfRule type="expression" dxfId="352" priority="16">
      <formula>_xlfn.ISFORMULA(N10)=TRUE</formula>
    </cfRule>
  </conditionalFormatting>
  <conditionalFormatting sqref="M15:N21">
    <cfRule type="expression" dxfId="351" priority="15">
      <formula>_xlfn.ISFORMULA(M15)=TRUE</formula>
    </cfRule>
  </conditionalFormatting>
  <conditionalFormatting sqref="M14:N14">
    <cfRule type="expression" dxfId="350" priority="14">
      <formula>_xlfn.ISFORMULA(M14)=TRUE</formula>
    </cfRule>
  </conditionalFormatting>
  <conditionalFormatting sqref="M31:M32">
    <cfRule type="expression" dxfId="349" priority="13">
      <formula>_xlfn.ISFORMULA(M31)=TRUE</formula>
    </cfRule>
  </conditionalFormatting>
  <conditionalFormatting sqref="M30">
    <cfRule type="expression" dxfId="348" priority="12">
      <formula>_xlfn.ISFORMULA(M30)=TRUE</formula>
    </cfRule>
  </conditionalFormatting>
  <conditionalFormatting sqref="I30">
    <cfRule type="expression" dxfId="347" priority="11">
      <formula>_xlfn.ISFORMULA(I30)=TRUE</formula>
    </cfRule>
  </conditionalFormatting>
  <conditionalFormatting sqref="M13">
    <cfRule type="expression" dxfId="346" priority="10">
      <formula>_xlfn.ISFORMULA(M13)=TRUE</formula>
    </cfRule>
  </conditionalFormatting>
  <conditionalFormatting sqref="I13">
    <cfRule type="expression" dxfId="345" priority="9">
      <formula>_xlfn.ISFORMULA(I13)=TRUE</formula>
    </cfRule>
  </conditionalFormatting>
  <conditionalFormatting sqref="O9:P9">
    <cfRule type="expression" dxfId="344" priority="8">
      <formula>_xlfn.ISFORMULA(O9)=TRUE</formula>
    </cfRule>
  </conditionalFormatting>
  <conditionalFormatting sqref="O10:P10">
    <cfRule type="expression" dxfId="343" priority="7">
      <formula>_xlfn.ISFORMULA(O10)=TRUE</formula>
    </cfRule>
  </conditionalFormatting>
  <conditionalFormatting sqref="Q9">
    <cfRule type="expression" dxfId="342" priority="6">
      <formula>_xlfn.ISFORMULA(Q9)=TRUE</formula>
    </cfRule>
  </conditionalFormatting>
  <conditionalFormatting sqref="Q10">
    <cfRule type="expression" dxfId="341" priority="5">
      <formula>_xlfn.ISFORMULA(Q10)=TRUE</formula>
    </cfRule>
  </conditionalFormatting>
  <conditionalFormatting sqref="S34">
    <cfRule type="expression" dxfId="340" priority="2">
      <formula>_xlfn.ISFORMULA(S34)=TRUE</formula>
    </cfRule>
  </conditionalFormatting>
  <conditionalFormatting sqref="S35">
    <cfRule type="expression" dxfId="339"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625" style="5" customWidth="1"/>
    <col min="2" max="4" width="4.625" style="6" customWidth="1"/>
    <col min="5" max="6" width="8.625" style="6" customWidth="1"/>
    <col min="7" max="7" width="15.625" style="6" customWidth="1"/>
    <col min="8" max="8" width="10.625" style="222" customWidth="1"/>
    <col min="9" max="9" width="15.625" style="214" customWidth="1"/>
    <col min="10" max="10" width="4.625" style="222" customWidth="1"/>
    <col min="11" max="11" width="10.625" style="6" customWidth="1"/>
    <col min="12" max="12" width="4.625" style="222" customWidth="1"/>
    <col min="13" max="13" width="15.625" style="214" customWidth="1"/>
    <col min="14" max="14" width="4.625" style="222" customWidth="1"/>
    <col min="15" max="15" width="10.625" style="6" customWidth="1"/>
    <col min="16" max="16" width="4.625" style="222" customWidth="1"/>
    <col min="17" max="17" width="15.625" style="214" customWidth="1"/>
    <col min="18" max="18" width="4.625" style="222" customWidth="1"/>
    <col min="19" max="19" width="48.625" style="226" customWidth="1"/>
    <col min="20" max="20" width="9.25" style="251" bestFit="1" customWidth="1"/>
    <col min="21" max="21" width="25.6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2008" t="s">
        <v>1154</v>
      </c>
      <c r="C2" s="2008"/>
      <c r="D2" s="2008"/>
      <c r="E2" s="2008"/>
      <c r="F2" s="2008"/>
      <c r="G2" s="2008"/>
      <c r="H2" s="349"/>
      <c r="I2" s="350"/>
      <c r="J2" s="349"/>
      <c r="K2" s="226"/>
      <c r="L2" s="349"/>
      <c r="M2" s="350"/>
      <c r="N2" s="349"/>
      <c r="O2" s="226"/>
      <c r="P2" s="349"/>
      <c r="Q2" s="350"/>
      <c r="R2" s="349"/>
      <c r="S2" s="223"/>
    </row>
    <row r="3" spans="1:23" s="224" customFormat="1" ht="13.5">
      <c r="A3" s="225"/>
      <c r="B3" s="225"/>
      <c r="C3" s="225"/>
      <c r="D3" s="225"/>
      <c r="E3" s="225"/>
      <c r="F3" s="225"/>
      <c r="G3" s="225"/>
      <c r="H3" s="351"/>
      <c r="I3" s="352"/>
      <c r="J3" s="351"/>
      <c r="K3" s="225"/>
      <c r="L3" s="351"/>
      <c r="M3" s="352"/>
      <c r="N3" s="351"/>
      <c r="O3" s="225"/>
      <c r="P3" s="351"/>
      <c r="Q3" s="352"/>
      <c r="R3" s="351"/>
      <c r="S3" s="225"/>
      <c r="T3" s="272"/>
    </row>
    <row r="4" spans="1:23" ht="30.75">
      <c r="A4" s="353"/>
      <c r="B4" s="2009" t="s">
        <v>180</v>
      </c>
      <c r="C4" s="2010"/>
      <c r="D4" s="2010"/>
      <c r="E4" s="2010"/>
      <c r="F4" s="2011"/>
      <c r="G4" s="2012" t="s">
        <v>333</v>
      </c>
      <c r="H4" s="2013"/>
      <c r="I4" s="350"/>
      <c r="J4" s="349"/>
      <c r="K4" s="226"/>
      <c r="L4" s="349"/>
      <c r="M4" s="350"/>
      <c r="N4" s="349"/>
      <c r="O4" s="226"/>
      <c r="P4" s="349"/>
      <c r="Q4" s="350"/>
      <c r="R4" s="349"/>
    </row>
    <row r="5" spans="1:23" s="224" customFormat="1" ht="8.1"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2009" t="s">
        <v>181</v>
      </c>
      <c r="C6" s="2010"/>
      <c r="D6" s="2010"/>
      <c r="E6" s="2010"/>
      <c r="F6" s="2011"/>
      <c r="G6" s="2014" t="str">
        <f>'2.全体概要'!C7</f>
        <v/>
      </c>
      <c r="H6" s="2015"/>
      <c r="I6" s="2015"/>
      <c r="J6" s="2015"/>
      <c r="K6" s="2015"/>
      <c r="L6" s="2015"/>
      <c r="M6" s="2015"/>
      <c r="N6" s="2015"/>
      <c r="O6" s="2015"/>
      <c r="P6" s="2015"/>
      <c r="Q6" s="2015"/>
      <c r="R6" s="2015"/>
      <c r="S6" s="929" t="s">
        <v>1131</v>
      </c>
      <c r="T6" s="273"/>
      <c r="U6" s="927"/>
      <c r="V6" s="927"/>
      <c r="W6" s="927"/>
    </row>
    <row r="7" spans="1:23" s="224" customFormat="1" ht="13.5">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93" t="s">
        <v>205</v>
      </c>
      <c r="C8" s="1994"/>
      <c r="D8" s="1952" t="s">
        <v>182</v>
      </c>
      <c r="E8" s="1953"/>
      <c r="F8" s="1953"/>
      <c r="G8" s="1953"/>
      <c r="H8" s="1953"/>
      <c r="I8" s="1953"/>
      <c r="J8" s="1953"/>
      <c r="K8" s="1953"/>
      <c r="L8" s="1953"/>
      <c r="M8" s="1953"/>
      <c r="N8" s="1953"/>
      <c r="O8" s="1953"/>
      <c r="P8" s="1954"/>
      <c r="Q8" s="1953" t="s">
        <v>183</v>
      </c>
      <c r="R8" s="1953"/>
      <c r="S8" s="685" t="s">
        <v>184</v>
      </c>
    </row>
    <row r="9" spans="1:23" ht="28.5" customHeight="1">
      <c r="A9" s="356"/>
      <c r="B9" s="1995"/>
      <c r="C9" s="1996"/>
      <c r="D9" s="1914" t="s">
        <v>1134</v>
      </c>
      <c r="E9" s="1915"/>
      <c r="F9" s="1915"/>
      <c r="G9" s="1915"/>
      <c r="H9" s="1915"/>
      <c r="I9" s="1915"/>
      <c r="J9" s="1915"/>
      <c r="K9" s="1915"/>
      <c r="L9" s="1915"/>
      <c r="M9" s="1915"/>
      <c r="N9" s="686" t="s">
        <v>282</v>
      </c>
      <c r="O9" s="2029"/>
      <c r="P9" s="2030"/>
      <c r="Q9" s="2031"/>
      <c r="R9" s="2032"/>
      <c r="S9" s="690"/>
    </row>
    <row r="10" spans="1:23" ht="29.25" thickBot="1">
      <c r="A10" s="356"/>
      <c r="B10" s="1995"/>
      <c r="C10" s="1996"/>
      <c r="D10" s="1975" t="s">
        <v>662</v>
      </c>
      <c r="E10" s="1976"/>
      <c r="F10" s="1976"/>
      <c r="G10" s="1976"/>
      <c r="H10" s="1976"/>
      <c r="I10" s="1976"/>
      <c r="J10" s="1976"/>
      <c r="K10" s="1976"/>
      <c r="L10" s="1976"/>
      <c r="M10" s="1976"/>
      <c r="N10" s="691" t="s">
        <v>283</v>
      </c>
      <c r="O10" s="2029"/>
      <c r="P10" s="2033"/>
      <c r="Q10" s="2034"/>
      <c r="R10" s="2035"/>
      <c r="S10" s="694"/>
      <c r="T10" s="257"/>
    </row>
    <row r="11" spans="1:23" ht="29.25" thickTop="1">
      <c r="A11" s="356"/>
      <c r="B11" s="1997"/>
      <c r="C11" s="1998"/>
      <c r="D11" s="1912" t="s">
        <v>285</v>
      </c>
      <c r="E11" s="1913"/>
      <c r="F11" s="1913"/>
      <c r="G11" s="1913"/>
      <c r="H11" s="1913"/>
      <c r="I11" s="1913"/>
      <c r="J11" s="1913"/>
      <c r="K11" s="1913"/>
      <c r="L11" s="1913"/>
      <c r="M11" s="1913"/>
      <c r="N11" s="1913"/>
      <c r="O11" s="1913"/>
      <c r="P11" s="951" t="s">
        <v>323</v>
      </c>
      <c r="Q11" s="696">
        <f>Q9+Q10</f>
        <v>0</v>
      </c>
      <c r="R11" s="697" t="s">
        <v>129</v>
      </c>
      <c r="S11" s="698" t="s">
        <v>739</v>
      </c>
    </row>
    <row r="12" spans="1:23" ht="108" customHeight="1" thickBot="1">
      <c r="A12" s="356"/>
      <c r="B12" s="699" t="s">
        <v>334</v>
      </c>
      <c r="C12" s="2021" t="s">
        <v>185</v>
      </c>
      <c r="D12" s="1964" t="s">
        <v>186</v>
      </c>
      <c r="E12" s="1965"/>
      <c r="F12" s="1965"/>
      <c r="G12" s="1965"/>
      <c r="H12" s="700" t="s">
        <v>322</v>
      </c>
      <c r="I12" s="1977"/>
      <c r="J12" s="1978"/>
      <c r="K12" s="1978"/>
      <c r="L12" s="1978"/>
      <c r="M12" s="1978"/>
      <c r="N12" s="1978"/>
      <c r="O12" s="1978"/>
      <c r="P12" s="1979"/>
      <c r="Q12" s="693">
        <f>SUMIF('4.住戸情報入力'!O:O,G4,'4.住戸情報入力'!N:N)</f>
        <v>0</v>
      </c>
      <c r="R12" s="692" t="s">
        <v>129</v>
      </c>
      <c r="S12" s="701" t="s">
        <v>1183</v>
      </c>
    </row>
    <row r="13" spans="1:23" ht="28.5" customHeight="1" thickTop="1">
      <c r="A13" s="356"/>
      <c r="B13" s="2023" t="s">
        <v>187</v>
      </c>
      <c r="C13" s="1943"/>
      <c r="D13" s="1966" t="s">
        <v>188</v>
      </c>
      <c r="E13" s="1969"/>
      <c r="F13" s="1970"/>
      <c r="G13" s="1970"/>
      <c r="H13" s="1970"/>
      <c r="I13" s="2000" t="s">
        <v>794</v>
      </c>
      <c r="J13" s="2001"/>
      <c r="K13" s="2001"/>
      <c r="L13" s="2002"/>
      <c r="M13" s="2003" t="s">
        <v>795</v>
      </c>
      <c r="N13" s="2004"/>
      <c r="O13" s="2004"/>
      <c r="P13" s="2005"/>
      <c r="Q13" s="911"/>
      <c r="R13" s="912"/>
      <c r="S13" s="1999" t="s">
        <v>1183</v>
      </c>
    </row>
    <row r="14" spans="1:23" ht="28.5" customHeight="1">
      <c r="A14" s="356"/>
      <c r="B14" s="2024"/>
      <c r="C14" s="1943"/>
      <c r="D14" s="1966"/>
      <c r="E14" s="930" t="s">
        <v>663</v>
      </c>
      <c r="F14" s="931"/>
      <c r="G14" s="931"/>
      <c r="H14" s="931"/>
      <c r="I14" s="702">
        <v>150000</v>
      </c>
      <c r="J14" s="703" t="s">
        <v>793</v>
      </c>
      <c r="K14" s="704">
        <f>SUMIFS('4.住戸情報入力'!Q:Q,'4.住戸情報入力'!P:P,E14,'4.住戸情報入力'!R:R,$G$4)+SUMIFS('4.住戸情報入力'!T:T,'4.住戸情報入力'!S:S,E14,'4.住戸情報入力'!U:U,$G$4)</f>
        <v>0</v>
      </c>
      <c r="L14" s="707" t="s">
        <v>189</v>
      </c>
      <c r="M14" s="992">
        <v>120000</v>
      </c>
      <c r="N14" s="993" t="s">
        <v>793</v>
      </c>
      <c r="O14" s="704">
        <f>SUMIFS('4.住戸情報入力'!W:W,'4.住戸情報入力'!V:V,E14,'4.住戸情報入力'!X:X,$G$4)+SUMIFS('4.住戸情報入力'!Z:Z,'4.住戸情報入力'!Y:Y,E14,'4.住戸情報入力'!AA:AA,$G$4)</f>
        <v>0</v>
      </c>
      <c r="P14" s="707" t="s">
        <v>189</v>
      </c>
      <c r="Q14" s="709">
        <f>I14*K14+M14*O14</f>
        <v>0</v>
      </c>
      <c r="R14" s="707" t="s">
        <v>129</v>
      </c>
      <c r="S14" s="1981"/>
    </row>
    <row r="15" spans="1:23" ht="28.5">
      <c r="A15" s="356"/>
      <c r="B15" s="2024"/>
      <c r="C15" s="1943"/>
      <c r="D15" s="1967"/>
      <c r="E15" s="1971" t="s">
        <v>429</v>
      </c>
      <c r="F15" s="1972"/>
      <c r="G15" s="1972"/>
      <c r="H15" s="1972"/>
      <c r="I15" s="706">
        <v>160000</v>
      </c>
      <c r="J15" s="707" t="s">
        <v>129</v>
      </c>
      <c r="K15" s="708">
        <f>SUMIFS('4.住戸情報入力'!Q:Q,'4.住戸情報入力'!P:P,E15,'4.住戸情報入力'!R:R,$G$4)+SUMIFS('4.住戸情報入力'!T:T,'4.住戸情報入力'!S:S,E15,'4.住戸情報入力'!U:U,$G$4)</f>
        <v>0</v>
      </c>
      <c r="L15" s="707" t="s">
        <v>189</v>
      </c>
      <c r="M15" s="994">
        <v>130000</v>
      </c>
      <c r="N15" s="995" t="s">
        <v>129</v>
      </c>
      <c r="O15" s="708">
        <f>SUMIFS('4.住戸情報入力'!W:W,'4.住戸情報入力'!V:V,E15,'4.住戸情報入力'!X:X,$G$4)+SUMIFS('4.住戸情報入力'!Z:Z,'4.住戸情報入力'!Y:Y,E15,'4.住戸情報入力'!AA:AA,$G$4)</f>
        <v>0</v>
      </c>
      <c r="P15" s="707" t="s">
        <v>189</v>
      </c>
      <c r="Q15" s="709">
        <f t="shared" ref="Q15:Q20" si="0">I15*K15+M15*O15</f>
        <v>0</v>
      </c>
      <c r="R15" s="707" t="s">
        <v>129</v>
      </c>
      <c r="S15" s="1981"/>
    </row>
    <row r="16" spans="1:23" ht="28.5">
      <c r="A16" s="356"/>
      <c r="B16" s="2024"/>
      <c r="C16" s="1943"/>
      <c r="D16" s="1967"/>
      <c r="E16" s="1971" t="s">
        <v>430</v>
      </c>
      <c r="F16" s="1972"/>
      <c r="G16" s="1972"/>
      <c r="H16" s="1972"/>
      <c r="I16" s="706">
        <v>170000</v>
      </c>
      <c r="J16" s="707" t="s">
        <v>129</v>
      </c>
      <c r="K16" s="708">
        <f>SUMIFS('4.住戸情報入力'!Q:Q,'4.住戸情報入力'!P:P,E16,'4.住戸情報入力'!R:R,$G$4)+SUMIFS('4.住戸情報入力'!T:T,'4.住戸情報入力'!S:S,E16,'4.住戸情報入力'!U:U,$G$4)</f>
        <v>0</v>
      </c>
      <c r="L16" s="707" t="s">
        <v>189</v>
      </c>
      <c r="M16" s="994">
        <v>140000</v>
      </c>
      <c r="N16" s="995" t="s">
        <v>129</v>
      </c>
      <c r="O16" s="708">
        <f>SUMIFS('4.住戸情報入力'!W:W,'4.住戸情報入力'!V:V,E16,'4.住戸情報入力'!X:X,$G$4)+SUMIFS('4.住戸情報入力'!Z:Z,'4.住戸情報入力'!Y:Y,E16,'4.住戸情報入力'!AA:AA,$G$4)</f>
        <v>0</v>
      </c>
      <c r="P16" s="707" t="s">
        <v>189</v>
      </c>
      <c r="Q16" s="709">
        <f t="shared" si="0"/>
        <v>0</v>
      </c>
      <c r="R16" s="707" t="s">
        <v>129</v>
      </c>
      <c r="S16" s="1981"/>
    </row>
    <row r="17" spans="1:23" ht="28.5">
      <c r="A17" s="356"/>
      <c r="B17" s="2024"/>
      <c r="C17" s="1943"/>
      <c r="D17" s="1967"/>
      <c r="E17" s="1971" t="s">
        <v>431</v>
      </c>
      <c r="F17" s="1972"/>
      <c r="G17" s="1972"/>
      <c r="H17" s="1972"/>
      <c r="I17" s="706">
        <v>180000</v>
      </c>
      <c r="J17" s="707" t="s">
        <v>129</v>
      </c>
      <c r="K17" s="708">
        <f>SUMIFS('4.住戸情報入力'!Q:Q,'4.住戸情報入力'!P:P,E17,'4.住戸情報入力'!R:R,$G$4)+SUMIFS('4.住戸情報入力'!T:T,'4.住戸情報入力'!S:S,E17,'4.住戸情報入力'!U:U,$G$4)</f>
        <v>0</v>
      </c>
      <c r="L17" s="707" t="s">
        <v>189</v>
      </c>
      <c r="M17" s="994">
        <v>150000</v>
      </c>
      <c r="N17" s="995" t="s">
        <v>129</v>
      </c>
      <c r="O17" s="708">
        <f>SUMIFS('4.住戸情報入力'!W:W,'4.住戸情報入力'!V:V,E17,'4.住戸情報入力'!X:X,$G$4)+SUMIFS('4.住戸情報入力'!Z:Z,'4.住戸情報入力'!Y:Y,E17,'4.住戸情報入力'!AA:AA,$G$4)</f>
        <v>0</v>
      </c>
      <c r="P17" s="707" t="s">
        <v>189</v>
      </c>
      <c r="Q17" s="709">
        <f t="shared" si="0"/>
        <v>0</v>
      </c>
      <c r="R17" s="707" t="s">
        <v>129</v>
      </c>
      <c r="S17" s="1981"/>
    </row>
    <row r="18" spans="1:23" ht="28.5">
      <c r="A18" s="356"/>
      <c r="B18" s="2024"/>
      <c r="C18" s="1943"/>
      <c r="D18" s="1967"/>
      <c r="E18" s="1971" t="s">
        <v>432</v>
      </c>
      <c r="F18" s="1972"/>
      <c r="G18" s="1972"/>
      <c r="H18" s="1972"/>
      <c r="I18" s="706">
        <v>190000</v>
      </c>
      <c r="J18" s="707" t="s">
        <v>129</v>
      </c>
      <c r="K18" s="708">
        <f>SUMIFS('4.住戸情報入力'!Q:Q,'4.住戸情報入力'!P:P,E18,'4.住戸情報入力'!R:R,$G$4)+SUMIFS('4.住戸情報入力'!T:T,'4.住戸情報入力'!S:S,E18,'4.住戸情報入力'!U:U,$G$4)</f>
        <v>0</v>
      </c>
      <c r="L18" s="707" t="s">
        <v>189</v>
      </c>
      <c r="M18" s="994">
        <v>160000</v>
      </c>
      <c r="N18" s="995" t="s">
        <v>129</v>
      </c>
      <c r="O18" s="708">
        <f>SUMIFS('4.住戸情報入力'!W:W,'4.住戸情報入力'!V:V,E18,'4.住戸情報入力'!X:X,$G$4)+SUMIFS('4.住戸情報入力'!Z:Z,'4.住戸情報入力'!Y:Y,E18,'4.住戸情報入力'!AA:AA,$G$4)</f>
        <v>0</v>
      </c>
      <c r="P18" s="707" t="s">
        <v>189</v>
      </c>
      <c r="Q18" s="709">
        <f t="shared" si="0"/>
        <v>0</v>
      </c>
      <c r="R18" s="707" t="s">
        <v>129</v>
      </c>
      <c r="S18" s="1981"/>
    </row>
    <row r="19" spans="1:23" ht="28.5">
      <c r="A19" s="356"/>
      <c r="B19" s="2024"/>
      <c r="C19" s="1943"/>
      <c r="D19" s="1967"/>
      <c r="E19" s="1971" t="s">
        <v>433</v>
      </c>
      <c r="F19" s="1972"/>
      <c r="G19" s="1972"/>
      <c r="H19" s="1972"/>
      <c r="I19" s="706">
        <v>200000</v>
      </c>
      <c r="J19" s="707" t="s">
        <v>129</v>
      </c>
      <c r="K19" s="708">
        <f>SUMIFS('4.住戸情報入力'!Q:Q,'4.住戸情報入力'!P:P,E19,'4.住戸情報入力'!R:R,$G$4)+SUMIFS('4.住戸情報入力'!T:T,'4.住戸情報入力'!S:S,E19,'4.住戸情報入力'!U:U,$G$4)</f>
        <v>0</v>
      </c>
      <c r="L19" s="707" t="s">
        <v>189</v>
      </c>
      <c r="M19" s="994">
        <v>170000</v>
      </c>
      <c r="N19" s="995" t="s">
        <v>129</v>
      </c>
      <c r="O19" s="708">
        <f>SUMIFS('4.住戸情報入力'!W:W,'4.住戸情報入力'!V:V,E19,'4.住戸情報入力'!X:X,$G$4)+SUMIFS('4.住戸情報入力'!Z:Z,'4.住戸情報入力'!Y:Y,E19,'4.住戸情報入力'!AA:AA,$G$4)</f>
        <v>0</v>
      </c>
      <c r="P19" s="707" t="s">
        <v>189</v>
      </c>
      <c r="Q19" s="709">
        <f t="shared" si="0"/>
        <v>0</v>
      </c>
      <c r="R19" s="707" t="s">
        <v>129</v>
      </c>
      <c r="S19" s="1981"/>
    </row>
    <row r="20" spans="1:23" ht="28.5">
      <c r="A20" s="356"/>
      <c r="B20" s="2024"/>
      <c r="C20" s="1943"/>
      <c r="D20" s="1967"/>
      <c r="E20" s="1971" t="s">
        <v>434</v>
      </c>
      <c r="F20" s="1972"/>
      <c r="G20" s="1972"/>
      <c r="H20" s="1972"/>
      <c r="I20" s="706">
        <v>220000</v>
      </c>
      <c r="J20" s="707" t="s">
        <v>129</v>
      </c>
      <c r="K20" s="708">
        <f>SUMIFS('4.住戸情報入力'!Q:Q,'4.住戸情報入力'!P:P,E20,'4.住戸情報入力'!R:R,$G$4)+SUMIFS('4.住戸情報入力'!T:T,'4.住戸情報入力'!S:S,E20,'4.住戸情報入力'!U:U,$G$4)</f>
        <v>0</v>
      </c>
      <c r="L20" s="707" t="s">
        <v>189</v>
      </c>
      <c r="M20" s="994">
        <v>190000</v>
      </c>
      <c r="N20" s="995" t="s">
        <v>129</v>
      </c>
      <c r="O20" s="708">
        <f>SUMIFS('4.住戸情報入力'!W:W,'4.住戸情報入力'!V:V,E20,'4.住戸情報入力'!X:X,$G$4)+SUMIFS('4.住戸情報入力'!Z:Z,'4.住戸情報入力'!Y:Y,E20,'4.住戸情報入力'!AA:AA,$G$4)</f>
        <v>0</v>
      </c>
      <c r="P20" s="707" t="s">
        <v>189</v>
      </c>
      <c r="Q20" s="709">
        <f t="shared" si="0"/>
        <v>0</v>
      </c>
      <c r="R20" s="707" t="s">
        <v>129</v>
      </c>
      <c r="S20" s="1981"/>
    </row>
    <row r="21" spans="1:23" ht="29.25" thickBot="1">
      <c r="A21" s="356"/>
      <c r="B21" s="2024"/>
      <c r="C21" s="1943"/>
      <c r="D21" s="1968"/>
      <c r="E21" s="1973" t="s">
        <v>435</v>
      </c>
      <c r="F21" s="1974"/>
      <c r="G21" s="1974"/>
      <c r="H21" s="1974"/>
      <c r="I21" s="710">
        <v>240000</v>
      </c>
      <c r="J21" s="711" t="s">
        <v>129</v>
      </c>
      <c r="K21" s="712">
        <f>SUMIFS('4.住戸情報入力'!Q:Q,'4.住戸情報入力'!P:P,E21,'4.住戸情報入力'!R:R,$G$4)+SUMIFS('4.住戸情報入力'!T:T,'4.住戸情報入力'!S:S,E21,'4.住戸情報入力'!U:U,$G$4)</f>
        <v>0</v>
      </c>
      <c r="L21" s="711" t="s">
        <v>189</v>
      </c>
      <c r="M21" s="996">
        <v>200000</v>
      </c>
      <c r="N21" s="997" t="s">
        <v>129</v>
      </c>
      <c r="O21" s="712">
        <f>SUMIFS('4.住戸情報入力'!W:W,'4.住戸情報入力'!V:V,E21,'4.住戸情報入力'!X:X,$G$4)+SUMIFS('4.住戸情報入力'!Z:Z,'4.住戸情報入力'!Y:Y,E21,'4.住戸情報入力'!AA:AA,$G$4)</f>
        <v>0</v>
      </c>
      <c r="P21" s="711" t="s">
        <v>189</v>
      </c>
      <c r="Q21" s="713">
        <f>I21*K21+M21*O21</f>
        <v>0</v>
      </c>
      <c r="R21" s="711" t="s">
        <v>129</v>
      </c>
      <c r="S21" s="1982"/>
    </row>
    <row r="22" spans="1:23" s="251" customFormat="1" ht="29.25" thickTop="1">
      <c r="A22" s="356"/>
      <c r="B22" s="2024"/>
      <c r="C22" s="1943"/>
      <c r="D22" s="1912" t="s">
        <v>325</v>
      </c>
      <c r="E22" s="1913"/>
      <c r="F22" s="1913"/>
      <c r="G22" s="1913"/>
      <c r="H22" s="1913"/>
      <c r="I22" s="1913"/>
      <c r="J22" s="1913"/>
      <c r="K22" s="1913"/>
      <c r="L22" s="1913"/>
      <c r="M22" s="1913"/>
      <c r="N22" s="1913"/>
      <c r="O22" s="1913"/>
      <c r="P22" s="695" t="s">
        <v>316</v>
      </c>
      <c r="Q22" s="696">
        <f>SUM(Q14:Q21)</f>
        <v>0</v>
      </c>
      <c r="R22" s="697" t="s">
        <v>129</v>
      </c>
      <c r="S22" s="714"/>
      <c r="U22" s="6"/>
      <c r="V22" s="6"/>
      <c r="W22" s="6"/>
    </row>
    <row r="23" spans="1:23" s="257" customFormat="1" ht="27.75" customHeight="1">
      <c r="A23" s="357"/>
      <c r="B23" s="2024"/>
      <c r="C23" s="1943"/>
      <c r="D23" s="1991" t="s">
        <v>463</v>
      </c>
      <c r="E23" s="1955" t="s">
        <v>664</v>
      </c>
      <c r="F23" s="1956"/>
      <c r="G23" s="1956"/>
      <c r="H23" s="1956"/>
      <c r="I23" s="1956"/>
      <c r="J23" s="1956"/>
      <c r="K23" s="1956"/>
      <c r="L23" s="1957"/>
      <c r="M23" s="702">
        <v>340000</v>
      </c>
      <c r="N23" s="715" t="s">
        <v>129</v>
      </c>
      <c r="O23" s="716">
        <f>COUNTIFS('4.住戸情報入力'!AB:AB,E23,'4.住戸情報入力'!AC:AC,$G$4)</f>
        <v>0</v>
      </c>
      <c r="P23" s="717" t="s">
        <v>189</v>
      </c>
      <c r="Q23" s="718">
        <f>M23*O23</f>
        <v>0</v>
      </c>
      <c r="R23" s="717" t="s">
        <v>129</v>
      </c>
      <c r="S23" s="1980" t="s">
        <v>1183</v>
      </c>
      <c r="U23" s="900"/>
      <c r="V23" s="900"/>
      <c r="W23" s="900"/>
    </row>
    <row r="24" spans="1:23" s="257" customFormat="1" ht="27.75" customHeight="1">
      <c r="A24" s="357"/>
      <c r="B24" s="2024"/>
      <c r="C24" s="1943"/>
      <c r="D24" s="1992"/>
      <c r="E24" s="1958" t="s">
        <v>665</v>
      </c>
      <c r="F24" s="1959"/>
      <c r="G24" s="1959"/>
      <c r="H24" s="1959"/>
      <c r="I24" s="1959"/>
      <c r="J24" s="1959"/>
      <c r="K24" s="1959"/>
      <c r="L24" s="1960"/>
      <c r="M24" s="706">
        <v>430000</v>
      </c>
      <c r="N24" s="717" t="s">
        <v>129</v>
      </c>
      <c r="O24" s="719">
        <f>COUNTIFS('4.住戸情報入力'!AB:AB,E24,'4.住戸情報入力'!AC:AC,$G$4)</f>
        <v>0</v>
      </c>
      <c r="P24" s="717" t="s">
        <v>189</v>
      </c>
      <c r="Q24" s="718">
        <f>M24*O24</f>
        <v>0</v>
      </c>
      <c r="R24" s="717" t="s">
        <v>129</v>
      </c>
      <c r="S24" s="1981"/>
      <c r="U24" s="900"/>
      <c r="V24" s="900"/>
      <c r="W24" s="900"/>
    </row>
    <row r="25" spans="1:23" s="257" customFormat="1" ht="27.75" customHeight="1">
      <c r="A25" s="357"/>
      <c r="B25" s="2024"/>
      <c r="C25" s="1943"/>
      <c r="D25" s="1992"/>
      <c r="E25" s="1958" t="s">
        <v>666</v>
      </c>
      <c r="F25" s="1959"/>
      <c r="G25" s="1959"/>
      <c r="H25" s="1959"/>
      <c r="I25" s="1959"/>
      <c r="J25" s="1959"/>
      <c r="K25" s="1959"/>
      <c r="L25" s="1960"/>
      <c r="M25" s="706">
        <v>480000</v>
      </c>
      <c r="N25" s="717" t="s">
        <v>129</v>
      </c>
      <c r="O25" s="708">
        <f>COUNTIFS('4.住戸情報入力'!AB:AB,E25,'4.住戸情報入力'!AC:AC,$G$4)</f>
        <v>0</v>
      </c>
      <c r="P25" s="717" t="s">
        <v>189</v>
      </c>
      <c r="Q25" s="718">
        <f>M25*O25</f>
        <v>0</v>
      </c>
      <c r="R25" s="717" t="s">
        <v>129</v>
      </c>
      <c r="S25" s="1981"/>
      <c r="U25" s="900"/>
      <c r="V25" s="900"/>
      <c r="W25" s="900"/>
    </row>
    <row r="26" spans="1:23" s="257" customFormat="1" ht="27.75" customHeight="1" thickBot="1">
      <c r="A26" s="357"/>
      <c r="B26" s="2024"/>
      <c r="C26" s="1943"/>
      <c r="D26" s="1992"/>
      <c r="E26" s="1961" t="s">
        <v>436</v>
      </c>
      <c r="F26" s="1962"/>
      <c r="G26" s="1962"/>
      <c r="H26" s="1962"/>
      <c r="I26" s="1962"/>
      <c r="J26" s="1962"/>
      <c r="K26" s="1962"/>
      <c r="L26" s="1963"/>
      <c r="M26" s="720">
        <v>670000</v>
      </c>
      <c r="N26" s="721" t="s">
        <v>129</v>
      </c>
      <c r="O26" s="722">
        <f>COUNTIFS('4.住戸情報入力'!AB:AB,E26,'4.住戸情報入力'!AC:AC,$G$4)</f>
        <v>0</v>
      </c>
      <c r="P26" s="723" t="s">
        <v>189</v>
      </c>
      <c r="Q26" s="724">
        <f>M26*O26</f>
        <v>0</v>
      </c>
      <c r="R26" s="723" t="s">
        <v>129</v>
      </c>
      <c r="S26" s="1982"/>
      <c r="U26" s="900"/>
      <c r="V26" s="900"/>
      <c r="W26" s="900"/>
    </row>
    <row r="27" spans="1:23" s="257" customFormat="1" ht="27.75" customHeight="1" thickTop="1">
      <c r="A27" s="357"/>
      <c r="B27" s="2024"/>
      <c r="C27" s="1943"/>
      <c r="D27" s="2006" t="s">
        <v>325</v>
      </c>
      <c r="E27" s="2007"/>
      <c r="F27" s="2007"/>
      <c r="G27" s="2007"/>
      <c r="H27" s="2007"/>
      <c r="I27" s="2007"/>
      <c r="J27" s="2007"/>
      <c r="K27" s="2007"/>
      <c r="L27" s="725" t="s">
        <v>317</v>
      </c>
      <c r="M27" s="946"/>
      <c r="N27" s="947"/>
      <c r="O27" s="947"/>
      <c r="P27" s="725" t="s">
        <v>317</v>
      </c>
      <c r="Q27" s="726">
        <f>SUM(Q23:Q26)</f>
        <v>0</v>
      </c>
      <c r="R27" s="727" t="s">
        <v>129</v>
      </c>
      <c r="S27" s="728"/>
      <c r="U27" s="900"/>
      <c r="V27" s="900"/>
      <c r="W27" s="900"/>
    </row>
    <row r="28" spans="1:23" s="251" customFormat="1" ht="28.5" customHeight="1">
      <c r="A28" s="356"/>
      <c r="B28" s="2024"/>
      <c r="C28" s="1943"/>
      <c r="D28" s="1967" t="s">
        <v>190</v>
      </c>
      <c r="E28" s="1914" t="s">
        <v>618</v>
      </c>
      <c r="F28" s="1915"/>
      <c r="G28" s="1915"/>
      <c r="H28" s="1915"/>
      <c r="I28" s="1915"/>
      <c r="J28" s="1915"/>
      <c r="K28" s="1915"/>
      <c r="L28" s="1916"/>
      <c r="M28" s="729">
        <v>100000</v>
      </c>
      <c r="N28" s="688" t="s">
        <v>129</v>
      </c>
      <c r="O28" s="730">
        <f>COUNTIFS('4.住戸情報入力'!AD:AD,E28,'4.住戸情報入力'!AE:AE,$G$4)+COUNTIFS('4.住戸情報入力'!AF:AF,E28,'4.住戸情報入力'!AG:AG,$G$4)</f>
        <v>0</v>
      </c>
      <c r="P28" s="688" t="s">
        <v>189</v>
      </c>
      <c r="Q28" s="689">
        <f>M28*O28</f>
        <v>0</v>
      </c>
      <c r="R28" s="688" t="s">
        <v>129</v>
      </c>
      <c r="S28" s="1980" t="s">
        <v>1183</v>
      </c>
      <c r="U28" s="6"/>
      <c r="V28" s="6"/>
      <c r="W28" s="6"/>
    </row>
    <row r="29" spans="1:23" s="257" customFormat="1" ht="27.75" customHeight="1">
      <c r="A29" s="357"/>
      <c r="B29" s="2024"/>
      <c r="C29" s="1943"/>
      <c r="D29" s="1967"/>
      <c r="E29" s="1914" t="s">
        <v>1215</v>
      </c>
      <c r="F29" s="1915"/>
      <c r="G29" s="1915"/>
      <c r="H29" s="1915"/>
      <c r="I29" s="1915"/>
      <c r="J29" s="1915"/>
      <c r="K29" s="1915"/>
      <c r="L29" s="1916"/>
      <c r="M29" s="731">
        <v>380000</v>
      </c>
      <c r="N29" s="727" t="s">
        <v>129</v>
      </c>
      <c r="O29" s="730">
        <f>COUNTIFS('4.住戸情報入力'!AD:AD,E29,'4.住戸情報入力'!AE:AE,$G$4)+COUNTIFS('4.住戸情報入力'!AF:AF,E29,'4.住戸情報入力'!AG:AG,$G$4)</f>
        <v>0</v>
      </c>
      <c r="P29" s="727" t="s">
        <v>189</v>
      </c>
      <c r="Q29" s="726">
        <f>M29*O29</f>
        <v>0</v>
      </c>
      <c r="R29" s="727" t="s">
        <v>129</v>
      </c>
      <c r="S29" s="1981"/>
      <c r="U29" s="900"/>
      <c r="V29" s="900"/>
      <c r="W29" s="900"/>
    </row>
    <row r="30" spans="1:23" s="257" customFormat="1" ht="27.75" customHeight="1">
      <c r="A30" s="357"/>
      <c r="B30" s="2024"/>
      <c r="C30" s="1943"/>
      <c r="D30" s="1967"/>
      <c r="E30" s="1923" t="s">
        <v>619</v>
      </c>
      <c r="F30" s="1924"/>
      <c r="G30" s="913"/>
      <c r="H30" s="913"/>
      <c r="I30" s="2040" t="s">
        <v>794</v>
      </c>
      <c r="J30" s="2041"/>
      <c r="K30" s="2041"/>
      <c r="L30" s="2042"/>
      <c r="M30" s="2036" t="s">
        <v>795</v>
      </c>
      <c r="N30" s="2037"/>
      <c r="O30" s="2037"/>
      <c r="P30" s="2038"/>
      <c r="Q30" s="914"/>
      <c r="R30" s="915"/>
      <c r="S30" s="1981"/>
      <c r="U30" s="900"/>
      <c r="V30" s="900"/>
      <c r="W30" s="900"/>
    </row>
    <row r="31" spans="1:23" s="251" customFormat="1" ht="27.95" customHeight="1">
      <c r="A31" s="356"/>
      <c r="B31" s="2024"/>
      <c r="C31" s="1943"/>
      <c r="D31" s="1967"/>
      <c r="E31" s="1925"/>
      <c r="F31" s="1926"/>
      <c r="G31" s="1971" t="s">
        <v>437</v>
      </c>
      <c r="H31" s="1983"/>
      <c r="I31" s="706">
        <v>460000</v>
      </c>
      <c r="J31" s="707" t="s">
        <v>129</v>
      </c>
      <c r="K31" s="708">
        <f>COUNTIFS('4.住戸情報入力'!AD:AD,"エアコン*"&amp;G31,'4.住戸情報入力'!AE:AE,$G$4)</f>
        <v>0</v>
      </c>
      <c r="L31" s="707" t="s">
        <v>189</v>
      </c>
      <c r="M31" s="994">
        <v>430000</v>
      </c>
      <c r="N31" s="707" t="s">
        <v>129</v>
      </c>
      <c r="O31" s="708">
        <f>COUNTIFS('4.住戸情報入力'!AF:AF,"エアコン*"&amp;G31,'4.住戸情報入力'!AG:AG,$G$4)</f>
        <v>0</v>
      </c>
      <c r="P31" s="707" t="s">
        <v>189</v>
      </c>
      <c r="Q31" s="948">
        <f>I31*K31+M31*O31</f>
        <v>0</v>
      </c>
      <c r="R31" s="707" t="s">
        <v>129</v>
      </c>
      <c r="S31" s="1981"/>
      <c r="U31" s="6"/>
      <c r="V31" s="6"/>
      <c r="W31" s="6"/>
    </row>
    <row r="32" spans="1:23" s="251" customFormat="1" ht="29.25" thickBot="1">
      <c r="A32" s="356"/>
      <c r="B32" s="2024"/>
      <c r="C32" s="1943"/>
      <c r="D32" s="1968"/>
      <c r="E32" s="1927"/>
      <c r="F32" s="1928"/>
      <c r="G32" s="1974" t="s">
        <v>436</v>
      </c>
      <c r="H32" s="1974"/>
      <c r="I32" s="710">
        <v>530000</v>
      </c>
      <c r="J32" s="711" t="s">
        <v>129</v>
      </c>
      <c r="K32" s="712">
        <f>COUNTIFS('4.住戸情報入力'!AD:AD,"エアコン*"&amp;G32,'4.住戸情報入力'!AE:AE,$G$4)</f>
        <v>0</v>
      </c>
      <c r="L32" s="711" t="s">
        <v>189</v>
      </c>
      <c r="M32" s="996">
        <v>500000</v>
      </c>
      <c r="N32" s="711" t="s">
        <v>129</v>
      </c>
      <c r="O32" s="712">
        <f>COUNTIFS('4.住戸情報入力'!AF:AF,"エアコン*"&amp;G32,'4.住戸情報入力'!AG:AG,$G$4)</f>
        <v>0</v>
      </c>
      <c r="P32" s="711" t="s">
        <v>189</v>
      </c>
      <c r="Q32" s="713">
        <f>I32*K32+M32*O32</f>
        <v>0</v>
      </c>
      <c r="R32" s="711" t="s">
        <v>129</v>
      </c>
      <c r="S32" s="1982"/>
      <c r="U32" s="6"/>
      <c r="V32" s="6"/>
      <c r="W32" s="6"/>
    </row>
    <row r="33" spans="1:23" s="251" customFormat="1" ht="30" thickTop="1" thickBot="1">
      <c r="A33" s="356"/>
      <c r="B33" s="2024"/>
      <c r="C33" s="1943"/>
      <c r="D33" s="1929" t="s">
        <v>325</v>
      </c>
      <c r="E33" s="1930"/>
      <c r="F33" s="1930"/>
      <c r="G33" s="1930"/>
      <c r="H33" s="1930"/>
      <c r="I33" s="1930"/>
      <c r="J33" s="1930"/>
      <c r="K33" s="1930"/>
      <c r="L33" s="1930"/>
      <c r="M33" s="1930"/>
      <c r="N33" s="1930"/>
      <c r="O33" s="1930"/>
      <c r="P33" s="734" t="s">
        <v>318</v>
      </c>
      <c r="Q33" s="735">
        <f>SUM(Q28:Q32)</f>
        <v>0</v>
      </c>
      <c r="R33" s="736" t="s">
        <v>129</v>
      </c>
      <c r="S33" s="737"/>
      <c r="U33" s="927"/>
      <c r="V33" s="6"/>
      <c r="W33" s="6"/>
    </row>
    <row r="34" spans="1:23" s="257" customFormat="1" ht="27.75" customHeight="1" thickTop="1" thickBot="1">
      <c r="A34" s="357"/>
      <c r="B34" s="2024"/>
      <c r="C34" s="1943"/>
      <c r="D34" s="1931" t="s">
        <v>616</v>
      </c>
      <c r="E34" s="1932"/>
      <c r="F34" s="1932"/>
      <c r="G34" s="1932"/>
      <c r="H34" s="1932"/>
      <c r="I34" s="1932"/>
      <c r="J34" s="1932"/>
      <c r="K34" s="1932"/>
      <c r="L34" s="1932"/>
      <c r="M34" s="1932"/>
      <c r="N34" s="1933"/>
      <c r="O34" s="738" t="s">
        <v>553</v>
      </c>
      <c r="P34" s="739" t="s">
        <v>554</v>
      </c>
      <c r="Q34" s="740">
        <f>65000*SUMIFS('4.住戸情報入力'!AS:AS,'4.住戸情報入力'!AR:AR,"2.6ｋＷ未満",'4.住戸情報入力'!AT:AT,$G$4)+80000*SUMIFS('4.住戸情報入力'!AS:AS,'4.住戸情報入力'!AR:AR,"2.6ｋＷ以上",'4.住戸情報入力'!AT:AT,$G$4)</f>
        <v>0</v>
      </c>
      <c r="R34" s="741" t="s">
        <v>129</v>
      </c>
      <c r="S34" s="701" t="s">
        <v>1183</v>
      </c>
      <c r="U34" s="900"/>
      <c r="V34" s="900"/>
      <c r="W34" s="900"/>
    </row>
    <row r="35" spans="1:23" s="257" customFormat="1" ht="27.75" customHeight="1" thickTop="1" thickBot="1">
      <c r="A35" s="357"/>
      <c r="B35" s="2024"/>
      <c r="C35" s="1943"/>
      <c r="D35" s="1931" t="s">
        <v>617</v>
      </c>
      <c r="E35" s="1932"/>
      <c r="F35" s="1932"/>
      <c r="G35" s="1932"/>
      <c r="H35" s="1932"/>
      <c r="I35" s="1932"/>
      <c r="J35" s="1932"/>
      <c r="K35" s="1932"/>
      <c r="L35" s="1932"/>
      <c r="M35" s="1932"/>
      <c r="N35" s="1933"/>
      <c r="O35" s="742" t="s">
        <v>553</v>
      </c>
      <c r="P35" s="743" t="s">
        <v>614</v>
      </c>
      <c r="Q35" s="744">
        <f>SUMIFS('4.住戸情報入力'!AV:AV,'4.住戸情報入力'!AW:AW,$G$4)</f>
        <v>0</v>
      </c>
      <c r="R35" s="745" t="s">
        <v>129</v>
      </c>
      <c r="S35" s="701" t="s">
        <v>1183</v>
      </c>
      <c r="U35" s="900"/>
      <c r="V35" s="900"/>
      <c r="W35" s="900"/>
    </row>
    <row r="36" spans="1:23" s="257" customFormat="1" ht="27.75" customHeight="1" thickTop="1">
      <c r="A36" s="357"/>
      <c r="B36" s="2024"/>
      <c r="C36" s="1943"/>
      <c r="D36" s="1942" t="s">
        <v>191</v>
      </c>
      <c r="E36" s="1987" t="s">
        <v>740</v>
      </c>
      <c r="F36" s="1988"/>
      <c r="G36" s="1988"/>
      <c r="H36" s="1988"/>
      <c r="I36" s="935"/>
      <c r="J36" s="940"/>
      <c r="K36" s="937"/>
      <c r="L36" s="944"/>
      <c r="M36" s="935">
        <v>300000</v>
      </c>
      <c r="N36" s="715" t="s">
        <v>129</v>
      </c>
      <c r="O36" s="704">
        <f>COUNTIFS('4.住戸情報入力'!AJ:AJ,E36,'4.住戸情報入力'!AK:AK,$G$4)</f>
        <v>0</v>
      </c>
      <c r="P36" s="715" t="s">
        <v>189</v>
      </c>
      <c r="Q36" s="746">
        <f>M36*O36</f>
        <v>0</v>
      </c>
      <c r="R36" s="715" t="s">
        <v>129</v>
      </c>
      <c r="S36" s="1986" t="s">
        <v>1183</v>
      </c>
      <c r="U36" s="900"/>
    </row>
    <row r="37" spans="1:23" s="257" customFormat="1" ht="27.75" customHeight="1">
      <c r="A37" s="357"/>
      <c r="B37" s="2024"/>
      <c r="C37" s="1943"/>
      <c r="D37" s="1943"/>
      <c r="E37" s="1989" t="s">
        <v>741</v>
      </c>
      <c r="F37" s="1990"/>
      <c r="G37" s="1990"/>
      <c r="H37" s="936" t="s">
        <v>464</v>
      </c>
      <c r="I37" s="933"/>
      <c r="J37" s="941"/>
      <c r="K37" s="937"/>
      <c r="L37" s="717"/>
      <c r="M37" s="933">
        <v>140000</v>
      </c>
      <c r="N37" s="717" t="s">
        <v>129</v>
      </c>
      <c r="O37" s="704">
        <f>COUNTIFS('4.住戸情報入力'!AJ:AJ,"ガス潜熱回収型給湯機（エコジョーズ等）20号以下",'4.住戸情報入力'!AK:AK,$G$4)</f>
        <v>0</v>
      </c>
      <c r="P37" s="717" t="s">
        <v>189</v>
      </c>
      <c r="Q37" s="718">
        <f t="shared" ref="Q37:Q42" si="1">M37*O37</f>
        <v>0</v>
      </c>
      <c r="R37" s="717" t="s">
        <v>129</v>
      </c>
      <c r="S37" s="1986"/>
      <c r="U37" s="483"/>
    </row>
    <row r="38" spans="1:23" s="257" customFormat="1" ht="27.75" customHeight="1">
      <c r="A38" s="357"/>
      <c r="B38" s="2024"/>
      <c r="C38" s="1943"/>
      <c r="D38" s="1943"/>
      <c r="E38" s="1987"/>
      <c r="F38" s="1988"/>
      <c r="G38" s="1988"/>
      <c r="H38" s="936" t="s">
        <v>465</v>
      </c>
      <c r="I38" s="933"/>
      <c r="J38" s="941"/>
      <c r="K38" s="937"/>
      <c r="L38" s="717"/>
      <c r="M38" s="933">
        <v>160000</v>
      </c>
      <c r="N38" s="717" t="s">
        <v>129</v>
      </c>
      <c r="O38" s="704">
        <f>COUNTIFS('4.住戸情報入力'!AJ:AJ,"ガス潜熱回収型給湯機（エコジョーズ等）24号",'4.住戸情報入力'!AK:AK,$G$4)</f>
        <v>0</v>
      </c>
      <c r="P38" s="717" t="s">
        <v>189</v>
      </c>
      <c r="Q38" s="718">
        <f t="shared" si="1"/>
        <v>0</v>
      </c>
      <c r="R38" s="717" t="s">
        <v>129</v>
      </c>
      <c r="S38" s="1986"/>
      <c r="U38" s="900"/>
      <c r="V38" s="900"/>
      <c r="W38" s="900"/>
    </row>
    <row r="39" spans="1:23" s="251" customFormat="1" ht="28.5">
      <c r="A39" s="356"/>
      <c r="B39" s="2024"/>
      <c r="C39" s="1943"/>
      <c r="D39" s="1943"/>
      <c r="E39" s="1971" t="s">
        <v>192</v>
      </c>
      <c r="F39" s="1972"/>
      <c r="G39" s="1972"/>
      <c r="H39" s="1972"/>
      <c r="I39" s="933"/>
      <c r="J39" s="942"/>
      <c r="K39" s="938"/>
      <c r="L39" s="707"/>
      <c r="M39" s="933">
        <v>400000</v>
      </c>
      <c r="N39" s="707" t="s">
        <v>129</v>
      </c>
      <c r="O39" s="708">
        <f>COUNTIFS('4.住戸情報入力'!AJ:AJ,E39,'4.住戸情報入力'!AK:AK,$G$4)</f>
        <v>0</v>
      </c>
      <c r="P39" s="707" t="s">
        <v>189</v>
      </c>
      <c r="Q39" s="709">
        <f t="shared" si="1"/>
        <v>0</v>
      </c>
      <c r="R39" s="707" t="s">
        <v>129</v>
      </c>
      <c r="S39" s="1986"/>
      <c r="U39" s="6"/>
      <c r="V39" s="6"/>
      <c r="W39" s="6"/>
    </row>
    <row r="40" spans="1:23" s="251" customFormat="1" ht="28.5">
      <c r="A40" s="356"/>
      <c r="B40" s="2024"/>
      <c r="C40" s="1943"/>
      <c r="D40" s="1943"/>
      <c r="E40" s="1971" t="s">
        <v>659</v>
      </c>
      <c r="F40" s="1972"/>
      <c r="G40" s="1972"/>
      <c r="H40" s="1972"/>
      <c r="I40" s="933"/>
      <c r="J40" s="942"/>
      <c r="K40" s="938"/>
      <c r="L40" s="707"/>
      <c r="M40" s="933">
        <v>1000000</v>
      </c>
      <c r="N40" s="707" t="s">
        <v>129</v>
      </c>
      <c r="O40" s="708">
        <f>COUNTIFS('4.住戸情報入力'!AJ:AJ,E40,'4.住戸情報入力'!AK:AK,$G$4)</f>
        <v>0</v>
      </c>
      <c r="P40" s="707" t="s">
        <v>189</v>
      </c>
      <c r="Q40" s="709">
        <f t="shared" si="1"/>
        <v>0</v>
      </c>
      <c r="R40" s="707" t="s">
        <v>129</v>
      </c>
      <c r="S40" s="1986"/>
      <c r="U40" s="6"/>
      <c r="V40" s="6"/>
      <c r="W40" s="6"/>
    </row>
    <row r="41" spans="1:23" s="251" customFormat="1" ht="28.5">
      <c r="A41" s="356"/>
      <c r="B41" s="2024"/>
      <c r="C41" s="1943"/>
      <c r="D41" s="1943"/>
      <c r="E41" s="1971" t="s">
        <v>660</v>
      </c>
      <c r="F41" s="1972"/>
      <c r="G41" s="1972"/>
      <c r="H41" s="1972"/>
      <c r="I41" s="933"/>
      <c r="J41" s="942"/>
      <c r="K41" s="938"/>
      <c r="L41" s="707"/>
      <c r="M41" s="933">
        <v>1230000</v>
      </c>
      <c r="N41" s="707" t="s">
        <v>129</v>
      </c>
      <c r="O41" s="708">
        <f>COUNTIFS('4.住戸情報入力'!AJ:AJ,E41,'4.住戸情報入力'!AK:AK,$G$4)</f>
        <v>0</v>
      </c>
      <c r="P41" s="707" t="s">
        <v>189</v>
      </c>
      <c r="Q41" s="709">
        <f t="shared" si="1"/>
        <v>0</v>
      </c>
      <c r="R41" s="707" t="s">
        <v>129</v>
      </c>
      <c r="S41" s="1986"/>
      <c r="U41" s="6"/>
      <c r="V41" s="6"/>
      <c r="W41" s="6"/>
    </row>
    <row r="42" spans="1:23" s="251" customFormat="1" ht="28.5">
      <c r="A42" s="356"/>
      <c r="B42" s="2024"/>
      <c r="C42" s="1943"/>
      <c r="D42" s="1944"/>
      <c r="E42" s="1984" t="s">
        <v>661</v>
      </c>
      <c r="F42" s="1985"/>
      <c r="G42" s="1985"/>
      <c r="H42" s="1985"/>
      <c r="I42" s="934"/>
      <c r="J42" s="943"/>
      <c r="K42" s="939"/>
      <c r="L42" s="747"/>
      <c r="M42" s="934">
        <v>990000</v>
      </c>
      <c r="N42" s="747" t="s">
        <v>129</v>
      </c>
      <c r="O42" s="748">
        <f>COUNTIFS('4.住戸情報入力'!AJ:AJ,E42,'4.住戸情報入力'!AK:AK,$G$4)</f>
        <v>0</v>
      </c>
      <c r="P42" s="747" t="s">
        <v>189</v>
      </c>
      <c r="Q42" s="749">
        <f t="shared" si="1"/>
        <v>0</v>
      </c>
      <c r="R42" s="747" t="s">
        <v>129</v>
      </c>
      <c r="S42" s="1986"/>
      <c r="U42" s="6"/>
      <c r="V42" s="6"/>
      <c r="W42" s="6"/>
    </row>
    <row r="43" spans="1:23" s="257" customFormat="1" ht="27.75" customHeight="1">
      <c r="A43" s="357"/>
      <c r="B43" s="2024"/>
      <c r="C43" s="1943"/>
      <c r="D43" s="1940" t="s">
        <v>325</v>
      </c>
      <c r="E43" s="1941"/>
      <c r="F43" s="1941"/>
      <c r="G43" s="1941"/>
      <c r="H43" s="1941"/>
      <c r="I43" s="1941"/>
      <c r="J43" s="1941"/>
      <c r="K43" s="1941"/>
      <c r="L43" s="1941"/>
      <c r="M43" s="1941"/>
      <c r="N43" s="1941"/>
      <c r="O43" s="1941"/>
      <c r="P43" s="725" t="s">
        <v>324</v>
      </c>
      <c r="Q43" s="726">
        <f>SUM(Q36:Q42)</f>
        <v>0</v>
      </c>
      <c r="R43" s="727" t="s">
        <v>129</v>
      </c>
      <c r="S43" s="750"/>
      <c r="U43" s="900"/>
      <c r="V43" s="900"/>
      <c r="W43" s="900"/>
    </row>
    <row r="44" spans="1:23" s="257" customFormat="1" ht="27.75" customHeight="1">
      <c r="A44" s="357"/>
      <c r="B44" s="2024"/>
      <c r="C44" s="1943"/>
      <c r="D44" s="1934" t="s">
        <v>753</v>
      </c>
      <c r="E44" s="1935"/>
      <c r="F44" s="1935"/>
      <c r="G44" s="1935"/>
      <c r="H44" s="1935"/>
      <c r="I44" s="1935"/>
      <c r="J44" s="1935"/>
      <c r="K44" s="1935"/>
      <c r="L44" s="1935"/>
      <c r="M44" s="1935"/>
      <c r="N44" s="1935"/>
      <c r="O44" s="1935"/>
      <c r="P44" s="1936"/>
      <c r="Q44" s="751">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752" t="s">
        <v>129</v>
      </c>
      <c r="S44" s="1949" t="s">
        <v>1183</v>
      </c>
      <c r="U44" s="900"/>
      <c r="V44" s="900"/>
      <c r="W44" s="900"/>
    </row>
    <row r="45" spans="1:23" s="257" customFormat="1" ht="28.5">
      <c r="A45" s="357"/>
      <c r="B45" s="2024"/>
      <c r="C45" s="1943"/>
      <c r="D45" s="1934" t="s">
        <v>754</v>
      </c>
      <c r="E45" s="1935"/>
      <c r="F45" s="1935"/>
      <c r="G45" s="1935"/>
      <c r="H45" s="1935"/>
      <c r="I45" s="1935"/>
      <c r="J45" s="1935"/>
      <c r="K45" s="1935"/>
      <c r="L45" s="1936"/>
      <c r="M45" s="706">
        <v>8000</v>
      </c>
      <c r="N45" s="717" t="s">
        <v>129</v>
      </c>
      <c r="O45" s="704">
        <f>SUMIFS('4.住戸情報入力'!AL:AL,'4.住戸情報入力'!AM:AM,$G$4)</f>
        <v>0</v>
      </c>
      <c r="P45" s="717" t="s">
        <v>189</v>
      </c>
      <c r="Q45" s="751">
        <f>M45*O45</f>
        <v>0</v>
      </c>
      <c r="R45" s="753" t="s">
        <v>129</v>
      </c>
      <c r="S45" s="1950"/>
      <c r="U45" s="900"/>
      <c r="V45" s="900"/>
      <c r="W45" s="900"/>
    </row>
    <row r="46" spans="1:23" s="257" customFormat="1" ht="27.75" customHeight="1">
      <c r="A46" s="357"/>
      <c r="B46" s="2024"/>
      <c r="C46" s="1943"/>
      <c r="D46" s="1955" t="s">
        <v>1216</v>
      </c>
      <c r="E46" s="1956"/>
      <c r="F46" s="1956"/>
      <c r="G46" s="1956"/>
      <c r="H46" s="1956"/>
      <c r="I46" s="1956"/>
      <c r="J46" s="1956"/>
      <c r="K46" s="1956"/>
      <c r="L46" s="1957"/>
      <c r="M46" s="732">
        <v>100000</v>
      </c>
      <c r="N46" s="752" t="s">
        <v>129</v>
      </c>
      <c r="O46" s="733">
        <f>COUNTIFS('4.住戸情報入力'!AN:AN,"有り",'4.住戸情報入力'!AO:AO,$G$4)</f>
        <v>0</v>
      </c>
      <c r="P46" s="752" t="s">
        <v>189</v>
      </c>
      <c r="Q46" s="754">
        <f>M46*O46</f>
        <v>0</v>
      </c>
      <c r="R46" s="752" t="s">
        <v>129</v>
      </c>
      <c r="S46" s="1950"/>
      <c r="U46" s="900"/>
      <c r="V46" s="900"/>
      <c r="W46" s="900"/>
    </row>
    <row r="47" spans="1:23" s="257" customFormat="1" ht="27.75" customHeight="1">
      <c r="A47" s="357"/>
      <c r="B47" s="2024"/>
      <c r="C47" s="1943"/>
      <c r="D47" s="2026" t="s">
        <v>1217</v>
      </c>
      <c r="E47" s="2027"/>
      <c r="F47" s="2027"/>
      <c r="G47" s="2027"/>
      <c r="H47" s="2027"/>
      <c r="I47" s="2027"/>
      <c r="J47" s="2027"/>
      <c r="K47" s="2027"/>
      <c r="L47" s="2028"/>
      <c r="M47" s="755">
        <v>115000</v>
      </c>
      <c r="N47" s="727" t="s">
        <v>129</v>
      </c>
      <c r="O47" s="704">
        <f>COUNTIFS('4.住戸情報入力'!AN:AN,"有り（ガス計測含む）",'4.住戸情報入力'!AO:AO,$G$4)</f>
        <v>0</v>
      </c>
      <c r="P47" s="727" t="s">
        <v>189</v>
      </c>
      <c r="Q47" s="726">
        <f>M47*O47</f>
        <v>0</v>
      </c>
      <c r="R47" s="727" t="s">
        <v>129</v>
      </c>
      <c r="S47" s="1951"/>
      <c r="U47" s="900"/>
      <c r="V47" s="900"/>
      <c r="W47" s="900"/>
    </row>
    <row r="48" spans="1:23" s="257" customFormat="1" ht="27.75" customHeight="1" thickBot="1">
      <c r="A48" s="357"/>
      <c r="B48" s="2024"/>
      <c r="C48" s="1943"/>
      <c r="D48" s="2016" t="s">
        <v>307</v>
      </c>
      <c r="E48" s="2017"/>
      <c r="F48" s="2017"/>
      <c r="G48" s="2017"/>
      <c r="H48" s="2017"/>
      <c r="I48" s="2017"/>
      <c r="J48" s="2017"/>
      <c r="K48" s="2017"/>
      <c r="L48" s="2018"/>
      <c r="M48" s="1937"/>
      <c r="N48" s="1938"/>
      <c r="O48" s="1938"/>
      <c r="P48" s="1939"/>
      <c r="Q48" s="756">
        <f>SUMIFS('4.住戸情報入力'!AP:AP,'4.住戸情報入力'!AQ:AQ,$G$4)</f>
        <v>0</v>
      </c>
      <c r="R48" s="757" t="s">
        <v>129</v>
      </c>
      <c r="S48" s="758"/>
      <c r="U48" s="900"/>
      <c r="V48" s="900"/>
      <c r="W48" s="900"/>
    </row>
    <row r="49" spans="1:23" s="257" customFormat="1" ht="27.75" customHeight="1" thickTop="1" thickBot="1">
      <c r="A49" s="357"/>
      <c r="B49" s="2024"/>
      <c r="C49" s="2022"/>
      <c r="D49" s="2019" t="s">
        <v>325</v>
      </c>
      <c r="E49" s="2020"/>
      <c r="F49" s="2020"/>
      <c r="G49" s="2020"/>
      <c r="H49" s="2020"/>
      <c r="I49" s="2020"/>
      <c r="J49" s="2020"/>
      <c r="K49" s="2020"/>
      <c r="L49" s="2020"/>
      <c r="M49" s="2020"/>
      <c r="N49" s="2020"/>
      <c r="O49" s="2020"/>
      <c r="P49" s="759" t="s">
        <v>336</v>
      </c>
      <c r="Q49" s="760">
        <f>SUM(Q44:Q48)</f>
        <v>0</v>
      </c>
      <c r="R49" s="761" t="s">
        <v>129</v>
      </c>
      <c r="S49" s="762"/>
      <c r="U49" s="900"/>
      <c r="V49" s="900"/>
      <c r="W49" s="900"/>
    </row>
    <row r="50" spans="1:23" s="257" customFormat="1" ht="27.75" customHeight="1" thickTop="1">
      <c r="A50" s="357"/>
      <c r="B50" s="2025"/>
      <c r="C50" s="1912" t="s">
        <v>335</v>
      </c>
      <c r="D50" s="1913"/>
      <c r="E50" s="1913"/>
      <c r="F50" s="1913"/>
      <c r="G50" s="1913"/>
      <c r="H50" s="1913"/>
      <c r="I50" s="1913"/>
      <c r="J50" s="1913"/>
      <c r="K50" s="1913"/>
      <c r="L50" s="1913"/>
      <c r="M50" s="1913"/>
      <c r="N50" s="1913"/>
      <c r="O50" s="1913"/>
      <c r="P50" s="725" t="s">
        <v>466</v>
      </c>
      <c r="Q50" s="726">
        <f>SUM(Q12,Q22,Q27,Q33,Q34,Q35,Q43,Q49)</f>
        <v>0</v>
      </c>
      <c r="R50" s="727" t="s">
        <v>129</v>
      </c>
      <c r="S50" s="750" t="s">
        <v>467</v>
      </c>
      <c r="U50" s="900"/>
      <c r="V50" s="900"/>
      <c r="W50" s="900"/>
    </row>
    <row r="51" spans="1:23" s="257" customFormat="1" ht="27.75" customHeight="1" thickBot="1">
      <c r="A51" s="357"/>
      <c r="B51" s="1945" t="s">
        <v>309</v>
      </c>
      <c r="C51" s="1947" t="s">
        <v>445</v>
      </c>
      <c r="D51" s="2016" t="s">
        <v>308</v>
      </c>
      <c r="E51" s="2017"/>
      <c r="F51" s="2017"/>
      <c r="G51" s="2017"/>
      <c r="H51" s="2017"/>
      <c r="I51" s="2017"/>
      <c r="J51" s="2017"/>
      <c r="K51" s="2017"/>
      <c r="L51" s="2017"/>
      <c r="M51" s="2017"/>
      <c r="N51" s="2017"/>
      <c r="O51" s="2017"/>
      <c r="P51" s="2018"/>
      <c r="Q51" s="763">
        <f>'7.共用部定額単価算出シート'!S46</f>
        <v>0</v>
      </c>
      <c r="R51" s="757" t="s">
        <v>129</v>
      </c>
      <c r="S51" s="758"/>
      <c r="U51" s="900"/>
      <c r="V51" s="900"/>
      <c r="W51" s="900"/>
    </row>
    <row r="52" spans="1:23" s="257" customFormat="1" ht="27.75" customHeight="1" thickTop="1" thickBot="1">
      <c r="A52" s="357"/>
      <c r="B52" s="1946"/>
      <c r="C52" s="1948"/>
      <c r="D52" s="2019" t="s">
        <v>325</v>
      </c>
      <c r="E52" s="2020"/>
      <c r="F52" s="2020"/>
      <c r="G52" s="2020"/>
      <c r="H52" s="2020"/>
      <c r="I52" s="2020"/>
      <c r="J52" s="2020"/>
      <c r="K52" s="2020"/>
      <c r="L52" s="2020"/>
      <c r="M52" s="2020"/>
      <c r="N52" s="2020"/>
      <c r="O52" s="2020"/>
      <c r="P52" s="764" t="s">
        <v>468</v>
      </c>
      <c r="Q52" s="760">
        <f>SUM(Q51:Q51)</f>
        <v>0</v>
      </c>
      <c r="R52" s="761" t="s">
        <v>129</v>
      </c>
      <c r="S52" s="762"/>
      <c r="U52" s="900"/>
      <c r="V52" s="900"/>
      <c r="W52" s="900"/>
    </row>
    <row r="53" spans="1:23" s="257" customFormat="1" ht="27.75" customHeight="1" thickTop="1">
      <c r="A53" s="358"/>
      <c r="B53" s="1912" t="s">
        <v>564</v>
      </c>
      <c r="C53" s="1913"/>
      <c r="D53" s="1913"/>
      <c r="E53" s="1913"/>
      <c r="F53" s="1913"/>
      <c r="G53" s="1913"/>
      <c r="H53" s="1913"/>
      <c r="I53" s="1913"/>
      <c r="J53" s="1913"/>
      <c r="K53" s="1913"/>
      <c r="L53" s="1913"/>
      <c r="M53" s="1913"/>
      <c r="N53" s="1913"/>
      <c r="O53" s="1913"/>
      <c r="P53" s="765" t="s">
        <v>565</v>
      </c>
      <c r="Q53" s="766">
        <f>Q50+Q52</f>
        <v>0</v>
      </c>
      <c r="R53" s="741" t="s">
        <v>129</v>
      </c>
      <c r="S53" s="767" t="s">
        <v>658</v>
      </c>
      <c r="U53" s="900"/>
      <c r="V53" s="900"/>
      <c r="W53" s="900"/>
    </row>
  </sheetData>
  <sheetProtection algorithmName="SHA-512" hashValue="12I7KVMxo41+amIB5NE3m86TPz9YQcscE+pjw8BJupzFJb09xLs2YfASGCrIjUro4K9Oc97sPik5pJNKxp0Mgw==" saltValue="zEgg8IJWZl3X1IuIdp6Qfw=="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336" priority="58">
      <formula>_xlfn.ISFORMULA(A1)=TRUE</formula>
    </cfRule>
  </conditionalFormatting>
  <conditionalFormatting sqref="T9">
    <cfRule type="containsText" dxfId="335" priority="57" operator="containsText" text="(例)">
      <formula>NOT(ISERROR(SEARCH("(例)",T9)))</formula>
    </cfRule>
  </conditionalFormatting>
  <conditionalFormatting sqref="A23:A27 T23:XFD26 D27:L27 D23:E23 Q23:R26 Q27:XFD27 E24:E26">
    <cfRule type="expression" dxfId="334" priority="56">
      <formula>_xlfn.ISFORMULA(A23)=TRUE</formula>
    </cfRule>
  </conditionalFormatting>
  <conditionalFormatting sqref="A29:A30 D29:D30 Q29:XFD30">
    <cfRule type="expression" dxfId="333" priority="55">
      <formula>_xlfn.ISFORMULA(A29)=TRUE</formula>
    </cfRule>
  </conditionalFormatting>
  <conditionalFormatting sqref="Q34:R34 D34">
    <cfRule type="expression" dxfId="332" priority="54">
      <formula>_xlfn.ISFORMULA(D34)=TRUE</formula>
    </cfRule>
  </conditionalFormatting>
  <conditionalFormatting sqref="S24">
    <cfRule type="expression" dxfId="331" priority="52">
      <formula>_xlfn.ISFORMULA(S24)=TRUE</formula>
    </cfRule>
  </conditionalFormatting>
  <conditionalFormatting sqref="E36:L36 E37 H37:L38 Q36:R38">
    <cfRule type="expression" dxfId="330" priority="51">
      <formula>_xlfn.ISFORMULA(E36)=TRUE</formula>
    </cfRule>
  </conditionalFormatting>
  <conditionalFormatting sqref="S23 S25:S26">
    <cfRule type="expression" dxfId="329" priority="53">
      <formula>_xlfn.ISFORMULA(S23)=TRUE</formula>
    </cfRule>
  </conditionalFormatting>
  <conditionalFormatting sqref="S34">
    <cfRule type="expression" dxfId="328" priority="50">
      <formula>_xlfn.ISFORMULA(S34)=TRUE</formula>
    </cfRule>
  </conditionalFormatting>
  <conditionalFormatting sqref="A43 D43 Q43:XFD43">
    <cfRule type="expression" dxfId="327" priority="49">
      <formula>_xlfn.ISFORMULA(A43)=TRUE</formula>
    </cfRule>
  </conditionalFormatting>
  <conditionalFormatting sqref="D44:D45 Q44:XFD44 Q45:R45">
    <cfRule type="expression" dxfId="326" priority="48">
      <formula>_xlfn.ISFORMULA(D44)=TRUE</formula>
    </cfRule>
  </conditionalFormatting>
  <conditionalFormatting sqref="AC46:XFD46 A46:A49 T46:AA46 T47:XFD47 R48:XFD48 Q46:R47 Q49:XFD49 D46:D49">
    <cfRule type="expression" dxfId="325" priority="47">
      <formula>_xlfn.ISFORMULA(A46)=TRUE</formula>
    </cfRule>
  </conditionalFormatting>
  <conditionalFormatting sqref="A53:B53 D51:D52 R51:XFD51 Q50:XFD50 Q52:XFD53">
    <cfRule type="expression" dxfId="324" priority="46">
      <formula>_xlfn.ISFORMULA(A50)=TRUE</formula>
    </cfRule>
  </conditionalFormatting>
  <conditionalFormatting sqref="B51:C51 B52">
    <cfRule type="expression" dxfId="323" priority="45">
      <formula>_xlfn.ISFORMULA(B51)=TRUE</formula>
    </cfRule>
  </conditionalFormatting>
  <conditionalFormatting sqref="C50">
    <cfRule type="expression" dxfId="322" priority="44">
      <formula>_xlfn.ISFORMULA(C50)=TRUE</formula>
    </cfRule>
  </conditionalFormatting>
  <conditionalFormatting sqref="Q48">
    <cfRule type="containsBlanks" dxfId="321" priority="43">
      <formula>LEN(TRIM(Q48))=0</formula>
    </cfRule>
  </conditionalFormatting>
  <conditionalFormatting sqref="Q48">
    <cfRule type="expression" dxfId="320" priority="42">
      <formula>_xlfn.ISFORMULA(Q48)=TRUE</formula>
    </cfRule>
  </conditionalFormatting>
  <conditionalFormatting sqref="Q51">
    <cfRule type="expression" dxfId="319" priority="41">
      <formula>_xlfn.ISFORMULA(Q51)=TRUE</formula>
    </cfRule>
  </conditionalFormatting>
  <conditionalFormatting sqref="T35:XFD35 A35">
    <cfRule type="expression" dxfId="318" priority="40">
      <formula>_xlfn.ISFORMULA(A35)=TRUE</formula>
    </cfRule>
  </conditionalFormatting>
  <conditionalFormatting sqref="Q35:R35 D35">
    <cfRule type="expression" dxfId="317" priority="39">
      <formula>_xlfn.ISFORMULA(D35)=TRUE</formula>
    </cfRule>
  </conditionalFormatting>
  <conditionalFormatting sqref="S35">
    <cfRule type="expression" dxfId="316" priority="38">
      <formula>_xlfn.ISFORMULA(S35)=TRUE</formula>
    </cfRule>
  </conditionalFormatting>
  <conditionalFormatting sqref="D10">
    <cfRule type="expression" dxfId="315" priority="37">
      <formula>_xlfn.ISFORMULA(D10)=TRUE</formula>
    </cfRule>
  </conditionalFormatting>
  <conditionalFormatting sqref="T10">
    <cfRule type="expression" dxfId="314" priority="36">
      <formula>_xlfn.ISFORMULA(T10)=TRUE</formula>
    </cfRule>
  </conditionalFormatting>
  <conditionalFormatting sqref="M1:P7 N31:P32 M28:P28 M39:P42 M54:P1048576 P22 O14:P21">
    <cfRule type="expression" dxfId="313" priority="35">
      <formula>_xlfn.ISFORMULA(M1)=TRUE</formula>
    </cfRule>
  </conditionalFormatting>
  <conditionalFormatting sqref="M27:P27 M23:N26 P23:P26">
    <cfRule type="expression" dxfId="312" priority="34">
      <formula>_xlfn.ISFORMULA(M23)=TRUE</formula>
    </cfRule>
  </conditionalFormatting>
  <conditionalFormatting sqref="M29:N29 P29">
    <cfRule type="expression" dxfId="311" priority="33">
      <formula>_xlfn.ISFORMULA(M29)=TRUE</formula>
    </cfRule>
  </conditionalFormatting>
  <conditionalFormatting sqref="P33">
    <cfRule type="expression" dxfId="310" priority="32">
      <formula>_xlfn.ISFORMULA(P33)=TRUE</formula>
    </cfRule>
  </conditionalFormatting>
  <conditionalFormatting sqref="M36:P38">
    <cfRule type="expression" dxfId="309" priority="31">
      <formula>_xlfn.ISFORMULA(M36)=TRUE</formula>
    </cfRule>
  </conditionalFormatting>
  <conditionalFormatting sqref="P43">
    <cfRule type="expression" dxfId="308" priority="30">
      <formula>_xlfn.ISFORMULA(P43)=TRUE</formula>
    </cfRule>
  </conditionalFormatting>
  <conditionalFormatting sqref="M46:P48 P49">
    <cfRule type="expression" dxfId="307" priority="29">
      <formula>_xlfn.ISFORMULA(M46)=TRUE</formula>
    </cfRule>
  </conditionalFormatting>
  <conditionalFormatting sqref="P52:P53 P50">
    <cfRule type="expression" dxfId="306" priority="28">
      <formula>_xlfn.ISFORMULA(P50)=TRUE</formula>
    </cfRule>
  </conditionalFormatting>
  <conditionalFormatting sqref="O34:P34">
    <cfRule type="expression" dxfId="305" priority="27">
      <formula>_xlfn.ISFORMULA(O34)=TRUE</formula>
    </cfRule>
  </conditionalFormatting>
  <conditionalFormatting sqref="O35:P35">
    <cfRule type="expression" dxfId="304" priority="26">
      <formula>_xlfn.ISFORMULA(O35)=TRUE</formula>
    </cfRule>
  </conditionalFormatting>
  <conditionalFormatting sqref="O23">
    <cfRule type="expression" dxfId="303" priority="25">
      <formula>_xlfn.ISFORMULA(O23)=TRUE</formula>
    </cfRule>
  </conditionalFormatting>
  <conditionalFormatting sqref="O24">
    <cfRule type="expression" dxfId="302" priority="24">
      <formula>_xlfn.ISFORMULA(O24)=TRUE</formula>
    </cfRule>
  </conditionalFormatting>
  <conditionalFormatting sqref="O25">
    <cfRule type="expression" dxfId="301" priority="23">
      <formula>_xlfn.ISFORMULA(O25)=TRUE</formula>
    </cfRule>
  </conditionalFormatting>
  <conditionalFormatting sqref="O26">
    <cfRule type="expression" dxfId="300" priority="22">
      <formula>_xlfn.ISFORMULA(O26)=TRUE</formula>
    </cfRule>
  </conditionalFormatting>
  <conditionalFormatting sqref="O29">
    <cfRule type="expression" dxfId="299" priority="21">
      <formula>_xlfn.ISFORMULA(O29)=TRUE</formula>
    </cfRule>
  </conditionalFormatting>
  <conditionalFormatting sqref="M45:P45">
    <cfRule type="expression" dxfId="298" priority="20">
      <formula>_xlfn.ISFORMULA(M45)=TRUE</formula>
    </cfRule>
  </conditionalFormatting>
  <conditionalFormatting sqref="P11">
    <cfRule type="expression" dxfId="297" priority="19">
      <formula>_xlfn.ISFORMULA(P11)=TRUE</formula>
    </cfRule>
  </conditionalFormatting>
  <conditionalFormatting sqref="N9">
    <cfRule type="expression" dxfId="296" priority="18">
      <formula>_xlfn.ISFORMULA(N9)=TRUE</formula>
    </cfRule>
  </conditionalFormatting>
  <conditionalFormatting sqref="N10">
    <cfRule type="expression" dxfId="295" priority="17">
      <formula>_xlfn.ISFORMULA(N10)=TRUE</formula>
    </cfRule>
  </conditionalFormatting>
  <conditionalFormatting sqref="M15:N21">
    <cfRule type="expression" dxfId="294" priority="16">
      <formula>_xlfn.ISFORMULA(M15)=TRUE</formula>
    </cfRule>
  </conditionalFormatting>
  <conditionalFormatting sqref="M14:N14">
    <cfRule type="expression" dxfId="293" priority="15">
      <formula>_xlfn.ISFORMULA(M14)=TRUE</formula>
    </cfRule>
  </conditionalFormatting>
  <conditionalFormatting sqref="M31:M32">
    <cfRule type="expression" dxfId="292" priority="14">
      <formula>_xlfn.ISFORMULA(M31)=TRUE</formula>
    </cfRule>
  </conditionalFormatting>
  <conditionalFormatting sqref="M30">
    <cfRule type="expression" dxfId="291" priority="13">
      <formula>_xlfn.ISFORMULA(M30)=TRUE</formula>
    </cfRule>
  </conditionalFormatting>
  <conditionalFormatting sqref="I30">
    <cfRule type="expression" dxfId="290" priority="12">
      <formula>_xlfn.ISFORMULA(I30)=TRUE</formula>
    </cfRule>
  </conditionalFormatting>
  <conditionalFormatting sqref="M13">
    <cfRule type="expression" dxfId="289" priority="11">
      <formula>_xlfn.ISFORMULA(M13)=TRUE</formula>
    </cfRule>
  </conditionalFormatting>
  <conditionalFormatting sqref="I13">
    <cfRule type="expression" dxfId="288" priority="10">
      <formula>_xlfn.ISFORMULA(I13)=TRUE</formula>
    </cfRule>
  </conditionalFormatting>
  <conditionalFormatting sqref="O9:P9">
    <cfRule type="expression" dxfId="287" priority="9">
      <formula>_xlfn.ISFORMULA(O9)=TRUE</formula>
    </cfRule>
  </conditionalFormatting>
  <conditionalFormatting sqref="O10:P10">
    <cfRule type="expression" dxfId="286" priority="8">
      <formula>_xlfn.ISFORMULA(O10)=TRUE</formula>
    </cfRule>
  </conditionalFormatting>
  <conditionalFormatting sqref="Q9">
    <cfRule type="expression" dxfId="285" priority="7">
      <formula>_xlfn.ISFORMULA(Q9)=TRUE</formula>
    </cfRule>
  </conditionalFormatting>
  <conditionalFormatting sqref="Q10">
    <cfRule type="expression" dxfId="284" priority="6">
      <formula>_xlfn.ISFORMULA(Q10)=TRUE</formula>
    </cfRule>
  </conditionalFormatting>
  <conditionalFormatting sqref="S34">
    <cfRule type="expression" dxfId="283" priority="2">
      <formula>_xlfn.ISFORMULA(S34)=TRUE</formula>
    </cfRule>
  </conditionalFormatting>
  <conditionalFormatting sqref="S35">
    <cfRule type="expression" dxfId="282"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C11" sqref="C11"/>
    </sheetView>
  </sheetViews>
  <sheetFormatPr defaultColWidth="9" defaultRowHeight="13.5"/>
  <cols>
    <col min="1" max="1" width="3.875" style="522" customWidth="1"/>
    <col min="2" max="2" width="32" style="522" customWidth="1"/>
    <col min="3" max="3" width="7.875" style="522" customWidth="1"/>
    <col min="4" max="4" width="25.25" style="522" customWidth="1"/>
    <col min="5" max="5" width="10" style="522" customWidth="1"/>
    <col min="6" max="6" width="3.875" style="522" customWidth="1"/>
    <col min="7" max="7" width="32" style="522" customWidth="1"/>
    <col min="8" max="8" width="7.875" style="522" customWidth="1"/>
    <col min="9" max="9" width="25.25" style="522" customWidth="1"/>
    <col min="10" max="10" width="10" style="522" customWidth="1"/>
    <col min="11" max="11" width="3.875" style="522" customWidth="1"/>
    <col min="12" max="12" width="32" style="522" customWidth="1"/>
    <col min="13" max="13" width="7.875" style="522" customWidth="1"/>
    <col min="14" max="14" width="25.25" style="522" customWidth="1"/>
    <col min="15" max="15" width="10" style="522" customWidth="1"/>
    <col min="16" max="16" width="3.75" style="522" customWidth="1"/>
    <col min="17" max="17" width="32" style="522" customWidth="1"/>
    <col min="18" max="18" width="7.875" style="522" customWidth="1"/>
    <col min="19" max="19" width="25.25" style="522" customWidth="1"/>
    <col min="20" max="20" width="10" style="522" customWidth="1"/>
    <col min="21" max="16384" width="9" style="522"/>
  </cols>
  <sheetData>
    <row r="1" spans="1:20" ht="17.25">
      <c r="A1" s="875" t="s">
        <v>767</v>
      </c>
    </row>
    <row r="2" spans="1:20" s="521" customFormat="1" ht="24.75" customHeight="1">
      <c r="A2" s="565" t="s">
        <v>1135</v>
      </c>
    </row>
    <row r="3" spans="1:20" s="521" customFormat="1" ht="6" customHeight="1">
      <c r="A3" s="523"/>
    </row>
    <row r="4" spans="1:20" ht="20.25" customHeight="1">
      <c r="A4" s="224"/>
      <c r="B4" s="564" t="s">
        <v>1155</v>
      </c>
      <c r="C4" s="524"/>
      <c r="D4" s="524"/>
      <c r="E4" s="524"/>
      <c r="F4" s="524"/>
      <c r="G4" s="564" t="s">
        <v>1156</v>
      </c>
      <c r="H4" s="524"/>
      <c r="I4" s="524"/>
      <c r="J4" s="525"/>
      <c r="K4" s="524"/>
      <c r="L4" s="564" t="s">
        <v>1157</v>
      </c>
      <c r="M4" s="524"/>
      <c r="N4" s="524"/>
      <c r="O4" s="524"/>
      <c r="P4" s="224"/>
      <c r="Q4" s="564" t="s">
        <v>1158</v>
      </c>
      <c r="R4" s="224"/>
      <c r="S4" s="224"/>
      <c r="T4" s="524"/>
    </row>
    <row r="5" spans="1:20" ht="7.5" customHeight="1">
      <c r="A5" s="224"/>
      <c r="B5" s="526"/>
      <c r="C5" s="526"/>
      <c r="D5" s="526"/>
      <c r="E5" s="527"/>
      <c r="F5" s="528"/>
      <c r="G5" s="526"/>
      <c r="H5" s="526"/>
      <c r="I5" s="526"/>
      <c r="J5" s="527"/>
      <c r="K5" s="527"/>
      <c r="L5" s="526"/>
      <c r="M5" s="526"/>
      <c r="N5" s="526"/>
      <c r="O5" s="527"/>
      <c r="P5" s="224"/>
      <c r="Q5" s="224"/>
      <c r="R5" s="224"/>
      <c r="S5" s="224"/>
      <c r="T5" s="526"/>
    </row>
    <row r="6" spans="1:20" ht="9" customHeight="1">
      <c r="A6" s="224"/>
      <c r="B6" s="530"/>
      <c r="C6" s="531"/>
      <c r="D6" s="788"/>
      <c r="E6" s="531"/>
      <c r="F6" s="531"/>
      <c r="G6" s="532"/>
      <c r="H6" s="532"/>
      <c r="I6" s="526"/>
      <c r="J6" s="531"/>
      <c r="K6" s="533"/>
      <c r="L6" s="534"/>
      <c r="M6" s="534"/>
      <c r="N6" s="534"/>
      <c r="O6" s="531"/>
      <c r="P6" s="224"/>
      <c r="Q6" s="224"/>
      <c r="R6" s="224"/>
      <c r="S6" s="224"/>
      <c r="T6" s="531"/>
    </row>
    <row r="7" spans="1:20" ht="18.75" customHeight="1">
      <c r="A7" s="224"/>
      <c r="B7" s="2049" t="s">
        <v>1137</v>
      </c>
      <c r="C7" s="2050"/>
      <c r="D7" s="2051"/>
      <c r="E7" s="535"/>
      <c r="F7" s="536"/>
      <c r="G7" s="2049" t="s">
        <v>1136</v>
      </c>
      <c r="H7" s="2050"/>
      <c r="I7" s="2051"/>
      <c r="J7" s="535"/>
      <c r="K7" s="529"/>
      <c r="L7" s="2049" t="s">
        <v>1138</v>
      </c>
      <c r="M7" s="2050"/>
      <c r="N7" s="2051"/>
      <c r="O7" s="535"/>
      <c r="P7" s="224"/>
      <c r="Q7" s="2049" t="s">
        <v>1139</v>
      </c>
      <c r="R7" s="2050"/>
      <c r="S7" s="2051"/>
      <c r="T7" s="535"/>
    </row>
    <row r="8" spans="1:20" ht="11.25" customHeight="1">
      <c r="A8" s="224"/>
      <c r="B8" s="49"/>
      <c r="C8" s="49"/>
      <c r="D8" s="537"/>
      <c r="E8" s="538"/>
      <c r="F8" s="49"/>
      <c r="G8" s="49"/>
      <c r="H8" s="49"/>
      <c r="I8" s="49"/>
      <c r="J8" s="538"/>
      <c r="K8" s="529"/>
      <c r="L8" s="49"/>
      <c r="M8" s="49"/>
      <c r="N8" s="49"/>
      <c r="O8" s="538"/>
      <c r="P8" s="224"/>
      <c r="Q8" s="49"/>
      <c r="R8" s="49"/>
      <c r="S8" s="49"/>
      <c r="T8" s="538"/>
    </row>
    <row r="9" spans="1:20" ht="14.25">
      <c r="A9" s="224"/>
      <c r="B9" s="155" t="s">
        <v>707</v>
      </c>
      <c r="C9" s="224"/>
      <c r="D9" s="224"/>
      <c r="E9" s="539"/>
      <c r="F9" s="224"/>
      <c r="G9" s="155" t="s">
        <v>707</v>
      </c>
      <c r="H9" s="224"/>
      <c r="I9" s="224"/>
      <c r="J9" s="539"/>
      <c r="K9" s="529"/>
      <c r="L9" s="155" t="s">
        <v>707</v>
      </c>
      <c r="M9" s="224"/>
      <c r="N9" s="224"/>
      <c r="O9" s="539"/>
      <c r="P9" s="224"/>
      <c r="Q9" s="155" t="s">
        <v>707</v>
      </c>
      <c r="R9" s="224"/>
      <c r="S9" s="224"/>
      <c r="T9" s="540"/>
    </row>
    <row r="10" spans="1:20" s="582" customFormat="1" ht="17.25" customHeight="1">
      <c r="A10" s="8"/>
      <c r="B10" s="579" t="s">
        <v>621</v>
      </c>
      <c r="C10" s="579" t="s">
        <v>591</v>
      </c>
      <c r="D10" s="579" t="s">
        <v>592</v>
      </c>
      <c r="E10" s="580"/>
      <c r="F10" s="8"/>
      <c r="G10" s="579" t="s">
        <v>621</v>
      </c>
      <c r="H10" s="579" t="s">
        <v>591</v>
      </c>
      <c r="I10" s="579" t="s">
        <v>592</v>
      </c>
      <c r="J10" s="580"/>
      <c r="K10" s="581"/>
      <c r="L10" s="579" t="s">
        <v>621</v>
      </c>
      <c r="M10" s="579" t="s">
        <v>591</v>
      </c>
      <c r="N10" s="579" t="s">
        <v>592</v>
      </c>
      <c r="O10" s="580"/>
      <c r="P10" s="8"/>
      <c r="Q10" s="579" t="s">
        <v>621</v>
      </c>
      <c r="R10" s="579" t="s">
        <v>591</v>
      </c>
      <c r="S10" s="579" t="s">
        <v>592</v>
      </c>
      <c r="T10" s="580"/>
    </row>
    <row r="11" spans="1:20" s="582" customFormat="1" ht="20.25" customHeight="1">
      <c r="A11" s="8"/>
      <c r="B11" s="768" t="s">
        <v>641</v>
      </c>
      <c r="C11" s="833"/>
      <c r="D11" s="789">
        <f>C11*'8.共用部空調設備費用算出シート'!$E$12</f>
        <v>0</v>
      </c>
      <c r="E11" s="583"/>
      <c r="F11" s="8"/>
      <c r="G11" s="768" t="s">
        <v>641</v>
      </c>
      <c r="H11" s="833"/>
      <c r="I11" s="789">
        <f>H11*'8.共用部空調設備費用算出シート'!$E$12</f>
        <v>0</v>
      </c>
      <c r="J11" s="583"/>
      <c r="K11" s="584"/>
      <c r="L11" s="773" t="s">
        <v>641</v>
      </c>
      <c r="M11" s="830"/>
      <c r="N11" s="789">
        <f>M11*'8.共用部空調設備費用算出シート'!$E$12</f>
        <v>0</v>
      </c>
      <c r="O11" s="583"/>
      <c r="P11" s="8"/>
      <c r="Q11" s="768" t="s">
        <v>641</v>
      </c>
      <c r="R11" s="830"/>
      <c r="S11" s="789">
        <f>R11*'8.共用部空調設備費用算出シート'!$E$12</f>
        <v>0</v>
      </c>
      <c r="T11" s="583"/>
    </row>
    <row r="12" spans="1:20" s="582" customFormat="1" ht="20.25" customHeight="1">
      <c r="A12" s="8"/>
      <c r="B12" s="768" t="s">
        <v>642</v>
      </c>
      <c r="C12" s="833"/>
      <c r="D12" s="789">
        <f>C12*'8.共用部空調設備費用算出シート'!$K$12</f>
        <v>0</v>
      </c>
      <c r="E12" s="583"/>
      <c r="F12" s="8"/>
      <c r="G12" s="768" t="s">
        <v>642</v>
      </c>
      <c r="H12" s="833"/>
      <c r="I12" s="789">
        <f>H12*'8.共用部空調設備費用算出シート'!$K$12</f>
        <v>0</v>
      </c>
      <c r="J12" s="583"/>
      <c r="K12" s="584"/>
      <c r="L12" s="773" t="s">
        <v>642</v>
      </c>
      <c r="M12" s="830"/>
      <c r="N12" s="789">
        <f>M12*'8.共用部空調設備費用算出シート'!$K$12</f>
        <v>0</v>
      </c>
      <c r="O12" s="583"/>
      <c r="P12" s="8"/>
      <c r="Q12" s="768" t="s">
        <v>642</v>
      </c>
      <c r="R12" s="830"/>
      <c r="S12" s="789">
        <f>R12*'8.共用部空調設備費用算出シート'!$K$12</f>
        <v>0</v>
      </c>
      <c r="T12" s="583"/>
    </row>
    <row r="13" spans="1:20" s="582" customFormat="1" ht="20.25" customHeight="1">
      <c r="A13" s="8"/>
      <c r="B13" s="768" t="s">
        <v>643</v>
      </c>
      <c r="C13" s="833"/>
      <c r="D13" s="789">
        <f>C13*'8.共用部空調設備費用算出シート'!$E$21</f>
        <v>0</v>
      </c>
      <c r="E13" s="583"/>
      <c r="F13" s="8"/>
      <c r="G13" s="768" t="s">
        <v>643</v>
      </c>
      <c r="H13" s="833"/>
      <c r="I13" s="789">
        <f>H13*'8.共用部空調設備費用算出シート'!$E$21</f>
        <v>0</v>
      </c>
      <c r="J13" s="583"/>
      <c r="K13" s="8"/>
      <c r="L13" s="768" t="s">
        <v>643</v>
      </c>
      <c r="M13" s="830"/>
      <c r="N13" s="789">
        <f>M13*'8.共用部空調設備費用算出シート'!$E$21</f>
        <v>0</v>
      </c>
      <c r="O13" s="583"/>
      <c r="P13" s="8"/>
      <c r="Q13" s="768" t="s">
        <v>643</v>
      </c>
      <c r="R13" s="830"/>
      <c r="S13" s="789">
        <f>R13*'8.共用部空調設備費用算出シート'!$E$21</f>
        <v>0</v>
      </c>
      <c r="T13" s="583"/>
    </row>
    <row r="14" spans="1:20" s="582" customFormat="1" ht="20.25" customHeight="1">
      <c r="A14" s="8"/>
      <c r="B14" s="768" t="s">
        <v>644</v>
      </c>
      <c r="C14" s="833"/>
      <c r="D14" s="789">
        <f>C14*'8.共用部空調設備費用算出シート'!$K$21</f>
        <v>0</v>
      </c>
      <c r="E14" s="583"/>
      <c r="F14" s="8"/>
      <c r="G14" s="768" t="s">
        <v>644</v>
      </c>
      <c r="H14" s="833"/>
      <c r="I14" s="789">
        <f>H14*'8.共用部空調設備費用算出シート'!$K$21</f>
        <v>0</v>
      </c>
      <c r="J14" s="583"/>
      <c r="K14" s="8"/>
      <c r="L14" s="768" t="s">
        <v>644</v>
      </c>
      <c r="M14" s="830"/>
      <c r="N14" s="789">
        <f>M14*'8.共用部空調設備費用算出シート'!$K$21</f>
        <v>0</v>
      </c>
      <c r="O14" s="583"/>
      <c r="P14" s="8"/>
      <c r="Q14" s="768" t="s">
        <v>644</v>
      </c>
      <c r="R14" s="830"/>
      <c r="S14" s="789">
        <f>R14*'8.共用部空調設備費用算出シート'!$K$21</f>
        <v>0</v>
      </c>
      <c r="T14" s="583"/>
    </row>
    <row r="15" spans="1:20" s="582" customFormat="1" ht="20.25" customHeight="1">
      <c r="A15" s="8"/>
      <c r="B15" s="768" t="s">
        <v>645</v>
      </c>
      <c r="C15" s="833"/>
      <c r="D15" s="789">
        <f>C15*'8.共用部空調設備費用算出シート'!$E$30</f>
        <v>0</v>
      </c>
      <c r="E15" s="583"/>
      <c r="F15" s="8"/>
      <c r="G15" s="768" t="s">
        <v>645</v>
      </c>
      <c r="H15" s="833"/>
      <c r="I15" s="789">
        <f>H15*'8.共用部空調設備費用算出シート'!$E$30</f>
        <v>0</v>
      </c>
      <c r="J15" s="583"/>
      <c r="K15" s="8"/>
      <c r="L15" s="768" t="s">
        <v>645</v>
      </c>
      <c r="M15" s="830"/>
      <c r="N15" s="789">
        <f>M15*'8.共用部空調設備費用算出シート'!$E$30</f>
        <v>0</v>
      </c>
      <c r="O15" s="583"/>
      <c r="P15" s="8"/>
      <c r="Q15" s="768" t="s">
        <v>645</v>
      </c>
      <c r="R15" s="830"/>
      <c r="S15" s="789">
        <f>R15*'8.共用部空調設備費用算出シート'!$E$30</f>
        <v>0</v>
      </c>
      <c r="T15" s="583"/>
    </row>
    <row r="16" spans="1:20" s="582" customFormat="1" ht="20.25" customHeight="1">
      <c r="A16" s="8"/>
      <c r="B16" s="768" t="s">
        <v>646</v>
      </c>
      <c r="C16" s="833"/>
      <c r="D16" s="789">
        <f>C16*'8.共用部空調設備費用算出シート'!$K$30</f>
        <v>0</v>
      </c>
      <c r="E16" s="583"/>
      <c r="F16" s="8"/>
      <c r="G16" s="768" t="s">
        <v>646</v>
      </c>
      <c r="H16" s="833"/>
      <c r="I16" s="789">
        <f>H16*'8.共用部空調設備費用算出シート'!$K$30</f>
        <v>0</v>
      </c>
      <c r="J16" s="583"/>
      <c r="K16" s="8"/>
      <c r="L16" s="768" t="s">
        <v>646</v>
      </c>
      <c r="M16" s="830"/>
      <c r="N16" s="789">
        <f>M16*'8.共用部空調設備費用算出シート'!$K$30</f>
        <v>0</v>
      </c>
      <c r="O16" s="583"/>
      <c r="P16" s="8"/>
      <c r="Q16" s="768" t="s">
        <v>646</v>
      </c>
      <c r="R16" s="830"/>
      <c r="S16" s="789">
        <f>R16*'8.共用部空調設備費用算出シート'!$K$30</f>
        <v>0</v>
      </c>
      <c r="T16" s="583"/>
    </row>
    <row r="17" spans="1:20" s="582" customFormat="1" ht="20.25" customHeight="1">
      <c r="A17" s="8"/>
      <c r="B17" s="768" t="s">
        <v>647</v>
      </c>
      <c r="C17" s="833"/>
      <c r="D17" s="789">
        <f>C17*'8.共用部空調設備費用算出シート'!$E$39</f>
        <v>0</v>
      </c>
      <c r="E17" s="583"/>
      <c r="F17" s="8"/>
      <c r="G17" s="768" t="s">
        <v>647</v>
      </c>
      <c r="H17" s="833"/>
      <c r="I17" s="789">
        <f>H17*'8.共用部空調設備費用算出シート'!$E$39</f>
        <v>0</v>
      </c>
      <c r="J17" s="583"/>
      <c r="K17" s="8"/>
      <c r="L17" s="768" t="s">
        <v>647</v>
      </c>
      <c r="M17" s="830"/>
      <c r="N17" s="789">
        <f>M17*'8.共用部空調設備費用算出シート'!$E$39</f>
        <v>0</v>
      </c>
      <c r="O17" s="583"/>
      <c r="P17" s="8"/>
      <c r="Q17" s="768" t="s">
        <v>647</v>
      </c>
      <c r="R17" s="830"/>
      <c r="S17" s="789">
        <f>R17*'8.共用部空調設備費用算出シート'!$E$39</f>
        <v>0</v>
      </c>
      <c r="T17" s="583"/>
    </row>
    <row r="18" spans="1:20" s="582" customFormat="1" ht="20.25" customHeight="1">
      <c r="A18" s="8"/>
      <c r="B18" s="768" t="s">
        <v>648</v>
      </c>
      <c r="C18" s="833"/>
      <c r="D18" s="789">
        <f>C18*'8.共用部空調設備費用算出シート'!$K$39</f>
        <v>0</v>
      </c>
      <c r="E18" s="583"/>
      <c r="F18" s="8"/>
      <c r="G18" s="770" t="s">
        <v>648</v>
      </c>
      <c r="H18" s="833"/>
      <c r="I18" s="789">
        <f>H18*'8.共用部空調設備費用算出シート'!$K$39</f>
        <v>0</v>
      </c>
      <c r="J18" s="583"/>
      <c r="K18" s="8"/>
      <c r="L18" s="768" t="s">
        <v>648</v>
      </c>
      <c r="M18" s="830"/>
      <c r="N18" s="789">
        <f>M18*'8.共用部空調設備費用算出シート'!$K$39</f>
        <v>0</v>
      </c>
      <c r="O18" s="583"/>
      <c r="P18" s="584"/>
      <c r="Q18" s="768" t="s">
        <v>648</v>
      </c>
      <c r="R18" s="830"/>
      <c r="S18" s="789">
        <f>R18*'8.共用部空調設備費用算出シート'!$K$39</f>
        <v>0</v>
      </c>
      <c r="T18" s="583"/>
    </row>
    <row r="19" spans="1:20" s="582" customFormat="1" ht="20.25" customHeight="1">
      <c r="A19" s="8"/>
      <c r="B19" s="768" t="s">
        <v>723</v>
      </c>
      <c r="C19" s="833"/>
      <c r="D19" s="789">
        <f>C19*'8.共用部空調設備費用算出シート'!$E$48</f>
        <v>0</v>
      </c>
      <c r="E19" s="583"/>
      <c r="F19" s="8"/>
      <c r="G19" s="770" t="s">
        <v>723</v>
      </c>
      <c r="H19" s="833"/>
      <c r="I19" s="789">
        <f>H19*'8.共用部空調設備費用算出シート'!$E$48</f>
        <v>0</v>
      </c>
      <c r="J19" s="583"/>
      <c r="K19" s="8"/>
      <c r="L19" s="768" t="s">
        <v>723</v>
      </c>
      <c r="M19" s="830"/>
      <c r="N19" s="789">
        <f>M19*'8.共用部空調設備費用算出シート'!$E$48</f>
        <v>0</v>
      </c>
      <c r="O19" s="642"/>
      <c r="P19" s="8"/>
      <c r="Q19" s="768" t="s">
        <v>723</v>
      </c>
      <c r="R19" s="830"/>
      <c r="S19" s="789">
        <f>R19*'8.共用部空調設備費用算出シート'!$E$48</f>
        <v>0</v>
      </c>
      <c r="T19" s="583"/>
    </row>
    <row r="20" spans="1:20" s="582" customFormat="1" ht="20.25" customHeight="1" thickBot="1">
      <c r="A20" s="8"/>
      <c r="B20" s="769" t="s">
        <v>724</v>
      </c>
      <c r="C20" s="834"/>
      <c r="D20" s="790">
        <f>C20*'8.共用部空調設備費用算出シート'!$K$48</f>
        <v>0</v>
      </c>
      <c r="E20" s="583"/>
      <c r="F20" s="8"/>
      <c r="G20" s="770" t="s">
        <v>724</v>
      </c>
      <c r="H20" s="835"/>
      <c r="I20" s="789">
        <f>H20*'8.共用部空調設備費用算出シート'!$K$48</f>
        <v>0</v>
      </c>
      <c r="J20" s="583"/>
      <c r="K20" s="8"/>
      <c r="L20" s="774" t="s">
        <v>724</v>
      </c>
      <c r="M20" s="832"/>
      <c r="N20" s="789">
        <f>M20*'8.共用部空調設備費用算出シート'!$K$48</f>
        <v>0</v>
      </c>
      <c r="O20" s="583"/>
      <c r="P20" s="8"/>
      <c r="Q20" s="774" t="s">
        <v>724</v>
      </c>
      <c r="R20" s="832"/>
      <c r="S20" s="789">
        <f>R20*'8.共用部空調設備費用算出シート'!$K$48</f>
        <v>0</v>
      </c>
      <c r="T20" s="583"/>
    </row>
    <row r="21" spans="1:20" s="582" customFormat="1" ht="22.5" customHeight="1" thickTop="1">
      <c r="A21" s="8"/>
      <c r="B21" s="2052" t="s">
        <v>597</v>
      </c>
      <c r="C21" s="2052"/>
      <c r="D21" s="791">
        <f>SUM(D11:D20)</f>
        <v>0</v>
      </c>
      <c r="E21" s="583"/>
      <c r="F21" s="8"/>
      <c r="G21" s="2053" t="s">
        <v>597</v>
      </c>
      <c r="H21" s="2053"/>
      <c r="I21" s="793">
        <f>SUM(I11:I20)</f>
        <v>0</v>
      </c>
      <c r="J21" s="583"/>
      <c r="K21" s="8"/>
      <c r="L21" s="2053" t="s">
        <v>597</v>
      </c>
      <c r="M21" s="2053"/>
      <c r="N21" s="793">
        <f>SUM(N11:N20)</f>
        <v>0</v>
      </c>
      <c r="O21" s="583"/>
      <c r="P21" s="8"/>
      <c r="Q21" s="2053" t="s">
        <v>597</v>
      </c>
      <c r="R21" s="2053"/>
      <c r="S21" s="793">
        <f>SUM(S11:S20)</f>
        <v>0</v>
      </c>
      <c r="T21" s="583"/>
    </row>
    <row r="22" spans="1:20">
      <c r="A22" s="224"/>
      <c r="B22" s="224"/>
      <c r="C22" s="224"/>
      <c r="D22" s="224"/>
      <c r="E22" s="224"/>
      <c r="F22" s="224"/>
      <c r="G22" s="224"/>
      <c r="H22" s="224"/>
      <c r="I22" s="529"/>
      <c r="J22" s="224"/>
      <c r="K22" s="224"/>
      <c r="L22" s="224"/>
      <c r="M22" s="224"/>
      <c r="N22" s="224"/>
      <c r="O22" s="224"/>
      <c r="P22" s="224"/>
      <c r="Q22" s="224"/>
      <c r="R22" s="224"/>
      <c r="S22" s="224"/>
      <c r="T22" s="224"/>
    </row>
    <row r="23" spans="1:20" ht="14.25">
      <c r="A23" s="224"/>
      <c r="B23" s="155" t="s">
        <v>708</v>
      </c>
      <c r="C23" s="224"/>
      <c r="D23" s="224"/>
      <c r="E23" s="224"/>
      <c r="F23" s="224"/>
      <c r="G23" s="155" t="s">
        <v>708</v>
      </c>
      <c r="H23" s="224"/>
      <c r="I23" s="224"/>
      <c r="J23" s="224"/>
      <c r="K23" s="224"/>
      <c r="L23" s="155" t="s">
        <v>708</v>
      </c>
      <c r="M23" s="224"/>
      <c r="N23" s="224"/>
      <c r="O23" s="224"/>
      <c r="P23" s="224"/>
      <c r="Q23" s="155" t="s">
        <v>708</v>
      </c>
      <c r="R23" s="224"/>
      <c r="S23" s="224"/>
      <c r="T23" s="224"/>
    </row>
    <row r="24" spans="1:20" s="582" customFormat="1" ht="17.25" customHeight="1">
      <c r="A24" s="8"/>
      <c r="B24" s="579" t="s">
        <v>593</v>
      </c>
      <c r="C24" s="579" t="s">
        <v>683</v>
      </c>
      <c r="D24" s="579" t="s">
        <v>594</v>
      </c>
      <c r="E24" s="580"/>
      <c r="F24" s="8"/>
      <c r="G24" s="579" t="s">
        <v>593</v>
      </c>
      <c r="H24" s="579" t="s">
        <v>683</v>
      </c>
      <c r="I24" s="579" t="s">
        <v>594</v>
      </c>
      <c r="J24" s="580"/>
      <c r="K24" s="8"/>
      <c r="L24" s="579" t="s">
        <v>593</v>
      </c>
      <c r="M24" s="579" t="s">
        <v>683</v>
      </c>
      <c r="N24" s="579" t="s">
        <v>594</v>
      </c>
      <c r="O24" s="580"/>
      <c r="P24" s="8"/>
      <c r="Q24" s="579" t="s">
        <v>593</v>
      </c>
      <c r="R24" s="579" t="s">
        <v>683</v>
      </c>
      <c r="S24" s="579" t="s">
        <v>594</v>
      </c>
      <c r="T24" s="580"/>
    </row>
    <row r="25" spans="1:20" s="582" customFormat="1" ht="20.25" customHeight="1">
      <c r="A25" s="8"/>
      <c r="B25" s="768" t="s">
        <v>636</v>
      </c>
      <c r="C25" s="833"/>
      <c r="D25" s="789">
        <f>C25*60000</f>
        <v>0</v>
      </c>
      <c r="E25" s="585"/>
      <c r="F25" s="8"/>
      <c r="G25" s="768" t="s">
        <v>636</v>
      </c>
      <c r="H25" s="833"/>
      <c r="I25" s="789">
        <f>H25*60000</f>
        <v>0</v>
      </c>
      <c r="J25" s="585"/>
      <c r="K25" s="8"/>
      <c r="L25" s="768" t="s">
        <v>636</v>
      </c>
      <c r="M25" s="830"/>
      <c r="N25" s="789">
        <f>M25*60000</f>
        <v>0</v>
      </c>
      <c r="O25" s="585"/>
      <c r="P25" s="8"/>
      <c r="Q25" s="768" t="s">
        <v>636</v>
      </c>
      <c r="R25" s="830"/>
      <c r="S25" s="789">
        <f>R25*60000</f>
        <v>0</v>
      </c>
      <c r="T25" s="585"/>
    </row>
    <row r="26" spans="1:20" s="582" customFormat="1" ht="20.25" customHeight="1">
      <c r="A26" s="8"/>
      <c r="B26" s="768" t="s">
        <v>637</v>
      </c>
      <c r="C26" s="833"/>
      <c r="D26" s="789">
        <f>C26*90000</f>
        <v>0</v>
      </c>
      <c r="E26" s="585"/>
      <c r="F26" s="8"/>
      <c r="G26" s="768" t="s">
        <v>637</v>
      </c>
      <c r="H26" s="833"/>
      <c r="I26" s="789">
        <f>H26*90000</f>
        <v>0</v>
      </c>
      <c r="J26" s="585"/>
      <c r="K26" s="8"/>
      <c r="L26" s="768" t="s">
        <v>637</v>
      </c>
      <c r="M26" s="830"/>
      <c r="N26" s="789">
        <f>M26*90000</f>
        <v>0</v>
      </c>
      <c r="O26" s="585"/>
      <c r="P26" s="8"/>
      <c r="Q26" s="768" t="s">
        <v>637</v>
      </c>
      <c r="R26" s="830"/>
      <c r="S26" s="789">
        <f>R26*90000</f>
        <v>0</v>
      </c>
      <c r="T26" s="585"/>
    </row>
    <row r="27" spans="1:20" s="582" customFormat="1" ht="20.25" customHeight="1">
      <c r="A27" s="8"/>
      <c r="B27" s="768" t="s">
        <v>638</v>
      </c>
      <c r="C27" s="833"/>
      <c r="D27" s="789">
        <f>C27*60000</f>
        <v>0</v>
      </c>
      <c r="E27" s="585"/>
      <c r="F27" s="8"/>
      <c r="G27" s="768" t="s">
        <v>638</v>
      </c>
      <c r="H27" s="833"/>
      <c r="I27" s="789">
        <f>H27*60000</f>
        <v>0</v>
      </c>
      <c r="J27" s="585"/>
      <c r="K27" s="8"/>
      <c r="L27" s="768" t="s">
        <v>638</v>
      </c>
      <c r="M27" s="830"/>
      <c r="N27" s="789">
        <f>M27*60000</f>
        <v>0</v>
      </c>
      <c r="O27" s="585"/>
      <c r="P27" s="8"/>
      <c r="Q27" s="768" t="s">
        <v>638</v>
      </c>
      <c r="R27" s="830"/>
      <c r="S27" s="789">
        <f>R27*60000</f>
        <v>0</v>
      </c>
      <c r="T27" s="585"/>
    </row>
    <row r="28" spans="1:20" s="582" customFormat="1" ht="20.25" customHeight="1">
      <c r="A28" s="8"/>
      <c r="B28" s="768" t="s">
        <v>639</v>
      </c>
      <c r="C28" s="833"/>
      <c r="D28" s="789">
        <f>C28*210000</f>
        <v>0</v>
      </c>
      <c r="E28" s="585"/>
      <c r="F28" s="8"/>
      <c r="G28" s="768" t="s">
        <v>639</v>
      </c>
      <c r="H28" s="833"/>
      <c r="I28" s="789">
        <f>H28*210000</f>
        <v>0</v>
      </c>
      <c r="J28" s="585"/>
      <c r="K28" s="8"/>
      <c r="L28" s="768" t="s">
        <v>639</v>
      </c>
      <c r="M28" s="830"/>
      <c r="N28" s="789">
        <f>M28*210000</f>
        <v>0</v>
      </c>
      <c r="O28" s="585"/>
      <c r="P28" s="8"/>
      <c r="Q28" s="768" t="s">
        <v>639</v>
      </c>
      <c r="R28" s="830"/>
      <c r="S28" s="789">
        <f>R28*210000</f>
        <v>0</v>
      </c>
      <c r="T28" s="585"/>
    </row>
    <row r="29" spans="1:20" s="582" customFormat="1" ht="20.25" customHeight="1" thickBot="1">
      <c r="A29" s="8"/>
      <c r="B29" s="769" t="s">
        <v>640</v>
      </c>
      <c r="C29" s="834"/>
      <c r="D29" s="790">
        <f>C29*240000</f>
        <v>0</v>
      </c>
      <c r="E29" s="585"/>
      <c r="F29" s="8"/>
      <c r="G29" s="769" t="s">
        <v>640</v>
      </c>
      <c r="H29" s="834"/>
      <c r="I29" s="790">
        <f>H29*240000</f>
        <v>0</v>
      </c>
      <c r="J29" s="585"/>
      <c r="K29" s="8"/>
      <c r="L29" s="769" t="s">
        <v>640</v>
      </c>
      <c r="M29" s="831"/>
      <c r="N29" s="790">
        <f>M29*240000</f>
        <v>0</v>
      </c>
      <c r="O29" s="585"/>
      <c r="P29" s="8"/>
      <c r="Q29" s="769" t="s">
        <v>640</v>
      </c>
      <c r="R29" s="831"/>
      <c r="S29" s="790">
        <f>R29*240000</f>
        <v>0</v>
      </c>
      <c r="T29" s="585"/>
    </row>
    <row r="30" spans="1:20" s="582" customFormat="1" ht="22.5" customHeight="1" thickTop="1">
      <c r="A30" s="8"/>
      <c r="B30" s="2052" t="s">
        <v>597</v>
      </c>
      <c r="C30" s="2052"/>
      <c r="D30" s="791">
        <f>SUM(D25:D29)</f>
        <v>0</v>
      </c>
      <c r="E30" s="585"/>
      <c r="F30" s="8"/>
      <c r="G30" s="2053" t="s">
        <v>597</v>
      </c>
      <c r="H30" s="2053"/>
      <c r="I30" s="793">
        <f>SUM(I25:I29)</f>
        <v>0</v>
      </c>
      <c r="J30" s="585"/>
      <c r="K30" s="8"/>
      <c r="L30" s="2053" t="s">
        <v>597</v>
      </c>
      <c r="M30" s="2053"/>
      <c r="N30" s="793">
        <f>SUM(N25:N29)</f>
        <v>0</v>
      </c>
      <c r="O30" s="585"/>
      <c r="P30" s="8"/>
      <c r="Q30" s="2053" t="s">
        <v>597</v>
      </c>
      <c r="R30" s="2053"/>
      <c r="S30" s="793">
        <f>SUM(S25:S29)</f>
        <v>0</v>
      </c>
      <c r="T30" s="585"/>
    </row>
    <row r="31" spans="1:20">
      <c r="A31" s="224"/>
      <c r="B31" s="224"/>
      <c r="C31" s="224"/>
      <c r="D31" s="224"/>
      <c r="E31" s="540"/>
      <c r="F31" s="224"/>
      <c r="G31" s="224"/>
      <c r="H31" s="224"/>
      <c r="I31" s="224"/>
      <c r="J31" s="540"/>
      <c r="K31" s="224"/>
      <c r="L31" s="224"/>
      <c r="M31" s="224"/>
      <c r="N31" s="224"/>
      <c r="O31" s="540"/>
      <c r="P31" s="224"/>
      <c r="Q31" s="529"/>
      <c r="R31" s="529"/>
      <c r="S31" s="529"/>
      <c r="T31" s="540"/>
    </row>
    <row r="32" spans="1:20" ht="14.25">
      <c r="A32" s="224"/>
      <c r="B32" s="155" t="s">
        <v>709</v>
      </c>
      <c r="C32" s="224"/>
      <c r="D32" s="224"/>
      <c r="E32" s="540"/>
      <c r="F32" s="224"/>
      <c r="G32" s="155" t="s">
        <v>709</v>
      </c>
      <c r="H32" s="224"/>
      <c r="I32" s="224"/>
      <c r="J32" s="540"/>
      <c r="K32" s="224"/>
      <c r="L32" s="155" t="s">
        <v>709</v>
      </c>
      <c r="M32" s="224"/>
      <c r="N32" s="224"/>
      <c r="O32" s="540"/>
      <c r="P32" s="224"/>
      <c r="Q32" s="155" t="s">
        <v>709</v>
      </c>
      <c r="R32" s="224"/>
      <c r="S32" s="224"/>
      <c r="T32" s="540"/>
    </row>
    <row r="33" spans="1:20" s="582" customFormat="1" ht="17.25" customHeight="1">
      <c r="A33" s="8"/>
      <c r="B33" s="579" t="s">
        <v>593</v>
      </c>
      <c r="C33" s="579" t="s">
        <v>683</v>
      </c>
      <c r="D33" s="579" t="s">
        <v>594</v>
      </c>
      <c r="E33" s="580"/>
      <c r="F33" s="8"/>
      <c r="G33" s="579" t="s">
        <v>593</v>
      </c>
      <c r="H33" s="579" t="s">
        <v>683</v>
      </c>
      <c r="I33" s="579" t="s">
        <v>594</v>
      </c>
      <c r="J33" s="580"/>
      <c r="K33" s="8"/>
      <c r="L33" s="579" t="s">
        <v>593</v>
      </c>
      <c r="M33" s="579" t="s">
        <v>683</v>
      </c>
      <c r="N33" s="579" t="s">
        <v>594</v>
      </c>
      <c r="O33" s="580"/>
      <c r="P33" s="8"/>
      <c r="Q33" s="579" t="s">
        <v>593</v>
      </c>
      <c r="R33" s="579" t="s">
        <v>683</v>
      </c>
      <c r="S33" s="579" t="s">
        <v>594</v>
      </c>
      <c r="T33" s="580"/>
    </row>
    <row r="34" spans="1:20" s="582" customFormat="1" ht="48" customHeight="1">
      <c r="A34" s="8"/>
      <c r="B34" s="771" t="s">
        <v>715</v>
      </c>
      <c r="C34" s="833"/>
      <c r="D34" s="789">
        <f>C34*8000</f>
        <v>0</v>
      </c>
      <c r="E34" s="585"/>
      <c r="F34" s="8"/>
      <c r="G34" s="771" t="s">
        <v>715</v>
      </c>
      <c r="H34" s="833"/>
      <c r="I34" s="789">
        <f>H34*8000</f>
        <v>0</v>
      </c>
      <c r="J34" s="585"/>
      <c r="K34" s="8"/>
      <c r="L34" s="771" t="s">
        <v>715</v>
      </c>
      <c r="M34" s="830"/>
      <c r="N34" s="789">
        <f>M34*8000</f>
        <v>0</v>
      </c>
      <c r="O34" s="585"/>
      <c r="P34" s="8"/>
      <c r="Q34" s="771" t="s">
        <v>715</v>
      </c>
      <c r="R34" s="830"/>
      <c r="S34" s="789">
        <f>R34*8000</f>
        <v>0</v>
      </c>
      <c r="T34" s="585"/>
    </row>
    <row r="35" spans="1:20" s="582" customFormat="1" ht="48" customHeight="1" thickBot="1">
      <c r="A35" s="8"/>
      <c r="B35" s="772" t="s">
        <v>716</v>
      </c>
      <c r="C35" s="834"/>
      <c r="D35" s="790">
        <f>C35*10000</f>
        <v>0</v>
      </c>
      <c r="E35" s="585"/>
      <c r="F35" s="8"/>
      <c r="G35" s="772" t="s">
        <v>716</v>
      </c>
      <c r="H35" s="834"/>
      <c r="I35" s="790">
        <f>H35*10000</f>
        <v>0</v>
      </c>
      <c r="J35" s="585"/>
      <c r="K35" s="8"/>
      <c r="L35" s="772" t="s">
        <v>716</v>
      </c>
      <c r="M35" s="831"/>
      <c r="N35" s="790">
        <f>M35*10000</f>
        <v>0</v>
      </c>
      <c r="O35" s="585"/>
      <c r="P35" s="8"/>
      <c r="Q35" s="772" t="s">
        <v>716</v>
      </c>
      <c r="R35" s="831"/>
      <c r="S35" s="790">
        <f>R35*10000</f>
        <v>0</v>
      </c>
      <c r="T35" s="585"/>
    </row>
    <row r="36" spans="1:20" s="582" customFormat="1" ht="23.25" customHeight="1" thickTop="1">
      <c r="A36" s="8"/>
      <c r="B36" s="2052" t="s">
        <v>597</v>
      </c>
      <c r="C36" s="2052"/>
      <c r="D36" s="791">
        <f>SUM(D34:D35)</f>
        <v>0</v>
      </c>
      <c r="E36" s="585"/>
      <c r="F36" s="8"/>
      <c r="G36" s="2053" t="s">
        <v>597</v>
      </c>
      <c r="H36" s="2053"/>
      <c r="I36" s="793">
        <f>SUM(I34:I35)</f>
        <v>0</v>
      </c>
      <c r="J36" s="585"/>
      <c r="K36" s="8"/>
      <c r="L36" s="2053" t="s">
        <v>597</v>
      </c>
      <c r="M36" s="2053"/>
      <c r="N36" s="793">
        <f>SUM(N34:N35)</f>
        <v>0</v>
      </c>
      <c r="O36" s="585"/>
      <c r="P36" s="8"/>
      <c r="Q36" s="2053" t="s">
        <v>597</v>
      </c>
      <c r="R36" s="2053"/>
      <c r="S36" s="793">
        <f>SUM(S34:S35)</f>
        <v>0</v>
      </c>
      <c r="T36" s="585"/>
    </row>
    <row r="37" spans="1:20">
      <c r="A37" s="224"/>
      <c r="B37" s="224"/>
      <c r="C37" s="224"/>
      <c r="D37" s="224"/>
      <c r="E37" s="540"/>
      <c r="F37" s="224"/>
      <c r="G37" s="224"/>
      <c r="H37" s="224"/>
      <c r="I37" s="224"/>
      <c r="J37" s="540"/>
      <c r="K37" s="224"/>
      <c r="L37" s="224"/>
      <c r="M37" s="224"/>
      <c r="N37" s="224"/>
      <c r="O37" s="540"/>
      <c r="P37" s="224"/>
      <c r="Q37" s="224"/>
      <c r="R37" s="224"/>
      <c r="S37" s="224"/>
      <c r="T37" s="540"/>
    </row>
    <row r="38" spans="1:20" ht="14.25">
      <c r="A38" s="224"/>
      <c r="B38" s="155" t="s">
        <v>714</v>
      </c>
      <c r="C38" s="224"/>
      <c r="D38" s="224"/>
      <c r="E38" s="224"/>
      <c r="F38" s="224"/>
      <c r="G38" s="155" t="s">
        <v>714</v>
      </c>
      <c r="H38" s="224"/>
      <c r="I38" s="224"/>
      <c r="J38" s="224"/>
      <c r="K38" s="224"/>
      <c r="L38" s="155" t="s">
        <v>714</v>
      </c>
      <c r="M38" s="224"/>
      <c r="N38" s="224"/>
      <c r="O38" s="224"/>
      <c r="P38" s="224"/>
      <c r="Q38" s="155" t="s">
        <v>714</v>
      </c>
      <c r="R38" s="224"/>
      <c r="S38" s="224"/>
      <c r="T38" s="224"/>
    </row>
    <row r="39" spans="1:20" s="582" customFormat="1" ht="17.25" customHeight="1">
      <c r="B39" s="2043" t="s">
        <v>710</v>
      </c>
      <c r="C39" s="2044"/>
      <c r="D39" s="579" t="s">
        <v>594</v>
      </c>
      <c r="G39" s="2043" t="s">
        <v>710</v>
      </c>
      <c r="H39" s="2044"/>
      <c r="I39" s="579" t="s">
        <v>594</v>
      </c>
      <c r="L39" s="2043" t="s">
        <v>710</v>
      </c>
      <c r="M39" s="2044"/>
      <c r="N39" s="579" t="s">
        <v>594</v>
      </c>
      <c r="Q39" s="2043" t="s">
        <v>710</v>
      </c>
      <c r="R39" s="2044"/>
      <c r="S39" s="579" t="s">
        <v>594</v>
      </c>
    </row>
    <row r="40" spans="1:20" s="582" customFormat="1" ht="20.25" customHeight="1">
      <c r="B40" s="2045" t="s">
        <v>711</v>
      </c>
      <c r="C40" s="2045"/>
      <c r="D40" s="789">
        <f>D21</f>
        <v>0</v>
      </c>
      <c r="G40" s="2045" t="s">
        <v>711</v>
      </c>
      <c r="H40" s="2045"/>
      <c r="I40" s="789">
        <f>I21</f>
        <v>0</v>
      </c>
      <c r="L40" s="2045" t="s">
        <v>711</v>
      </c>
      <c r="M40" s="2045"/>
      <c r="N40" s="789">
        <f>N21</f>
        <v>0</v>
      </c>
      <c r="Q40" s="2045" t="s">
        <v>711</v>
      </c>
      <c r="R40" s="2045"/>
      <c r="S40" s="789">
        <f>S21</f>
        <v>0</v>
      </c>
    </row>
    <row r="41" spans="1:20" s="582" customFormat="1" ht="20.25" customHeight="1">
      <c r="B41" s="2045" t="s">
        <v>712</v>
      </c>
      <c r="C41" s="2045"/>
      <c r="D41" s="789">
        <f>D30</f>
        <v>0</v>
      </c>
      <c r="G41" s="2045" t="s">
        <v>712</v>
      </c>
      <c r="H41" s="2045"/>
      <c r="I41" s="789">
        <f>I30</f>
        <v>0</v>
      </c>
      <c r="L41" s="2045" t="s">
        <v>712</v>
      </c>
      <c r="M41" s="2045"/>
      <c r="N41" s="789">
        <f>N30</f>
        <v>0</v>
      </c>
      <c r="Q41" s="2045" t="s">
        <v>712</v>
      </c>
      <c r="R41" s="2045"/>
      <c r="S41" s="789">
        <f>S30</f>
        <v>0</v>
      </c>
    </row>
    <row r="42" spans="1:20" s="582" customFormat="1" ht="20.25" customHeight="1">
      <c r="B42" s="2045" t="s">
        <v>713</v>
      </c>
      <c r="C42" s="2045"/>
      <c r="D42" s="789">
        <f>D36</f>
        <v>0</v>
      </c>
      <c r="G42" s="2045" t="s">
        <v>713</v>
      </c>
      <c r="H42" s="2045"/>
      <c r="I42" s="789">
        <f>I36</f>
        <v>0</v>
      </c>
      <c r="L42" s="2045" t="s">
        <v>713</v>
      </c>
      <c r="M42" s="2045"/>
      <c r="N42" s="789">
        <f>N36</f>
        <v>0</v>
      </c>
      <c r="Q42" s="2045" t="s">
        <v>713</v>
      </c>
      <c r="R42" s="2045"/>
      <c r="S42" s="789">
        <f>S36</f>
        <v>0</v>
      </c>
    </row>
    <row r="43" spans="1:20" s="582" customFormat="1" ht="20.25" customHeight="1">
      <c r="B43" s="2048" t="s">
        <v>789</v>
      </c>
      <c r="C43" s="2048"/>
      <c r="D43" s="1050"/>
      <c r="G43" s="2048" t="s">
        <v>789</v>
      </c>
      <c r="H43" s="2048"/>
      <c r="I43" s="1050"/>
      <c r="L43" s="2048" t="s">
        <v>789</v>
      </c>
      <c r="M43" s="2048"/>
      <c r="N43" s="1050"/>
      <c r="Q43" s="2048" t="s">
        <v>789</v>
      </c>
      <c r="R43" s="2048"/>
      <c r="S43" s="1050"/>
    </row>
    <row r="44" spans="1:20" s="582" customFormat="1" ht="20.25" customHeight="1">
      <c r="B44" s="2048" t="s">
        <v>790</v>
      </c>
      <c r="C44" s="2048"/>
      <c r="D44" s="1050"/>
      <c r="G44" s="2048" t="s">
        <v>790</v>
      </c>
      <c r="H44" s="2048"/>
      <c r="I44" s="1050"/>
      <c r="L44" s="2048" t="s">
        <v>790</v>
      </c>
      <c r="M44" s="2048"/>
      <c r="N44" s="1050"/>
      <c r="Q44" s="2048" t="s">
        <v>790</v>
      </c>
      <c r="R44" s="2048"/>
      <c r="S44" s="1050"/>
    </row>
    <row r="45" spans="1:20" s="582" customFormat="1" ht="20.25" customHeight="1" thickBot="1">
      <c r="B45" s="2047" t="s">
        <v>725</v>
      </c>
      <c r="C45" s="2047"/>
      <c r="D45" s="792">
        <f>'9.費用明細書（共用部）'!I71</f>
        <v>0</v>
      </c>
      <c r="G45" s="2047" t="s">
        <v>726</v>
      </c>
      <c r="H45" s="2047"/>
      <c r="I45" s="792">
        <f>'9.費用明細書（共用部）'!U71</f>
        <v>0</v>
      </c>
      <c r="L45" s="2047" t="s">
        <v>726</v>
      </c>
      <c r="M45" s="2047"/>
      <c r="N45" s="792">
        <f>'9.費用明細書（共用部）'!AG71</f>
        <v>0</v>
      </c>
      <c r="Q45" s="2047" t="s">
        <v>726</v>
      </c>
      <c r="R45" s="2047"/>
      <c r="S45" s="792">
        <f>'9.費用明細書（共用部）'!AS71</f>
        <v>0</v>
      </c>
    </row>
    <row r="46" spans="1:20" s="582" customFormat="1" ht="20.25" customHeight="1" thickTop="1">
      <c r="B46" s="2046" t="s">
        <v>717</v>
      </c>
      <c r="C46" s="2046"/>
      <c r="D46" s="791">
        <f>SUM(D40:D45)</f>
        <v>0</v>
      </c>
      <c r="G46" s="2046" t="s">
        <v>717</v>
      </c>
      <c r="H46" s="2046"/>
      <c r="I46" s="791">
        <f>SUM(I40:I45)</f>
        <v>0</v>
      </c>
      <c r="L46" s="2046" t="s">
        <v>717</v>
      </c>
      <c r="M46" s="2046"/>
      <c r="N46" s="791">
        <f>SUM(N40:N45)</f>
        <v>0</v>
      </c>
      <c r="Q46" s="2046" t="s">
        <v>717</v>
      </c>
      <c r="R46" s="2046"/>
      <c r="S46" s="791">
        <f>SUM(S40:S45)</f>
        <v>0</v>
      </c>
    </row>
    <row r="47" spans="1:20" ht="5.25" customHeight="1"/>
  </sheetData>
  <sheetProtection algorithmName="SHA-512" hashValue="b3TXPvDJyiMROXZ78Xpx8xdmbC8UTC0oSO7gBnfyTrNpIdQNJfu0cgWumYxkKrvRNLgHJpf89uXBFAKMlRkC7g==" saltValue="cM+BVq9C6sRZlPVnLyaH/Q==" spinCount="100000" sheet="1" formatCells="0" formatRows="0" insertRows="0" deleteRows="0" selectLockedCells="1" autoFilter="0" pivotTables="0"/>
  <mergeCells count="48">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 ref="B39:C39"/>
    <mergeCell ref="B42:C42"/>
    <mergeCell ref="B41:C41"/>
    <mergeCell ref="B40:C40"/>
    <mergeCell ref="B46:C46"/>
    <mergeCell ref="B45:C45"/>
    <mergeCell ref="B43:C43"/>
    <mergeCell ref="B44:C44"/>
    <mergeCell ref="G39:H39"/>
    <mergeCell ref="G40:H40"/>
    <mergeCell ref="G41:H41"/>
    <mergeCell ref="G42:H42"/>
    <mergeCell ref="G46:H46"/>
    <mergeCell ref="G45:H45"/>
    <mergeCell ref="G43:H43"/>
    <mergeCell ref="G44:H44"/>
    <mergeCell ref="L39:M39"/>
    <mergeCell ref="L40:M40"/>
    <mergeCell ref="L41:M41"/>
    <mergeCell ref="L42:M42"/>
    <mergeCell ref="L46:M46"/>
    <mergeCell ref="L45:M45"/>
    <mergeCell ref="L43:M43"/>
    <mergeCell ref="L44:M44"/>
    <mergeCell ref="Q39:R39"/>
    <mergeCell ref="Q40:R40"/>
    <mergeCell ref="Q41:R41"/>
    <mergeCell ref="Q42:R42"/>
    <mergeCell ref="Q46:R46"/>
    <mergeCell ref="Q45:R45"/>
    <mergeCell ref="Q43:R43"/>
    <mergeCell ref="Q44:R44"/>
  </mergeCells>
  <phoneticPr fontId="18"/>
  <conditionalFormatting sqref="C11:C20">
    <cfRule type="containsBlanks" dxfId="278" priority="50">
      <formula>LEN(TRIM(C11))=0</formula>
    </cfRule>
  </conditionalFormatting>
  <conditionalFormatting sqref="C25:C29 C34:C35">
    <cfRule type="containsBlanks" dxfId="277" priority="48">
      <formula>LEN(TRIM(C25))=0</formula>
    </cfRule>
  </conditionalFormatting>
  <conditionalFormatting sqref="H11:H20">
    <cfRule type="containsBlanks" dxfId="276" priority="47">
      <formula>LEN(TRIM(H11))=0</formula>
    </cfRule>
  </conditionalFormatting>
  <conditionalFormatting sqref="H25:H29 H34:H35">
    <cfRule type="containsBlanks" dxfId="275" priority="46">
      <formula>LEN(TRIM(H25))=0</formula>
    </cfRule>
  </conditionalFormatting>
  <conditionalFormatting sqref="M11:M20">
    <cfRule type="containsBlanks" dxfId="274" priority="45">
      <formula>LEN(TRIM(M11))=0</formula>
    </cfRule>
  </conditionalFormatting>
  <conditionalFormatting sqref="M25:M29 M34:M35">
    <cfRule type="containsBlanks" dxfId="273" priority="44">
      <formula>LEN(TRIM(M25))=0</formula>
    </cfRule>
  </conditionalFormatting>
  <conditionalFormatting sqref="R11:R20">
    <cfRule type="containsBlanks" dxfId="272" priority="43">
      <formula>LEN(TRIM(R11))=0</formula>
    </cfRule>
  </conditionalFormatting>
  <conditionalFormatting sqref="R25:R29 R34:R35">
    <cfRule type="containsBlanks" dxfId="271" priority="42">
      <formula>LEN(TRIM(R25))=0</formula>
    </cfRule>
  </conditionalFormatting>
  <conditionalFormatting sqref="D44">
    <cfRule type="containsBlanks" dxfId="270" priority="14">
      <formula>LEN(TRIM(D44))=0</formula>
    </cfRule>
  </conditionalFormatting>
  <conditionalFormatting sqref="I44">
    <cfRule type="containsBlanks" dxfId="269" priority="13">
      <formula>LEN(TRIM(I44))=0</formula>
    </cfRule>
  </conditionalFormatting>
  <conditionalFormatting sqref="N44">
    <cfRule type="containsBlanks" dxfId="268" priority="12">
      <formula>LEN(TRIM(N44))=0</formula>
    </cfRule>
  </conditionalFormatting>
  <conditionalFormatting sqref="S44">
    <cfRule type="containsBlanks" dxfId="267" priority="11">
      <formula>LEN(TRIM(S44))=0</formula>
    </cfRule>
  </conditionalFormatting>
  <conditionalFormatting sqref="D43">
    <cfRule type="containsBlanks" dxfId="266" priority="10">
      <formula>LEN(TRIM(D43))=0</formula>
    </cfRule>
  </conditionalFormatting>
  <conditionalFormatting sqref="I43">
    <cfRule type="containsBlanks" dxfId="265" priority="9">
      <formula>LEN(TRIM(I43))=0</formula>
    </cfRule>
  </conditionalFormatting>
  <conditionalFormatting sqref="N43">
    <cfRule type="containsBlanks" dxfId="264" priority="8">
      <formula>LEN(TRIM(N43))=0</formula>
    </cfRule>
  </conditionalFormatting>
  <conditionalFormatting sqref="S43">
    <cfRule type="containsBlanks" dxfId="263"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&amp;R&amp;K00-043R5高層ZEH-M_ver.1.2</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24" id="{85BF6EC6-29CF-4317-81D3-4E2D77A50995}">
            <xm:f>入力シート!$F$13="単年度事業"</xm:f>
            <x14:dxf>
              <fill>
                <patternFill>
                  <bgColor theme="0" tint="-0.499984740745262"/>
                </patternFill>
              </fill>
            </x14:dxf>
          </x14:cfRule>
          <xm:sqref>F3:T37 F39:T42 F38 H38:K38 M38:P38 R38:T38 F45:T47 F43:F44 J43:K44 O43:P44 T43:T44</xm:sqref>
        </x14:conditionalFormatting>
        <x14:conditionalFormatting xmlns:xm="http://schemas.microsoft.com/office/excel/2006/main">
          <x14:cfRule type="expression" priority="23" id="{F8A21785-C8CD-414D-83B0-C6F249598567}">
            <xm:f>入力シート!$F$13="2年度事業（1年目）"</xm:f>
            <x14:dxf>
              <fill>
                <patternFill>
                  <bgColor theme="0" tint="-0.499984740745262"/>
                </patternFill>
              </fill>
            </x14:dxf>
          </x14:cfRule>
          <xm:sqref>K3:T37 K39:T42 K38 M38:P38 R38:T38 K45:T47 K43:K44 O43:P44 T43:T44</xm:sqref>
        </x14:conditionalFormatting>
        <x14:conditionalFormatting xmlns:xm="http://schemas.microsoft.com/office/excel/2006/main">
          <x14:cfRule type="expression" priority="21" id="{DC36F966-0B8D-4BED-8A52-21310DC35692}">
            <xm:f>入力シート!$F$13="3年度事業（1年目）"</xm:f>
            <x14:dxf>
              <fill>
                <patternFill>
                  <bgColor theme="0" tint="-0.499984740745262"/>
                </patternFill>
              </fill>
            </x14:dxf>
          </x14:cfRule>
          <xm:sqref>P3:T37 P39:T42 P38 R38:T38 P45:T47 P43:P44 T43:T44</xm:sqref>
        </x14:conditionalFormatting>
        <x14:conditionalFormatting xmlns:xm="http://schemas.microsoft.com/office/excel/2006/main">
          <x14:cfRule type="expression" priority="17" id="{7579E0E8-DC93-48D4-84F4-267F46B168DE}">
            <xm:f>入力シート!$F$13="単年度事業"</xm:f>
            <x14:dxf>
              <fill>
                <patternFill>
                  <bgColor theme="0" tint="-0.499984740745262"/>
                </patternFill>
              </fill>
            </x14:dxf>
          </x14:cfRule>
          <x14:cfRule type="expression" priority="20" id="{3C790195-3871-4086-A2F8-E6AA7F8BC941}">
            <xm:f>入力シート!$F$13="2年度事業（1年目）"</xm:f>
            <x14:dxf>
              <fill>
                <patternFill>
                  <bgColor theme="0" tint="-0.499984740745262"/>
                </patternFill>
              </fill>
            </x14:dxf>
          </x14:cfRule>
          <xm:sqref>L38</xm:sqref>
        </x14:conditionalFormatting>
        <x14:conditionalFormatting xmlns:xm="http://schemas.microsoft.com/office/excel/2006/main">
          <x14:cfRule type="expression" priority="15" id="{46431683-D344-4B9F-9BCA-E0FD23BF5723}">
            <xm:f>入力シート!$F$13="3年度事業（1年目）"</xm:f>
            <x14:dxf>
              <fill>
                <patternFill>
                  <bgColor theme="0" tint="-0.499984740745262"/>
                </patternFill>
              </fill>
            </x14:dxf>
          </x14:cfRule>
          <x14:cfRule type="expression" priority="16" id="{3E5E9086-0F5A-4D2B-8E32-6CCD5634FD08}">
            <xm:f>入力シート!$F$13="単年度事業"</xm:f>
            <x14:dxf>
              <fill>
                <patternFill>
                  <bgColor theme="0" tint="-0.499984740745262"/>
                </patternFill>
              </fill>
            </x14:dxf>
          </x14:cfRule>
          <x14:cfRule type="expression" priority="19" id="{BD9B7B89-2F30-4922-8D21-F3AC6C673105}">
            <xm:f>入力シート!$F$13="2年度事業（1年目）"</xm:f>
            <x14:dxf>
              <fill>
                <patternFill>
                  <bgColor theme="0" tint="-0.499984740745262"/>
                </patternFill>
              </fill>
            </x14:dxf>
          </x14:cfRule>
          <xm:sqref>Q38</xm:sqref>
        </x14:conditionalFormatting>
        <x14:conditionalFormatting xmlns:xm="http://schemas.microsoft.com/office/excel/2006/main">
          <x14:cfRule type="expression" priority="18" id="{70D39CF0-7613-4D50-9AC8-A2E7E02C4609}">
            <xm:f>入力シート!$F$13="単年度事業"</xm:f>
            <x14:dxf>
              <fill>
                <patternFill>
                  <bgColor theme="0" tint="-0.499984740745262"/>
                </patternFill>
              </fill>
            </x14:dxf>
          </x14:cfRule>
          <xm:sqref>G38</xm:sqref>
        </x14:conditionalFormatting>
        <x14:conditionalFormatting xmlns:xm="http://schemas.microsoft.com/office/excel/2006/main">
          <x14:cfRule type="expression" priority="6" id="{89C293C9-21DE-4CE2-9E24-C9D24BB511C9}">
            <xm:f>入力シート!$F$13="単年度事業"</xm:f>
            <x14:dxf>
              <fill>
                <patternFill>
                  <bgColor theme="0" tint="-0.499984740745262"/>
                </patternFill>
              </fill>
            </x14:dxf>
          </x14:cfRule>
          <xm:sqref>G43:I44</xm:sqref>
        </x14:conditionalFormatting>
        <x14:conditionalFormatting xmlns:xm="http://schemas.microsoft.com/office/excel/2006/main">
          <x14:cfRule type="expression" priority="3" id="{D0FAE524-45E6-4AC1-A7FB-AA8C90F92370}">
            <xm:f>入力シート!$F$13="2年度事業（1年目）"</xm:f>
            <x14:dxf>
              <fill>
                <patternFill>
                  <bgColor theme="0" tint="-0.499984740745262"/>
                </patternFill>
              </fill>
            </x14:dxf>
          </x14:cfRule>
          <x14:cfRule type="expression" priority="5" id="{A50BE3A7-B01A-4C72-A127-0FD2B1C72FA6}">
            <xm:f>入力シート!$F$13="単年度事業"</xm:f>
            <x14:dxf>
              <fill>
                <patternFill>
                  <bgColor theme="0" tint="-0.499984740745262"/>
                </patternFill>
              </fill>
            </x14:dxf>
          </x14:cfRule>
          <xm:sqref>L43:N44</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14:cfRule type="expression" priority="2" id="{8CD0A24D-B0C6-4BD7-9B3A-AF99EE3697AC}">
            <xm:f>入力シート!$F$13="2年度事業（1年目）"</xm:f>
            <x14:dxf>
              <fill>
                <patternFill>
                  <bgColor theme="0" tint="-0.499984740745262"/>
                </patternFill>
              </fill>
            </x14:dxf>
          </x14:cfRule>
          <x14:cfRule type="expression" priority="4" id="{C87D3814-5A73-4462-A2FF-E32DCDB5FD0E}">
            <xm:f>入力シート!$F$13="単年度事業"</xm:f>
            <x14:dxf>
              <fill>
                <patternFill>
                  <bgColor theme="0" tint="-0.499984740745262"/>
                </patternFill>
              </fill>
            </x14:dxf>
          </x14:cfRule>
          <xm:sqref>Q43:S44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5"/>
  <cols>
    <col min="1" max="1" width="8.75" style="511" customWidth="1"/>
    <col min="2" max="4" width="8.75" style="510" customWidth="1"/>
    <col min="5" max="5" width="12" style="510" customWidth="1"/>
    <col min="6" max="6" width="1.375" style="510" customWidth="1"/>
    <col min="7" max="7" width="8.75" style="511" customWidth="1"/>
    <col min="8" max="10" width="8.75" style="510" customWidth="1"/>
    <col min="11" max="11" width="12" style="510" customWidth="1"/>
    <col min="12" max="12" width="0.875" style="510" customWidth="1"/>
    <col min="13" max="13" width="9" style="510"/>
    <col min="14" max="14" width="19.125" style="510" hidden="1" customWidth="1"/>
    <col min="15" max="15" width="15.625" style="510" hidden="1" customWidth="1"/>
    <col min="16" max="16384" width="9" style="510"/>
  </cols>
  <sheetData>
    <row r="1" spans="1:15">
      <c r="A1" s="509" t="s">
        <v>768</v>
      </c>
    </row>
    <row r="2" spans="1:15" ht="19.5" customHeight="1">
      <c r="A2" s="509" t="s">
        <v>749</v>
      </c>
    </row>
    <row r="3" spans="1:15" ht="24" customHeight="1">
      <c r="A3" s="566" t="s">
        <v>1159</v>
      </c>
      <c r="B3" s="567"/>
      <c r="C3" s="567"/>
      <c r="D3" s="567"/>
      <c r="E3" s="567"/>
      <c r="F3" s="567"/>
      <c r="G3" s="568"/>
      <c r="H3" s="567"/>
      <c r="I3" s="567"/>
      <c r="J3" s="567"/>
      <c r="K3" s="567"/>
    </row>
    <row r="4" spans="1:15" ht="5.25" customHeight="1" thickBot="1">
      <c r="A4" s="568"/>
      <c r="B4" s="2054"/>
      <c r="C4" s="2054"/>
      <c r="D4" s="2054"/>
      <c r="E4" s="2054"/>
      <c r="F4" s="2054"/>
      <c r="G4" s="2054"/>
      <c r="H4" s="2054"/>
      <c r="I4" s="2054"/>
      <c r="J4" s="2054"/>
      <c r="K4" s="2054"/>
    </row>
    <row r="5" spans="1:15" ht="18.75" customHeight="1" thickBot="1">
      <c r="A5" s="2055" t="s">
        <v>698</v>
      </c>
      <c r="B5" s="2057" t="s">
        <v>959</v>
      </c>
      <c r="C5" s="2058"/>
      <c r="D5" s="2059" t="s">
        <v>600</v>
      </c>
      <c r="E5" s="2061" t="s">
        <v>494</v>
      </c>
      <c r="F5" s="569"/>
      <c r="G5" s="2055" t="s">
        <v>698</v>
      </c>
      <c r="H5" s="2057" t="s">
        <v>959</v>
      </c>
      <c r="I5" s="2058"/>
      <c r="J5" s="2059" t="s">
        <v>600</v>
      </c>
      <c r="K5" s="2061" t="s">
        <v>494</v>
      </c>
      <c r="L5" s="512"/>
      <c r="N5" s="510" t="s">
        <v>622</v>
      </c>
    </row>
    <row r="6" spans="1:15" ht="18.75" customHeight="1" thickBot="1">
      <c r="A6" s="2056"/>
      <c r="B6" s="570" t="s">
        <v>623</v>
      </c>
      <c r="C6" s="571" t="s">
        <v>624</v>
      </c>
      <c r="D6" s="2060"/>
      <c r="E6" s="2062"/>
      <c r="F6" s="569"/>
      <c r="G6" s="2056"/>
      <c r="H6" s="570" t="s">
        <v>623</v>
      </c>
      <c r="I6" s="571" t="s">
        <v>624</v>
      </c>
      <c r="J6" s="2060"/>
      <c r="K6" s="2062"/>
      <c r="L6" s="513"/>
      <c r="N6" s="2063" t="s">
        <v>625</v>
      </c>
      <c r="O6" s="2064"/>
    </row>
    <row r="7" spans="1:15" ht="26.45" customHeight="1" thickTop="1">
      <c r="A7" s="2065" t="s">
        <v>626</v>
      </c>
      <c r="B7" s="2072"/>
      <c r="C7" s="836"/>
      <c r="D7" s="839"/>
      <c r="E7" s="572"/>
      <c r="F7" s="573"/>
      <c r="G7" s="2065" t="s">
        <v>627</v>
      </c>
      <c r="H7" s="2072"/>
      <c r="I7" s="836"/>
      <c r="J7" s="839"/>
      <c r="K7" s="572"/>
      <c r="L7" s="513"/>
      <c r="N7" s="2068" t="s">
        <v>623</v>
      </c>
      <c r="O7" s="514">
        <v>25000</v>
      </c>
    </row>
    <row r="8" spans="1:15" ht="26.45" customHeight="1">
      <c r="A8" s="2066"/>
      <c r="B8" s="2073"/>
      <c r="C8" s="837"/>
      <c r="D8" s="840"/>
      <c r="E8" s="574"/>
      <c r="F8" s="573"/>
      <c r="G8" s="2066"/>
      <c r="H8" s="2073"/>
      <c r="I8" s="837"/>
      <c r="J8" s="840"/>
      <c r="K8" s="574"/>
      <c r="L8" s="513"/>
      <c r="N8" s="2069"/>
      <c r="O8" s="515">
        <v>100000</v>
      </c>
    </row>
    <row r="9" spans="1:15" ht="26.45" customHeight="1">
      <c r="A9" s="2066"/>
      <c r="B9" s="2073"/>
      <c r="C9" s="837"/>
      <c r="D9" s="840"/>
      <c r="E9" s="574"/>
      <c r="F9" s="573"/>
      <c r="G9" s="2066"/>
      <c r="H9" s="2073"/>
      <c r="I9" s="837"/>
      <c r="J9" s="840"/>
      <c r="K9" s="574"/>
      <c r="L9" s="513"/>
      <c r="N9" s="516" t="s">
        <v>624</v>
      </c>
      <c r="O9" s="517">
        <v>180000</v>
      </c>
    </row>
    <row r="10" spans="1:15" ht="26.45" customHeight="1" thickBot="1">
      <c r="A10" s="2066"/>
      <c r="B10" s="2073"/>
      <c r="C10" s="837"/>
      <c r="D10" s="840"/>
      <c r="E10" s="574"/>
      <c r="F10" s="573"/>
      <c r="G10" s="2066"/>
      <c r="H10" s="2073"/>
      <c r="I10" s="837"/>
      <c r="J10" s="840"/>
      <c r="K10" s="574"/>
      <c r="L10" s="513"/>
      <c r="N10" s="518" t="s">
        <v>628</v>
      </c>
      <c r="O10" s="519">
        <v>100000</v>
      </c>
    </row>
    <row r="11" spans="1:15" ht="26.45" customHeight="1">
      <c r="A11" s="2066"/>
      <c r="B11" s="2074"/>
      <c r="C11" s="838"/>
      <c r="D11" s="841"/>
      <c r="E11" s="575"/>
      <c r="F11" s="576"/>
      <c r="G11" s="2066"/>
      <c r="H11" s="2074"/>
      <c r="I11" s="838"/>
      <c r="J11" s="841"/>
      <c r="K11" s="575"/>
      <c r="L11" s="513"/>
    </row>
    <row r="12" spans="1:15" ht="26.25" customHeight="1" thickBot="1">
      <c r="A12" s="2067"/>
      <c r="B12" s="2070" t="s">
        <v>748</v>
      </c>
      <c r="C12" s="2071"/>
      <c r="D12" s="842"/>
      <c r="E12" s="794">
        <f>(B7*$O$7+IF(B7=0,0,$O$8)+SUM(D7:D11)*$O$9+D12*$O$10)</f>
        <v>0</v>
      </c>
      <c r="F12" s="573"/>
      <c r="G12" s="2067"/>
      <c r="H12" s="2070" t="s">
        <v>748</v>
      </c>
      <c r="I12" s="2071"/>
      <c r="J12" s="842"/>
      <c r="K12" s="794">
        <f>(H7*$O$7+IF(H7=0,0,$O$8)+SUM(J7:J11)*$O$9+J12*$O$10)</f>
        <v>0</v>
      </c>
      <c r="L12" s="513"/>
    </row>
    <row r="13" spans="1:15" s="563" customFormat="1" ht="8.25" customHeight="1" thickBot="1">
      <c r="A13" s="578"/>
      <c r="B13" s="577"/>
      <c r="C13" s="577"/>
      <c r="D13" s="577"/>
      <c r="E13" s="577"/>
      <c r="F13" s="577"/>
      <c r="G13" s="577"/>
      <c r="H13" s="577"/>
      <c r="I13" s="577"/>
      <c r="J13" s="577"/>
      <c r="K13" s="577"/>
      <c r="L13" s="561"/>
    </row>
    <row r="14" spans="1:15" ht="18.75" customHeight="1">
      <c r="A14" s="2055" t="s">
        <v>698</v>
      </c>
      <c r="B14" s="2057" t="s">
        <v>959</v>
      </c>
      <c r="C14" s="2058"/>
      <c r="D14" s="2059" t="s">
        <v>600</v>
      </c>
      <c r="E14" s="2061" t="s">
        <v>494</v>
      </c>
      <c r="F14" s="569"/>
      <c r="G14" s="2055" t="s">
        <v>698</v>
      </c>
      <c r="H14" s="2057" t="s">
        <v>959</v>
      </c>
      <c r="I14" s="2058"/>
      <c r="J14" s="2059" t="s">
        <v>600</v>
      </c>
      <c r="K14" s="2061" t="s">
        <v>494</v>
      </c>
      <c r="L14" s="513"/>
      <c r="N14" s="562"/>
      <c r="O14" s="562"/>
    </row>
    <row r="15" spans="1:15" ht="18.75" customHeight="1" thickBot="1">
      <c r="A15" s="2056"/>
      <c r="B15" s="570" t="s">
        <v>623</v>
      </c>
      <c r="C15" s="571" t="s">
        <v>624</v>
      </c>
      <c r="D15" s="2060"/>
      <c r="E15" s="2062"/>
      <c r="F15" s="569"/>
      <c r="G15" s="2056"/>
      <c r="H15" s="570" t="s">
        <v>623</v>
      </c>
      <c r="I15" s="571" t="s">
        <v>624</v>
      </c>
      <c r="J15" s="2060"/>
      <c r="K15" s="2062"/>
      <c r="L15" s="513"/>
      <c r="N15" s="2075"/>
      <c r="O15" s="2075"/>
    </row>
    <row r="16" spans="1:15" ht="26.45" customHeight="1" thickTop="1">
      <c r="A16" s="2065" t="s">
        <v>629</v>
      </c>
      <c r="B16" s="2072"/>
      <c r="C16" s="836"/>
      <c r="D16" s="839"/>
      <c r="E16" s="572"/>
      <c r="F16" s="573"/>
      <c r="G16" s="2065" t="s">
        <v>630</v>
      </c>
      <c r="H16" s="2072"/>
      <c r="I16" s="836"/>
      <c r="J16" s="839"/>
      <c r="K16" s="572"/>
      <c r="L16" s="513"/>
      <c r="N16" s="659"/>
      <c r="O16" s="660"/>
    </row>
    <row r="17" spans="1:15" ht="26.45" customHeight="1">
      <c r="A17" s="2066"/>
      <c r="B17" s="2073"/>
      <c r="C17" s="837"/>
      <c r="D17" s="840"/>
      <c r="E17" s="574"/>
      <c r="F17" s="573"/>
      <c r="G17" s="2066"/>
      <c r="H17" s="2073"/>
      <c r="I17" s="837"/>
      <c r="J17" s="840"/>
      <c r="K17" s="574"/>
      <c r="L17" s="513"/>
      <c r="N17" s="659"/>
      <c r="O17" s="660"/>
    </row>
    <row r="18" spans="1:15" ht="26.45" customHeight="1">
      <c r="A18" s="2066"/>
      <c r="B18" s="2073"/>
      <c r="C18" s="837"/>
      <c r="D18" s="840"/>
      <c r="E18" s="574"/>
      <c r="F18" s="573"/>
      <c r="G18" s="2066"/>
      <c r="H18" s="2073"/>
      <c r="I18" s="837"/>
      <c r="J18" s="840"/>
      <c r="K18" s="574"/>
      <c r="L18" s="513"/>
      <c r="N18" s="659"/>
      <c r="O18" s="660"/>
    </row>
    <row r="19" spans="1:15" ht="26.45" customHeight="1">
      <c r="A19" s="2066"/>
      <c r="B19" s="2073"/>
      <c r="C19" s="837"/>
      <c r="D19" s="840"/>
      <c r="E19" s="574"/>
      <c r="F19" s="573"/>
      <c r="G19" s="2066"/>
      <c r="H19" s="2073"/>
      <c r="I19" s="837"/>
      <c r="J19" s="840"/>
      <c r="K19" s="574"/>
      <c r="L19" s="513"/>
      <c r="N19" s="659"/>
      <c r="O19" s="660"/>
    </row>
    <row r="20" spans="1:15" ht="26.45" customHeight="1">
      <c r="A20" s="2066"/>
      <c r="B20" s="2074"/>
      <c r="C20" s="838"/>
      <c r="D20" s="841"/>
      <c r="E20" s="575"/>
      <c r="F20" s="576"/>
      <c r="G20" s="2066"/>
      <c r="H20" s="2074"/>
      <c r="I20" s="838"/>
      <c r="J20" s="841"/>
      <c r="K20" s="575"/>
      <c r="L20" s="513"/>
      <c r="N20" s="562"/>
      <c r="O20" s="660"/>
    </row>
    <row r="21" spans="1:15" ht="26.45" customHeight="1" thickBot="1">
      <c r="A21" s="2067"/>
      <c r="B21" s="2070" t="s">
        <v>748</v>
      </c>
      <c r="C21" s="2071"/>
      <c r="D21" s="842"/>
      <c r="E21" s="794">
        <f>(B16*$O$7+IF(B16=0,0,$O$8)+SUM(D16:D20)*$O$9+D21*$O$10)</f>
        <v>0</v>
      </c>
      <c r="F21" s="573"/>
      <c r="G21" s="2067"/>
      <c r="H21" s="2070" t="s">
        <v>748</v>
      </c>
      <c r="I21" s="2071"/>
      <c r="J21" s="842"/>
      <c r="K21" s="794">
        <f>(H16*$O$7+IF(H16=0,0,$O$8)+SUM(J16:J20)*$O$9+J21*$O$10)</f>
        <v>0</v>
      </c>
      <c r="L21" s="513"/>
      <c r="N21" s="562"/>
      <c r="O21" s="660"/>
    </row>
    <row r="22" spans="1:15" s="563" customFormat="1" ht="8.25" customHeight="1" thickBot="1">
      <c r="A22" s="578"/>
      <c r="B22" s="577"/>
      <c r="C22" s="577"/>
      <c r="D22" s="577"/>
      <c r="E22" s="577"/>
      <c r="F22" s="577"/>
      <c r="G22" s="577"/>
      <c r="H22" s="577"/>
      <c r="I22" s="577"/>
      <c r="J22" s="577"/>
      <c r="K22" s="577"/>
      <c r="L22" s="561"/>
    </row>
    <row r="23" spans="1:15" ht="18.75" customHeight="1">
      <c r="A23" s="2055" t="s">
        <v>698</v>
      </c>
      <c r="B23" s="2057" t="s">
        <v>959</v>
      </c>
      <c r="C23" s="2058"/>
      <c r="D23" s="2059" t="s">
        <v>600</v>
      </c>
      <c r="E23" s="2061" t="s">
        <v>494</v>
      </c>
      <c r="F23" s="569"/>
      <c r="G23" s="2055" t="s">
        <v>698</v>
      </c>
      <c r="H23" s="2057" t="s">
        <v>959</v>
      </c>
      <c r="I23" s="2058"/>
      <c r="J23" s="2059" t="s">
        <v>600</v>
      </c>
      <c r="K23" s="2061" t="s">
        <v>494</v>
      </c>
      <c r="L23" s="513"/>
      <c r="N23" s="562"/>
      <c r="O23" s="660"/>
    </row>
    <row r="24" spans="1:15" ht="18.75" customHeight="1" thickBot="1">
      <c r="A24" s="2056"/>
      <c r="B24" s="570" t="s">
        <v>623</v>
      </c>
      <c r="C24" s="571" t="s">
        <v>624</v>
      </c>
      <c r="D24" s="2060"/>
      <c r="E24" s="2062"/>
      <c r="F24" s="569"/>
      <c r="G24" s="2056"/>
      <c r="H24" s="570" t="s">
        <v>623</v>
      </c>
      <c r="I24" s="571" t="s">
        <v>624</v>
      </c>
      <c r="J24" s="2060"/>
      <c r="K24" s="2062"/>
      <c r="L24" s="513"/>
      <c r="N24" s="661"/>
      <c r="O24" s="660"/>
    </row>
    <row r="25" spans="1:15" ht="26.45" customHeight="1" thickTop="1">
      <c r="A25" s="2065" t="s">
        <v>631</v>
      </c>
      <c r="B25" s="2072"/>
      <c r="C25" s="836"/>
      <c r="D25" s="839"/>
      <c r="E25" s="572"/>
      <c r="F25" s="573"/>
      <c r="G25" s="2065" t="s">
        <v>632</v>
      </c>
      <c r="H25" s="2072"/>
      <c r="I25" s="836"/>
      <c r="J25" s="839"/>
      <c r="K25" s="572"/>
      <c r="L25" s="513"/>
      <c r="N25" s="562"/>
      <c r="O25" s="562"/>
    </row>
    <row r="26" spans="1:15" ht="26.45" customHeight="1">
      <c r="A26" s="2066"/>
      <c r="B26" s="2073"/>
      <c r="C26" s="837"/>
      <c r="D26" s="840"/>
      <c r="E26" s="574"/>
      <c r="F26" s="573"/>
      <c r="G26" s="2066"/>
      <c r="H26" s="2073"/>
      <c r="I26" s="837"/>
      <c r="J26" s="840"/>
      <c r="K26" s="574"/>
      <c r="L26" s="513"/>
    </row>
    <row r="27" spans="1:15" ht="26.45" customHeight="1">
      <c r="A27" s="2066"/>
      <c r="B27" s="2073"/>
      <c r="C27" s="837"/>
      <c r="D27" s="840"/>
      <c r="E27" s="574"/>
      <c r="F27" s="573"/>
      <c r="G27" s="2066"/>
      <c r="H27" s="2073"/>
      <c r="I27" s="837"/>
      <c r="J27" s="840"/>
      <c r="K27" s="574"/>
      <c r="L27" s="513"/>
    </row>
    <row r="28" spans="1:15" ht="26.45" customHeight="1">
      <c r="A28" s="2066"/>
      <c r="B28" s="2073"/>
      <c r="C28" s="837"/>
      <c r="D28" s="840"/>
      <c r="E28" s="574"/>
      <c r="F28" s="573"/>
      <c r="G28" s="2066"/>
      <c r="H28" s="2073"/>
      <c r="I28" s="837"/>
      <c r="J28" s="840"/>
      <c r="K28" s="574"/>
      <c r="L28" s="513"/>
    </row>
    <row r="29" spans="1:15" ht="26.45" customHeight="1">
      <c r="A29" s="2066"/>
      <c r="B29" s="2074"/>
      <c r="C29" s="838"/>
      <c r="D29" s="841"/>
      <c r="E29" s="575"/>
      <c r="F29" s="576"/>
      <c r="G29" s="2066"/>
      <c r="H29" s="2074"/>
      <c r="I29" s="838"/>
      <c r="J29" s="841"/>
      <c r="K29" s="575"/>
      <c r="L29" s="513"/>
    </row>
    <row r="30" spans="1:15" ht="26.45" customHeight="1" thickBot="1">
      <c r="A30" s="2067"/>
      <c r="B30" s="2070" t="s">
        <v>748</v>
      </c>
      <c r="C30" s="2071"/>
      <c r="D30" s="842"/>
      <c r="E30" s="794">
        <f>(B25*$O$7+IF(B25=0,0,$O$8)+SUM(D25:D29)*$O$9+D30*$O$10)</f>
        <v>0</v>
      </c>
      <c r="F30" s="573"/>
      <c r="G30" s="2067"/>
      <c r="H30" s="2070" t="s">
        <v>748</v>
      </c>
      <c r="I30" s="2071"/>
      <c r="J30" s="842"/>
      <c r="K30" s="794">
        <f>(H25*$O$7+IF(H25=0,0,$O$8)+SUM(J25:J29)*$O$9+J30*$O$10)</f>
        <v>0</v>
      </c>
      <c r="L30" s="513"/>
    </row>
    <row r="31" spans="1:15" s="563" customFormat="1" ht="8.25" customHeight="1" thickBot="1">
      <c r="A31" s="578"/>
      <c r="B31" s="577"/>
      <c r="C31" s="577"/>
      <c r="D31" s="577"/>
      <c r="E31" s="577"/>
      <c r="F31" s="577"/>
      <c r="G31" s="577"/>
      <c r="H31" s="577"/>
      <c r="I31" s="577"/>
      <c r="J31" s="577"/>
      <c r="K31" s="578"/>
      <c r="L31" s="561"/>
    </row>
    <row r="32" spans="1:15" ht="18.75" customHeight="1">
      <c r="A32" s="2055" t="s">
        <v>698</v>
      </c>
      <c r="B32" s="2057" t="s">
        <v>959</v>
      </c>
      <c r="C32" s="2058"/>
      <c r="D32" s="2059" t="s">
        <v>600</v>
      </c>
      <c r="E32" s="2079" t="s">
        <v>494</v>
      </c>
      <c r="F32" s="569"/>
      <c r="G32" s="2055" t="s">
        <v>698</v>
      </c>
      <c r="H32" s="2057" t="s">
        <v>959</v>
      </c>
      <c r="I32" s="2058"/>
      <c r="J32" s="2059" t="s">
        <v>600</v>
      </c>
      <c r="K32" s="2061" t="s">
        <v>494</v>
      </c>
      <c r="L32" s="513"/>
    </row>
    <row r="33" spans="1:13" ht="18.75" customHeight="1" thickBot="1">
      <c r="A33" s="2056"/>
      <c r="B33" s="570" t="s">
        <v>623</v>
      </c>
      <c r="C33" s="571" t="s">
        <v>624</v>
      </c>
      <c r="D33" s="2060"/>
      <c r="E33" s="2080"/>
      <c r="F33" s="569"/>
      <c r="G33" s="2056"/>
      <c r="H33" s="570" t="s">
        <v>623</v>
      </c>
      <c r="I33" s="571" t="s">
        <v>624</v>
      </c>
      <c r="J33" s="2060"/>
      <c r="K33" s="2062"/>
      <c r="L33" s="513"/>
    </row>
    <row r="34" spans="1:13" ht="26.45" customHeight="1" thickTop="1">
      <c r="A34" s="2065" t="s">
        <v>633</v>
      </c>
      <c r="B34" s="2072"/>
      <c r="C34" s="836"/>
      <c r="D34" s="839"/>
      <c r="E34" s="572"/>
      <c r="F34" s="573"/>
      <c r="G34" s="2076" t="s">
        <v>634</v>
      </c>
      <c r="H34" s="2072"/>
      <c r="I34" s="836"/>
      <c r="J34" s="839"/>
      <c r="K34" s="572"/>
      <c r="L34" s="513"/>
    </row>
    <row r="35" spans="1:13" ht="26.45" customHeight="1">
      <c r="A35" s="2066"/>
      <c r="B35" s="2073"/>
      <c r="C35" s="837"/>
      <c r="D35" s="840"/>
      <c r="E35" s="574"/>
      <c r="F35" s="573"/>
      <c r="G35" s="2077"/>
      <c r="H35" s="2073"/>
      <c r="I35" s="837"/>
      <c r="J35" s="840"/>
      <c r="K35" s="574"/>
      <c r="L35" s="513"/>
      <c r="M35" s="562"/>
    </row>
    <row r="36" spans="1:13" ht="26.45" customHeight="1">
      <c r="A36" s="2066"/>
      <c r="B36" s="2073"/>
      <c r="C36" s="837"/>
      <c r="D36" s="840"/>
      <c r="E36" s="574"/>
      <c r="F36" s="573"/>
      <c r="G36" s="2077"/>
      <c r="H36" s="2073"/>
      <c r="I36" s="837"/>
      <c r="J36" s="840"/>
      <c r="K36" s="574"/>
      <c r="L36" s="513"/>
    </row>
    <row r="37" spans="1:13" ht="26.45" customHeight="1">
      <c r="A37" s="2066"/>
      <c r="B37" s="2073"/>
      <c r="C37" s="837"/>
      <c r="D37" s="840"/>
      <c r="E37" s="574"/>
      <c r="F37" s="573"/>
      <c r="G37" s="2077"/>
      <c r="H37" s="2073"/>
      <c r="I37" s="837"/>
      <c r="J37" s="840"/>
      <c r="K37" s="574"/>
    </row>
    <row r="38" spans="1:13" ht="26.45" customHeight="1">
      <c r="A38" s="2066"/>
      <c r="B38" s="2074"/>
      <c r="C38" s="838"/>
      <c r="D38" s="841"/>
      <c r="E38" s="575"/>
      <c r="F38" s="576"/>
      <c r="G38" s="2077"/>
      <c r="H38" s="2074"/>
      <c r="I38" s="838"/>
      <c r="J38" s="841"/>
      <c r="K38" s="575"/>
    </row>
    <row r="39" spans="1:13" ht="26.45" customHeight="1" thickBot="1">
      <c r="A39" s="2067"/>
      <c r="B39" s="2070" t="s">
        <v>748</v>
      </c>
      <c r="C39" s="2071"/>
      <c r="D39" s="842"/>
      <c r="E39" s="794">
        <f>(B34*$O$7+IF(B34=0,0,$O$8)+SUM(D34:D38)*$O$9+D39*$O$10)</f>
        <v>0</v>
      </c>
      <c r="F39" s="573"/>
      <c r="G39" s="2078"/>
      <c r="H39" s="2070" t="s">
        <v>748</v>
      </c>
      <c r="I39" s="2071"/>
      <c r="J39" s="842"/>
      <c r="K39" s="794">
        <f>(H34*$O$7+IF(H34=0,0,$O$8)+SUM(J34:J38)*$O$9+J39*$O$10)</f>
        <v>0</v>
      </c>
    </row>
    <row r="40" spans="1:13" ht="6" customHeight="1" thickBot="1">
      <c r="A40" s="649"/>
      <c r="F40" s="562"/>
    </row>
    <row r="41" spans="1:13" ht="18.75" customHeight="1">
      <c r="A41" s="2055" t="s">
        <v>698</v>
      </c>
      <c r="B41" s="2057" t="s">
        <v>959</v>
      </c>
      <c r="C41" s="2058"/>
      <c r="D41" s="2059" t="s">
        <v>600</v>
      </c>
      <c r="E41" s="2079" t="s">
        <v>494</v>
      </c>
      <c r="F41" s="569"/>
      <c r="G41" s="2055" t="s">
        <v>698</v>
      </c>
      <c r="H41" s="2057" t="s">
        <v>959</v>
      </c>
      <c r="I41" s="2058"/>
      <c r="J41" s="2059" t="s">
        <v>600</v>
      </c>
      <c r="K41" s="2061" t="s">
        <v>494</v>
      </c>
    </row>
    <row r="42" spans="1:13" ht="18.75" customHeight="1" thickBot="1">
      <c r="A42" s="2056"/>
      <c r="B42" s="570" t="s">
        <v>623</v>
      </c>
      <c r="C42" s="571" t="s">
        <v>624</v>
      </c>
      <c r="D42" s="2060"/>
      <c r="E42" s="2080"/>
      <c r="F42" s="569"/>
      <c r="G42" s="2056"/>
      <c r="H42" s="570" t="s">
        <v>623</v>
      </c>
      <c r="I42" s="571" t="s">
        <v>624</v>
      </c>
      <c r="J42" s="2060"/>
      <c r="K42" s="2062"/>
    </row>
    <row r="43" spans="1:13" ht="26.25" customHeight="1" thickTop="1">
      <c r="A43" s="2065" t="s">
        <v>721</v>
      </c>
      <c r="B43" s="2072"/>
      <c r="C43" s="836"/>
      <c r="D43" s="839"/>
      <c r="E43" s="572"/>
      <c r="F43" s="573"/>
      <c r="G43" s="2076" t="s">
        <v>722</v>
      </c>
      <c r="H43" s="2072"/>
      <c r="I43" s="836"/>
      <c r="J43" s="839"/>
      <c r="K43" s="572"/>
    </row>
    <row r="44" spans="1:13" ht="26.25" customHeight="1">
      <c r="A44" s="2066"/>
      <c r="B44" s="2073"/>
      <c r="C44" s="837"/>
      <c r="D44" s="840"/>
      <c r="E44" s="574"/>
      <c r="F44" s="573"/>
      <c r="G44" s="2077"/>
      <c r="H44" s="2073"/>
      <c r="I44" s="837"/>
      <c r="J44" s="840"/>
      <c r="K44" s="574"/>
    </row>
    <row r="45" spans="1:13" ht="26.25" customHeight="1">
      <c r="A45" s="2066"/>
      <c r="B45" s="2073"/>
      <c r="C45" s="837"/>
      <c r="D45" s="840"/>
      <c r="E45" s="574"/>
      <c r="F45" s="573"/>
      <c r="G45" s="2077"/>
      <c r="H45" s="2073"/>
      <c r="I45" s="837"/>
      <c r="J45" s="840"/>
      <c r="K45" s="574"/>
    </row>
    <row r="46" spans="1:13" ht="26.25" customHeight="1">
      <c r="A46" s="2066"/>
      <c r="B46" s="2073"/>
      <c r="C46" s="837"/>
      <c r="D46" s="840"/>
      <c r="E46" s="574"/>
      <c r="F46" s="573"/>
      <c r="G46" s="2077"/>
      <c r="H46" s="2073"/>
      <c r="I46" s="837"/>
      <c r="J46" s="840"/>
      <c r="K46" s="574"/>
    </row>
    <row r="47" spans="1:13" ht="26.25" customHeight="1">
      <c r="A47" s="2066"/>
      <c r="B47" s="2074"/>
      <c r="C47" s="838"/>
      <c r="D47" s="841"/>
      <c r="E47" s="575"/>
      <c r="F47" s="576"/>
      <c r="G47" s="2077"/>
      <c r="H47" s="2074"/>
      <c r="I47" s="838"/>
      <c r="J47" s="841"/>
      <c r="K47" s="575"/>
    </row>
    <row r="48" spans="1:13" ht="26.25" customHeight="1" thickBot="1">
      <c r="A48" s="2067"/>
      <c r="B48" s="2070" t="s">
        <v>748</v>
      </c>
      <c r="C48" s="2071"/>
      <c r="D48" s="842"/>
      <c r="E48" s="794">
        <f>(B43*$O$7+IF(B43=0,0,$O$8)+SUM(D43:D47)*$O$9+D48*$O$10)</f>
        <v>0</v>
      </c>
      <c r="F48" s="573"/>
      <c r="G48" s="2078"/>
      <c r="H48" s="2070" t="s">
        <v>748</v>
      </c>
      <c r="I48" s="2071"/>
      <c r="J48" s="842"/>
      <c r="K48" s="794">
        <f>(H43*$O$7+IF(H43=0,0,$O$8)+SUM(J43:J47)*$O$9+J48*$O$10)</f>
        <v>0</v>
      </c>
    </row>
    <row r="49" spans="1:1">
      <c r="A49" s="650"/>
    </row>
  </sheetData>
  <sheetProtection algorithmName="SHA-512" hashValue="u1b6MrT7zZCAAS2/KVK3bApmYRNNzqYRBLrH36CWJRAKV2Q1KpbRCqUiYSma5M6RPFAJMyD3E4kgTqNpW69Zvg==" saltValue="Yd9weASKPKapDtz/mKNmdw=="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18"/>
  <conditionalFormatting sqref="B7 C8:D11 D12">
    <cfRule type="containsBlanks" dxfId="247" priority="27">
      <formula>LEN(TRIM(B7))=0</formula>
    </cfRule>
  </conditionalFormatting>
  <conditionalFormatting sqref="C7:D7">
    <cfRule type="containsBlanks" dxfId="246" priority="28">
      <formula>LEN(TRIM(C7))=0</formula>
    </cfRule>
  </conditionalFormatting>
  <conditionalFormatting sqref="H7 I8:J11 J12">
    <cfRule type="containsBlanks" dxfId="245" priority="3">
      <formula>LEN(TRIM(H7))=0</formula>
    </cfRule>
  </conditionalFormatting>
  <conditionalFormatting sqref="I7:J7">
    <cfRule type="containsBlanks" dxfId="244" priority="4">
      <formula>LEN(TRIM(I7))=0</formula>
    </cfRule>
  </conditionalFormatting>
  <conditionalFormatting sqref="H43 I44:J47 J48 B43 C44:D47 D48 H34 I35:J38 J39 B34 C35:D38 D39 H25 I26:J29 J30 B25 C26:D29 D30 H16 I17:J20 J21 B16 C17:D20 D21">
    <cfRule type="containsBlanks" dxfId="243" priority="1">
      <formula>LEN(TRIM(B16))=0</formula>
    </cfRule>
  </conditionalFormatting>
  <conditionalFormatting sqref="I43:J43 C43:D43 I34:J34 C34:D34 I25:J25 C25:D25 I16:J16 C16:D16">
    <cfRule type="containsBlanks" dxfId="242" priority="2">
      <formula>LEN(TRIM(C16))=0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&amp;R&amp;K00-043R5高層ZEH-M_ver.1.2</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4"/>
  <cols>
    <col min="1" max="1" width="2.625" style="98" customWidth="1"/>
    <col min="2" max="2" width="30.625" style="52" customWidth="1"/>
    <col min="3" max="3" width="20.625" style="52" customWidth="1"/>
    <col min="4" max="4" width="6.625" style="52" customWidth="1"/>
    <col min="5" max="5" width="10.625" style="53" customWidth="1"/>
    <col min="6" max="6" width="5.625" style="52" customWidth="1"/>
    <col min="7" max="7" width="13.625" style="52" customWidth="1"/>
    <col min="8" max="8" width="5.625" style="52" customWidth="1"/>
    <col min="9" max="9" width="13.625" style="52" customWidth="1"/>
    <col min="10" max="10" width="5.625" style="52" customWidth="1"/>
    <col min="11" max="11" width="13.625" style="52" customWidth="1"/>
    <col min="12" max="12" width="20.625" style="52" customWidth="1"/>
    <col min="13" max="13" width="1.625" style="60" customWidth="1"/>
    <col min="14" max="14" width="30.625" style="52" customWidth="1"/>
    <col min="15" max="15" width="20.625" style="52" customWidth="1"/>
    <col min="16" max="16" width="6.625" style="52" customWidth="1"/>
    <col min="17" max="17" width="10.625" style="53" customWidth="1"/>
    <col min="18" max="18" width="5.625" style="52" customWidth="1"/>
    <col min="19" max="19" width="13.625" style="52" customWidth="1"/>
    <col min="20" max="20" width="5.625" style="52" customWidth="1"/>
    <col min="21" max="21" width="13.625" style="52" customWidth="1"/>
    <col min="22" max="22" width="5.625" style="52" customWidth="1"/>
    <col min="23" max="23" width="13.625" style="52" customWidth="1"/>
    <col min="24" max="24" width="20.625" style="52" customWidth="1"/>
    <col min="25" max="25" width="1.625" style="60" customWidth="1"/>
    <col min="26" max="26" width="30.625" style="52" customWidth="1"/>
    <col min="27" max="27" width="20.625" style="52" customWidth="1"/>
    <col min="28" max="28" width="6.625" style="52" customWidth="1"/>
    <col min="29" max="29" width="10.625" style="53" customWidth="1"/>
    <col min="30" max="30" width="5.625" style="52" customWidth="1"/>
    <col min="31" max="31" width="13.625" style="52" customWidth="1"/>
    <col min="32" max="32" width="5.625" style="52" customWidth="1"/>
    <col min="33" max="33" width="13.625" style="52" customWidth="1"/>
    <col min="34" max="34" width="5.625" style="52" customWidth="1"/>
    <col min="35" max="35" width="13.625" style="52" customWidth="1"/>
    <col min="36" max="36" width="20.625" style="52" customWidth="1"/>
    <col min="37" max="37" width="1.625" style="60" customWidth="1"/>
    <col min="38" max="38" width="30.625" style="52" customWidth="1"/>
    <col min="39" max="39" width="20.625" style="52" customWidth="1"/>
    <col min="40" max="40" width="6.625" style="52" customWidth="1"/>
    <col min="41" max="41" width="10.625" style="53" customWidth="1"/>
    <col min="42" max="42" width="5.625" style="52" customWidth="1"/>
    <col min="43" max="43" width="13.625" style="52" customWidth="1"/>
    <col min="44" max="44" width="5.625" style="52" customWidth="1"/>
    <col min="45" max="45" width="13.625" style="52" customWidth="1"/>
    <col min="46" max="46" width="5.625" style="52" customWidth="1"/>
    <col min="47" max="47" width="13.625" style="52" customWidth="1"/>
    <col min="48" max="48" width="20.625" style="52" customWidth="1"/>
    <col min="49" max="54" width="9" style="62"/>
    <col min="55" max="55" width="9" style="62" customWidth="1"/>
    <col min="56" max="16384" width="9" style="62"/>
  </cols>
  <sheetData>
    <row r="1" spans="1:48" ht="18.75">
      <c r="A1" s="274" t="s">
        <v>743</v>
      </c>
    </row>
    <row r="2" spans="1:48" s="280" customFormat="1" ht="18.75">
      <c r="A2" s="274" t="s">
        <v>446</v>
      </c>
      <c r="B2" s="274"/>
      <c r="C2" s="279"/>
      <c r="D2" s="275"/>
      <c r="E2" s="276"/>
      <c r="F2" s="275"/>
      <c r="G2" s="275"/>
      <c r="H2" s="275"/>
      <c r="I2" s="275"/>
      <c r="J2" s="277"/>
      <c r="K2" s="277"/>
      <c r="L2" s="277"/>
      <c r="M2" s="295"/>
      <c r="N2" s="279"/>
      <c r="O2" s="279"/>
      <c r="P2" s="275"/>
      <c r="Q2" s="276"/>
      <c r="R2" s="275"/>
      <c r="S2" s="275"/>
      <c r="T2" s="275"/>
      <c r="U2" s="275"/>
      <c r="V2" s="277"/>
      <c r="W2" s="277"/>
      <c r="X2" s="277"/>
      <c r="Y2" s="295"/>
      <c r="Z2" s="279"/>
      <c r="AA2" s="279"/>
      <c r="AB2" s="275"/>
      <c r="AC2" s="276"/>
      <c r="AD2" s="275"/>
      <c r="AE2" s="275"/>
      <c r="AF2" s="275"/>
      <c r="AG2" s="275"/>
      <c r="AH2" s="277"/>
      <c r="AI2" s="277"/>
      <c r="AJ2" s="277"/>
      <c r="AK2" s="295"/>
      <c r="AL2" s="279"/>
      <c r="AM2" s="279"/>
      <c r="AN2" s="275"/>
      <c r="AO2" s="276"/>
      <c r="AP2" s="275"/>
      <c r="AQ2" s="275"/>
      <c r="AR2" s="275"/>
      <c r="AS2" s="275"/>
      <c r="AT2" s="277"/>
      <c r="AU2" s="277"/>
      <c r="AV2" s="277"/>
    </row>
    <row r="3" spans="1:48" s="288" customFormat="1" ht="18.75">
      <c r="A3" s="281" t="s">
        <v>1079</v>
      </c>
      <c r="B3" s="281"/>
      <c r="C3" s="282"/>
      <c r="D3" s="282"/>
      <c r="E3" s="283"/>
      <c r="F3" s="284"/>
      <c r="G3" s="284"/>
      <c r="H3" s="285"/>
      <c r="I3" s="286"/>
      <c r="J3" s="286"/>
      <c r="K3" s="287"/>
      <c r="L3" s="286"/>
      <c r="M3" s="295"/>
      <c r="N3" s="282"/>
      <c r="O3" s="282"/>
      <c r="P3" s="282"/>
      <c r="Q3" s="283"/>
      <c r="R3" s="284"/>
      <c r="S3" s="284"/>
      <c r="T3" s="285"/>
      <c r="U3" s="286"/>
      <c r="V3" s="286"/>
      <c r="W3" s="287"/>
      <c r="X3" s="286"/>
      <c r="Y3" s="295"/>
      <c r="Z3" s="282"/>
      <c r="AA3" s="282"/>
      <c r="AB3" s="282"/>
      <c r="AC3" s="283"/>
      <c r="AD3" s="284"/>
      <c r="AE3" s="284"/>
      <c r="AF3" s="285"/>
      <c r="AG3" s="286"/>
      <c r="AH3" s="286"/>
      <c r="AI3" s="287"/>
      <c r="AJ3" s="286"/>
      <c r="AK3" s="295"/>
      <c r="AL3" s="282"/>
      <c r="AM3" s="282"/>
      <c r="AN3" s="282"/>
      <c r="AO3" s="283"/>
      <c r="AP3" s="284"/>
      <c r="AQ3" s="284"/>
      <c r="AR3" s="285"/>
      <c r="AS3" s="286"/>
      <c r="AT3" s="286"/>
      <c r="AU3" s="287"/>
      <c r="AV3" s="286"/>
    </row>
    <row r="4" spans="1:48" s="294" customFormat="1" ht="18.75">
      <c r="A4" s="281" t="s">
        <v>447</v>
      </c>
      <c r="B4" s="281"/>
      <c r="C4" s="289"/>
      <c r="D4" s="289"/>
      <c r="E4" s="289"/>
      <c r="F4" s="290"/>
      <c r="G4" s="290"/>
      <c r="H4" s="291"/>
      <c r="I4" s="292"/>
      <c r="J4" s="292"/>
      <c r="K4" s="293"/>
      <c r="L4" s="292"/>
      <c r="M4" s="295"/>
      <c r="N4" s="289"/>
      <c r="O4" s="289"/>
      <c r="P4" s="289"/>
      <c r="Q4" s="289"/>
      <c r="R4" s="290"/>
      <c r="S4" s="290"/>
      <c r="T4" s="291"/>
      <c r="U4" s="292"/>
      <c r="V4" s="292"/>
      <c r="W4" s="293"/>
      <c r="X4" s="292"/>
      <c r="Y4" s="295"/>
      <c r="Z4" s="289"/>
      <c r="AA4" s="289"/>
      <c r="AB4" s="289"/>
      <c r="AC4" s="289"/>
      <c r="AD4" s="290"/>
      <c r="AE4" s="290"/>
      <c r="AF4" s="291"/>
      <c r="AG4" s="292"/>
      <c r="AH4" s="292"/>
      <c r="AI4" s="293"/>
      <c r="AJ4" s="292"/>
      <c r="AK4" s="295"/>
      <c r="AL4" s="289"/>
      <c r="AM4" s="289"/>
      <c r="AN4" s="289"/>
      <c r="AO4" s="289"/>
      <c r="AP4" s="290"/>
      <c r="AQ4" s="290"/>
      <c r="AR4" s="291"/>
      <c r="AS4" s="292"/>
      <c r="AT4" s="292"/>
      <c r="AU4" s="293"/>
      <c r="AV4" s="292"/>
    </row>
    <row r="5" spans="1:48" s="294" customFormat="1" ht="18.75">
      <c r="A5" s="281" t="s">
        <v>448</v>
      </c>
      <c r="B5" s="281"/>
      <c r="C5" s="289"/>
      <c r="D5" s="289"/>
      <c r="E5" s="289"/>
      <c r="F5" s="290"/>
      <c r="G5" s="290"/>
      <c r="H5" s="291"/>
      <c r="I5" s="292"/>
      <c r="J5" s="292"/>
      <c r="K5" s="293"/>
      <c r="L5" s="292"/>
      <c r="M5" s="278"/>
      <c r="N5" s="289"/>
      <c r="O5" s="289"/>
      <c r="P5" s="289"/>
      <c r="Q5" s="289"/>
      <c r="R5" s="290"/>
      <c r="S5" s="290"/>
      <c r="T5" s="291"/>
      <c r="U5" s="292"/>
      <c r="V5" s="292"/>
      <c r="W5" s="293"/>
      <c r="X5" s="292"/>
      <c r="Y5" s="278"/>
      <c r="Z5" s="289"/>
      <c r="AA5" s="289"/>
      <c r="AB5" s="289"/>
      <c r="AC5" s="289"/>
      <c r="AD5" s="290"/>
      <c r="AE5" s="290"/>
      <c r="AF5" s="291"/>
      <c r="AG5" s="292"/>
      <c r="AH5" s="292"/>
      <c r="AI5" s="293"/>
      <c r="AJ5" s="292"/>
      <c r="AK5" s="278"/>
      <c r="AL5" s="289"/>
      <c r="AM5" s="289"/>
      <c r="AN5" s="289"/>
      <c r="AO5" s="289"/>
      <c r="AP5" s="290"/>
      <c r="AQ5" s="290"/>
      <c r="AR5" s="291"/>
      <c r="AS5" s="292"/>
      <c r="AT5" s="292"/>
      <c r="AU5" s="293"/>
      <c r="AV5" s="292"/>
    </row>
    <row r="6" spans="1:48" s="110" customFormat="1" ht="14.25">
      <c r="B6" s="111"/>
      <c r="C6" s="112"/>
      <c r="D6" s="112"/>
      <c r="E6" s="112"/>
      <c r="F6" s="113"/>
      <c r="G6" s="113"/>
      <c r="H6" s="114"/>
      <c r="I6" s="115"/>
      <c r="J6" s="115"/>
      <c r="K6" s="116"/>
      <c r="L6" s="115"/>
      <c r="M6" s="1"/>
      <c r="N6" s="112"/>
      <c r="O6" s="112"/>
      <c r="P6" s="112"/>
      <c r="Q6" s="112"/>
      <c r="R6" s="113"/>
      <c r="S6" s="113"/>
      <c r="T6" s="114"/>
      <c r="U6" s="115"/>
      <c r="V6" s="115"/>
      <c r="W6" s="116"/>
      <c r="X6" s="115"/>
      <c r="Y6" s="1"/>
      <c r="Z6" s="112"/>
      <c r="AA6" s="112"/>
      <c r="AB6" s="112"/>
      <c r="AC6" s="112"/>
      <c r="AD6" s="113"/>
      <c r="AE6" s="113"/>
      <c r="AF6" s="114"/>
      <c r="AG6" s="115"/>
      <c r="AH6" s="115"/>
      <c r="AI6" s="116"/>
      <c r="AJ6" s="115"/>
      <c r="AK6" s="1"/>
      <c r="AL6" s="112"/>
      <c r="AM6" s="112"/>
      <c r="AN6" s="112"/>
      <c r="AO6" s="112"/>
      <c r="AP6" s="113"/>
      <c r="AQ6" s="113"/>
      <c r="AR6" s="114"/>
      <c r="AS6" s="115"/>
      <c r="AT6" s="115"/>
      <c r="AU6" s="116"/>
      <c r="AV6" s="115"/>
    </row>
    <row r="7" spans="1:48">
      <c r="B7" s="2112" t="s">
        <v>1160</v>
      </c>
      <c r="C7" s="2112"/>
      <c r="D7" s="2112"/>
      <c r="E7" s="2112"/>
      <c r="F7" s="2112"/>
      <c r="G7" s="2112"/>
      <c r="H7" s="2112"/>
      <c r="I7" s="2112"/>
      <c r="J7" s="2112"/>
      <c r="K7" s="2112"/>
      <c r="L7" s="2112"/>
      <c r="N7" s="2112" t="s">
        <v>1161</v>
      </c>
      <c r="O7" s="2112"/>
      <c r="P7" s="2112"/>
      <c r="Q7" s="2112"/>
      <c r="R7" s="2112"/>
      <c r="S7" s="2112"/>
      <c r="T7" s="2112"/>
      <c r="U7" s="2112"/>
      <c r="V7" s="2112"/>
      <c r="W7" s="2112"/>
      <c r="X7" s="2112"/>
      <c r="Z7" s="2112" t="s">
        <v>1162</v>
      </c>
      <c r="AA7" s="2112"/>
      <c r="AB7" s="2112"/>
      <c r="AC7" s="2112"/>
      <c r="AD7" s="2112"/>
      <c r="AE7" s="2112"/>
      <c r="AF7" s="2112"/>
      <c r="AG7" s="2112"/>
      <c r="AH7" s="2112"/>
      <c r="AI7" s="2112"/>
      <c r="AJ7" s="2112"/>
      <c r="AL7" s="2112" t="s">
        <v>1163</v>
      </c>
      <c r="AM7" s="2112"/>
      <c r="AN7" s="2112"/>
      <c r="AO7" s="2112"/>
      <c r="AP7" s="2112"/>
      <c r="AQ7" s="2112"/>
      <c r="AR7" s="2112"/>
      <c r="AS7" s="2112"/>
      <c r="AT7" s="2112"/>
      <c r="AU7" s="2112"/>
      <c r="AV7" s="2112"/>
    </row>
    <row r="8" spans="1:48" ht="17.25">
      <c r="A8" s="100"/>
      <c r="B8" s="301"/>
      <c r="C8" s="301"/>
      <c r="D8" s="301"/>
      <c r="E8" s="302"/>
      <c r="F8" s="301"/>
      <c r="G8" s="301"/>
      <c r="H8" s="301"/>
      <c r="I8" s="301"/>
      <c r="J8" s="301"/>
      <c r="K8" s="301"/>
      <c r="L8" s="301"/>
      <c r="M8" s="64"/>
      <c r="N8" s="301"/>
      <c r="O8" s="301"/>
      <c r="P8" s="301"/>
      <c r="Q8" s="302"/>
      <c r="R8" s="301"/>
      <c r="S8" s="301"/>
      <c r="T8" s="301"/>
      <c r="U8" s="301"/>
      <c r="V8" s="301"/>
      <c r="W8" s="301"/>
      <c r="X8" s="301"/>
      <c r="Y8" s="64"/>
      <c r="Z8" s="301"/>
      <c r="AA8" s="301"/>
      <c r="AB8" s="301"/>
      <c r="AC8" s="302"/>
      <c r="AD8" s="301"/>
      <c r="AE8" s="301"/>
      <c r="AF8" s="301"/>
      <c r="AG8" s="301"/>
      <c r="AH8" s="301"/>
      <c r="AI8" s="301"/>
      <c r="AJ8" s="301"/>
      <c r="AK8" s="64"/>
      <c r="AL8" s="301"/>
      <c r="AM8" s="301"/>
      <c r="AN8" s="301"/>
      <c r="AO8" s="302"/>
      <c r="AP8" s="301"/>
      <c r="AQ8" s="301"/>
      <c r="AR8" s="301"/>
      <c r="AS8" s="301"/>
      <c r="AT8" s="301"/>
      <c r="AU8" s="301"/>
      <c r="AV8" s="301"/>
    </row>
    <row r="9" spans="1:48">
      <c r="B9" s="2111" t="s">
        <v>791</v>
      </c>
      <c r="C9" s="2111"/>
      <c r="D9" s="2111"/>
      <c r="E9" s="2111"/>
      <c r="F9" s="2111"/>
      <c r="G9" s="2111"/>
      <c r="H9" s="2111"/>
      <c r="I9" s="2111"/>
      <c r="J9" s="2111"/>
      <c r="K9" s="2111"/>
      <c r="L9" s="303"/>
      <c r="M9" s="64"/>
      <c r="N9" s="2111" t="s">
        <v>791</v>
      </c>
      <c r="O9" s="2111"/>
      <c r="P9" s="2111"/>
      <c r="Q9" s="2111"/>
      <c r="R9" s="2111"/>
      <c r="S9" s="2111"/>
      <c r="T9" s="2111"/>
      <c r="U9" s="2111"/>
      <c r="V9" s="2111"/>
      <c r="W9" s="2111"/>
      <c r="X9" s="303"/>
      <c r="Y9" s="64"/>
      <c r="Z9" s="2111" t="s">
        <v>791</v>
      </c>
      <c r="AA9" s="2111"/>
      <c r="AB9" s="2111"/>
      <c r="AC9" s="2111"/>
      <c r="AD9" s="2111"/>
      <c r="AE9" s="2111"/>
      <c r="AF9" s="2111"/>
      <c r="AG9" s="2111"/>
      <c r="AH9" s="2111"/>
      <c r="AI9" s="2111"/>
      <c r="AJ9" s="303"/>
      <c r="AK9" s="64"/>
      <c r="AL9" s="2111" t="s">
        <v>791</v>
      </c>
      <c r="AM9" s="2111"/>
      <c r="AN9" s="2111"/>
      <c r="AO9" s="2111"/>
      <c r="AP9" s="2111"/>
      <c r="AQ9" s="2111"/>
      <c r="AR9" s="2111"/>
      <c r="AS9" s="2111"/>
      <c r="AT9" s="2111"/>
      <c r="AU9" s="2111"/>
      <c r="AV9" s="303"/>
    </row>
    <row r="10" spans="1:48">
      <c r="B10" s="2111"/>
      <c r="C10" s="2111"/>
      <c r="D10" s="2111"/>
      <c r="E10" s="2111"/>
      <c r="F10" s="2111"/>
      <c r="G10" s="2111"/>
      <c r="H10" s="2111"/>
      <c r="I10" s="2111"/>
      <c r="J10" s="2111"/>
      <c r="K10" s="2111"/>
      <c r="L10" s="303"/>
      <c r="M10" s="64"/>
      <c r="N10" s="2111"/>
      <c r="O10" s="2111"/>
      <c r="P10" s="2111"/>
      <c r="Q10" s="2111"/>
      <c r="R10" s="2111"/>
      <c r="S10" s="2111"/>
      <c r="T10" s="2111"/>
      <c r="U10" s="2111"/>
      <c r="V10" s="2111"/>
      <c r="W10" s="2111"/>
      <c r="X10" s="303"/>
      <c r="Y10" s="64"/>
      <c r="Z10" s="2111"/>
      <c r="AA10" s="2111"/>
      <c r="AB10" s="2111"/>
      <c r="AC10" s="2111"/>
      <c r="AD10" s="2111"/>
      <c r="AE10" s="2111"/>
      <c r="AF10" s="2111"/>
      <c r="AG10" s="2111"/>
      <c r="AH10" s="2111"/>
      <c r="AI10" s="2111"/>
      <c r="AJ10" s="303"/>
      <c r="AK10" s="64"/>
      <c r="AL10" s="2111"/>
      <c r="AM10" s="2111"/>
      <c r="AN10" s="2111"/>
      <c r="AO10" s="2111"/>
      <c r="AP10" s="2111"/>
      <c r="AQ10" s="2111"/>
      <c r="AR10" s="2111"/>
      <c r="AS10" s="2111"/>
      <c r="AT10" s="2111"/>
      <c r="AU10" s="2111"/>
      <c r="AV10" s="303"/>
    </row>
    <row r="11" spans="1:48" ht="17.25">
      <c r="A11" s="100"/>
      <c r="M11" s="64"/>
      <c r="N11" s="58"/>
      <c r="P11" s="58"/>
      <c r="Q11" s="59"/>
      <c r="R11" s="58"/>
      <c r="S11" s="58"/>
      <c r="T11" s="58"/>
      <c r="U11" s="58"/>
      <c r="V11" s="58"/>
      <c r="W11" s="58"/>
      <c r="X11" s="58"/>
      <c r="Y11" s="64"/>
      <c r="Z11" s="58"/>
      <c r="AB11" s="58"/>
      <c r="AC11" s="59"/>
      <c r="AD11" s="58"/>
      <c r="AE11" s="58"/>
      <c r="AF11" s="58"/>
      <c r="AG11" s="58"/>
      <c r="AH11" s="58"/>
      <c r="AI11" s="58"/>
      <c r="AJ11" s="58"/>
      <c r="AK11" s="64"/>
      <c r="AL11" s="58"/>
      <c r="AN11" s="58"/>
      <c r="AO11" s="59"/>
      <c r="AP11" s="58"/>
      <c r="AQ11" s="58"/>
      <c r="AR11" s="58"/>
      <c r="AS11" s="58"/>
      <c r="AT11" s="58"/>
      <c r="AU11" s="58"/>
      <c r="AV11" s="58"/>
    </row>
    <row r="12" spans="1:48" ht="24.75" thickBot="1">
      <c r="B12" s="2108" t="s">
        <v>315</v>
      </c>
      <c r="C12" s="2109"/>
      <c r="D12" s="2109"/>
      <c r="E12" s="2109"/>
      <c r="F12" s="2109"/>
      <c r="G12" s="2109"/>
      <c r="H12" s="2109"/>
      <c r="I12" s="2109"/>
      <c r="J12" s="2109"/>
      <c r="K12" s="2109"/>
      <c r="L12" s="2110"/>
      <c r="N12" s="2108" t="s">
        <v>312</v>
      </c>
      <c r="O12" s="2109"/>
      <c r="P12" s="2109"/>
      <c r="Q12" s="2109"/>
      <c r="R12" s="2109"/>
      <c r="S12" s="2109"/>
      <c r="T12" s="2109"/>
      <c r="U12" s="2109"/>
      <c r="V12" s="2109"/>
      <c r="W12" s="2109"/>
      <c r="X12" s="2110"/>
      <c r="Z12" s="2108" t="s">
        <v>313</v>
      </c>
      <c r="AA12" s="2109"/>
      <c r="AB12" s="2109"/>
      <c r="AC12" s="2109"/>
      <c r="AD12" s="2109"/>
      <c r="AE12" s="2109"/>
      <c r="AF12" s="2109"/>
      <c r="AG12" s="2109"/>
      <c r="AH12" s="2109"/>
      <c r="AI12" s="2109"/>
      <c r="AJ12" s="2110"/>
      <c r="AL12" s="2108" t="s">
        <v>314</v>
      </c>
      <c r="AM12" s="2109"/>
      <c r="AN12" s="2109"/>
      <c r="AO12" s="2109"/>
      <c r="AP12" s="2109"/>
      <c r="AQ12" s="2109"/>
      <c r="AR12" s="2109"/>
      <c r="AS12" s="2109"/>
      <c r="AT12" s="2109"/>
      <c r="AU12" s="2109"/>
      <c r="AV12" s="2110"/>
    </row>
    <row r="13" spans="1:48" s="61" customFormat="1" ht="17.25">
      <c r="A13" s="99"/>
      <c r="B13" s="2089" t="s">
        <v>297</v>
      </c>
      <c r="C13" s="2098" t="s">
        <v>340</v>
      </c>
      <c r="D13" s="2092" t="s">
        <v>298</v>
      </c>
      <c r="E13" s="2095" t="s">
        <v>1077</v>
      </c>
      <c r="F13" s="2096"/>
      <c r="G13" s="2096"/>
      <c r="H13" s="2096"/>
      <c r="I13" s="2096"/>
      <c r="J13" s="2096"/>
      <c r="K13" s="2097"/>
      <c r="L13" s="2103" t="s">
        <v>300</v>
      </c>
      <c r="M13" s="60"/>
      <c r="N13" s="2089" t="s">
        <v>297</v>
      </c>
      <c r="O13" s="2098" t="s">
        <v>340</v>
      </c>
      <c r="P13" s="2092" t="s">
        <v>298</v>
      </c>
      <c r="Q13" s="2095" t="s">
        <v>299</v>
      </c>
      <c r="R13" s="2096"/>
      <c r="S13" s="2096"/>
      <c r="T13" s="2096"/>
      <c r="U13" s="2096"/>
      <c r="V13" s="2096"/>
      <c r="W13" s="2097"/>
      <c r="X13" s="2103" t="s">
        <v>300</v>
      </c>
      <c r="Y13" s="60"/>
      <c r="Z13" s="2089" t="s">
        <v>297</v>
      </c>
      <c r="AA13" s="2098" t="s">
        <v>340</v>
      </c>
      <c r="AB13" s="2092" t="s">
        <v>298</v>
      </c>
      <c r="AC13" s="2095" t="s">
        <v>299</v>
      </c>
      <c r="AD13" s="2096"/>
      <c r="AE13" s="2096"/>
      <c r="AF13" s="2096"/>
      <c r="AG13" s="2096"/>
      <c r="AH13" s="2096"/>
      <c r="AI13" s="2097"/>
      <c r="AJ13" s="2103" t="s">
        <v>300</v>
      </c>
      <c r="AK13" s="60"/>
      <c r="AL13" s="2089" t="s">
        <v>297</v>
      </c>
      <c r="AM13" s="2098" t="s">
        <v>340</v>
      </c>
      <c r="AN13" s="2092" t="s">
        <v>298</v>
      </c>
      <c r="AO13" s="2095" t="s">
        <v>299</v>
      </c>
      <c r="AP13" s="2096"/>
      <c r="AQ13" s="2096"/>
      <c r="AR13" s="2096"/>
      <c r="AS13" s="2096"/>
      <c r="AT13" s="2096"/>
      <c r="AU13" s="2097"/>
      <c r="AV13" s="2103" t="s">
        <v>300</v>
      </c>
    </row>
    <row r="14" spans="1:48" s="61" customFormat="1" ht="17.25">
      <c r="A14" s="99"/>
      <c r="B14" s="2090"/>
      <c r="C14" s="2099"/>
      <c r="D14" s="2093"/>
      <c r="E14" s="2085" t="s">
        <v>301</v>
      </c>
      <c r="F14" s="2087" t="s">
        <v>302</v>
      </c>
      <c r="G14" s="2088"/>
      <c r="H14" s="2101" t="s">
        <v>303</v>
      </c>
      <c r="I14" s="2102"/>
      <c r="J14" s="2083" t="s">
        <v>304</v>
      </c>
      <c r="K14" s="2084"/>
      <c r="L14" s="2104"/>
      <c r="M14" s="60"/>
      <c r="N14" s="2090"/>
      <c r="O14" s="2099"/>
      <c r="P14" s="2093"/>
      <c r="Q14" s="2085" t="s">
        <v>301</v>
      </c>
      <c r="R14" s="2087" t="s">
        <v>302</v>
      </c>
      <c r="S14" s="2088"/>
      <c r="T14" s="2101" t="s">
        <v>303</v>
      </c>
      <c r="U14" s="2102"/>
      <c r="V14" s="2083" t="s">
        <v>304</v>
      </c>
      <c r="W14" s="2084"/>
      <c r="X14" s="2104"/>
      <c r="Y14" s="60"/>
      <c r="Z14" s="2090"/>
      <c r="AA14" s="2099"/>
      <c r="AB14" s="2093"/>
      <c r="AC14" s="2085" t="s">
        <v>301</v>
      </c>
      <c r="AD14" s="2087" t="s">
        <v>302</v>
      </c>
      <c r="AE14" s="2088"/>
      <c r="AF14" s="2101" t="s">
        <v>303</v>
      </c>
      <c r="AG14" s="2102"/>
      <c r="AH14" s="2083" t="s">
        <v>304</v>
      </c>
      <c r="AI14" s="2084"/>
      <c r="AJ14" s="2104"/>
      <c r="AK14" s="60"/>
      <c r="AL14" s="2090"/>
      <c r="AM14" s="2099"/>
      <c r="AN14" s="2093"/>
      <c r="AO14" s="2085" t="s">
        <v>301</v>
      </c>
      <c r="AP14" s="2087" t="s">
        <v>302</v>
      </c>
      <c r="AQ14" s="2088"/>
      <c r="AR14" s="2101" t="s">
        <v>303</v>
      </c>
      <c r="AS14" s="2102"/>
      <c r="AT14" s="2083" t="s">
        <v>304</v>
      </c>
      <c r="AU14" s="2084"/>
      <c r="AV14" s="2104"/>
    </row>
    <row r="15" spans="1:48" s="61" customFormat="1" ht="18" thickBot="1">
      <c r="A15" s="99"/>
      <c r="B15" s="2091"/>
      <c r="C15" s="2100"/>
      <c r="D15" s="2094"/>
      <c r="E15" s="2086"/>
      <c r="F15" s="57" t="s">
        <v>305</v>
      </c>
      <c r="G15" s="57" t="s">
        <v>306</v>
      </c>
      <c r="H15" s="56" t="s">
        <v>305</v>
      </c>
      <c r="I15" s="56" t="s">
        <v>306</v>
      </c>
      <c r="J15" s="39" t="s">
        <v>305</v>
      </c>
      <c r="K15" s="39" t="s">
        <v>306</v>
      </c>
      <c r="L15" s="2105"/>
      <c r="M15" s="60"/>
      <c r="N15" s="2091"/>
      <c r="O15" s="2100"/>
      <c r="P15" s="2094"/>
      <c r="Q15" s="2086"/>
      <c r="R15" s="57" t="s">
        <v>305</v>
      </c>
      <c r="S15" s="57" t="s">
        <v>306</v>
      </c>
      <c r="T15" s="56" t="s">
        <v>305</v>
      </c>
      <c r="U15" s="56" t="s">
        <v>306</v>
      </c>
      <c r="V15" s="39" t="s">
        <v>305</v>
      </c>
      <c r="W15" s="39" t="s">
        <v>306</v>
      </c>
      <c r="X15" s="2105"/>
      <c r="Y15" s="60"/>
      <c r="Z15" s="2091"/>
      <c r="AA15" s="2100"/>
      <c r="AB15" s="2094"/>
      <c r="AC15" s="2086"/>
      <c r="AD15" s="57" t="s">
        <v>305</v>
      </c>
      <c r="AE15" s="57" t="s">
        <v>306</v>
      </c>
      <c r="AF15" s="56" t="s">
        <v>305</v>
      </c>
      <c r="AG15" s="56" t="s">
        <v>306</v>
      </c>
      <c r="AH15" s="39" t="s">
        <v>305</v>
      </c>
      <c r="AI15" s="39" t="s">
        <v>306</v>
      </c>
      <c r="AJ15" s="2105"/>
      <c r="AK15" s="60"/>
      <c r="AL15" s="2091"/>
      <c r="AM15" s="2100"/>
      <c r="AN15" s="2094"/>
      <c r="AO15" s="2086"/>
      <c r="AP15" s="57" t="s">
        <v>305</v>
      </c>
      <c r="AQ15" s="57" t="s">
        <v>306</v>
      </c>
      <c r="AR15" s="56" t="s">
        <v>305</v>
      </c>
      <c r="AS15" s="56" t="s">
        <v>306</v>
      </c>
      <c r="AT15" s="39" t="s">
        <v>305</v>
      </c>
      <c r="AU15" s="39" t="s">
        <v>306</v>
      </c>
      <c r="AV15" s="2105"/>
    </row>
    <row r="16" spans="1:48" s="61" customFormat="1">
      <c r="A16" s="97"/>
      <c r="B16" s="117"/>
      <c r="C16" s="118"/>
      <c r="D16" s="119"/>
      <c r="E16" s="843"/>
      <c r="F16" s="844"/>
      <c r="G16" s="845">
        <f>INT(E16*F16)</f>
        <v>0</v>
      </c>
      <c r="H16" s="846"/>
      <c r="I16" s="847">
        <f t="shared" ref="I16:I25" si="0">INT(E16*H16)</f>
        <v>0</v>
      </c>
      <c r="J16" s="848">
        <f>F16-H16</f>
        <v>0</v>
      </c>
      <c r="K16" s="848">
        <f>G16-I16</f>
        <v>0</v>
      </c>
      <c r="L16" s="124"/>
      <c r="M16" s="60"/>
      <c r="N16" s="117"/>
      <c r="O16" s="118"/>
      <c r="P16" s="119"/>
      <c r="Q16" s="843"/>
      <c r="R16" s="844"/>
      <c r="S16" s="845">
        <f t="shared" ref="S16:S25" si="1">INT(Q16*R16)</f>
        <v>0</v>
      </c>
      <c r="T16" s="846"/>
      <c r="U16" s="847">
        <f t="shared" ref="U16:U25" si="2">INT(Q16*T16)</f>
        <v>0</v>
      </c>
      <c r="V16" s="848">
        <f t="shared" ref="V16:V25" si="3">R16-T16</f>
        <v>0</v>
      </c>
      <c r="W16" s="848">
        <f t="shared" ref="W16:W25" si="4">S16-U16</f>
        <v>0</v>
      </c>
      <c r="X16" s="124"/>
      <c r="Y16" s="60"/>
      <c r="Z16" s="117"/>
      <c r="AA16" s="118"/>
      <c r="AB16" s="119"/>
      <c r="AC16" s="843"/>
      <c r="AD16" s="844"/>
      <c r="AE16" s="845">
        <f t="shared" ref="AE16:AE25" si="5">INT(AC16*AD16)</f>
        <v>0</v>
      </c>
      <c r="AF16" s="846"/>
      <c r="AG16" s="847">
        <f t="shared" ref="AG16:AG25" si="6">INT(AC16*AF16)</f>
        <v>0</v>
      </c>
      <c r="AH16" s="848">
        <f t="shared" ref="AH16:AH25" si="7">AD16-AF16</f>
        <v>0</v>
      </c>
      <c r="AI16" s="848">
        <f t="shared" ref="AI16:AI25" si="8">AE16-AG16</f>
        <v>0</v>
      </c>
      <c r="AJ16" s="124"/>
      <c r="AK16" s="60"/>
      <c r="AL16" s="117"/>
      <c r="AM16" s="118"/>
      <c r="AN16" s="119"/>
      <c r="AO16" s="843"/>
      <c r="AP16" s="844"/>
      <c r="AQ16" s="845">
        <f t="shared" ref="AQ16:AQ25" si="9">INT(AO16*AP16)</f>
        <v>0</v>
      </c>
      <c r="AR16" s="846"/>
      <c r="AS16" s="847">
        <f t="shared" ref="AS16:AS25" si="10">INT(AO16*AR16)</f>
        <v>0</v>
      </c>
      <c r="AT16" s="848">
        <f t="shared" ref="AT16:AT25" si="11">AP16-AR16</f>
        <v>0</v>
      </c>
      <c r="AU16" s="848">
        <f t="shared" ref="AU16:AU25" si="12">AQ16-AS16</f>
        <v>0</v>
      </c>
      <c r="AV16" s="124"/>
    </row>
    <row r="17" spans="1:48" s="61" customFormat="1">
      <c r="A17" s="97"/>
      <c r="B17" s="120"/>
      <c r="C17" s="121"/>
      <c r="D17" s="119"/>
      <c r="E17" s="843"/>
      <c r="F17" s="844"/>
      <c r="G17" s="845">
        <f t="shared" ref="G17:G25" si="13">INT(E17*F17)</f>
        <v>0</v>
      </c>
      <c r="H17" s="846"/>
      <c r="I17" s="847">
        <f t="shared" si="0"/>
        <v>0</v>
      </c>
      <c r="J17" s="848">
        <f t="shared" ref="J17:K25" si="14">F17-H17</f>
        <v>0</v>
      </c>
      <c r="K17" s="848">
        <f t="shared" si="14"/>
        <v>0</v>
      </c>
      <c r="L17" s="124"/>
      <c r="M17" s="60"/>
      <c r="N17" s="120"/>
      <c r="O17" s="121"/>
      <c r="P17" s="119"/>
      <c r="Q17" s="843"/>
      <c r="R17" s="844"/>
      <c r="S17" s="845">
        <f t="shared" si="1"/>
        <v>0</v>
      </c>
      <c r="T17" s="846"/>
      <c r="U17" s="847">
        <f t="shared" si="2"/>
        <v>0</v>
      </c>
      <c r="V17" s="848">
        <f t="shared" si="3"/>
        <v>0</v>
      </c>
      <c r="W17" s="848">
        <f t="shared" si="4"/>
        <v>0</v>
      </c>
      <c r="X17" s="124"/>
      <c r="Y17" s="60"/>
      <c r="Z17" s="120"/>
      <c r="AA17" s="121"/>
      <c r="AB17" s="119"/>
      <c r="AC17" s="843"/>
      <c r="AD17" s="844"/>
      <c r="AE17" s="845">
        <f t="shared" si="5"/>
        <v>0</v>
      </c>
      <c r="AF17" s="846"/>
      <c r="AG17" s="847">
        <f t="shared" si="6"/>
        <v>0</v>
      </c>
      <c r="AH17" s="848">
        <f t="shared" si="7"/>
        <v>0</v>
      </c>
      <c r="AI17" s="848">
        <f t="shared" si="8"/>
        <v>0</v>
      </c>
      <c r="AJ17" s="124"/>
      <c r="AK17" s="60"/>
      <c r="AL17" s="120"/>
      <c r="AM17" s="121"/>
      <c r="AN17" s="119"/>
      <c r="AO17" s="843"/>
      <c r="AP17" s="844"/>
      <c r="AQ17" s="845">
        <f t="shared" si="9"/>
        <v>0</v>
      </c>
      <c r="AR17" s="846"/>
      <c r="AS17" s="847">
        <f t="shared" si="10"/>
        <v>0</v>
      </c>
      <c r="AT17" s="848">
        <f t="shared" si="11"/>
        <v>0</v>
      </c>
      <c r="AU17" s="848">
        <f t="shared" si="12"/>
        <v>0</v>
      </c>
      <c r="AV17" s="124"/>
    </row>
    <row r="18" spans="1:48" s="61" customFormat="1">
      <c r="A18" s="97"/>
      <c r="B18" s="120"/>
      <c r="C18" s="121"/>
      <c r="D18" s="119"/>
      <c r="E18" s="843"/>
      <c r="F18" s="844"/>
      <c r="G18" s="845">
        <f t="shared" si="13"/>
        <v>0</v>
      </c>
      <c r="H18" s="846"/>
      <c r="I18" s="847">
        <f t="shared" si="0"/>
        <v>0</v>
      </c>
      <c r="J18" s="848">
        <f t="shared" si="14"/>
        <v>0</v>
      </c>
      <c r="K18" s="848">
        <f t="shared" si="14"/>
        <v>0</v>
      </c>
      <c r="L18" s="124"/>
      <c r="M18" s="60"/>
      <c r="N18" s="120"/>
      <c r="O18" s="121"/>
      <c r="P18" s="119"/>
      <c r="Q18" s="843"/>
      <c r="R18" s="844"/>
      <c r="S18" s="845">
        <f t="shared" si="1"/>
        <v>0</v>
      </c>
      <c r="T18" s="846"/>
      <c r="U18" s="847">
        <f t="shared" si="2"/>
        <v>0</v>
      </c>
      <c r="V18" s="848">
        <f t="shared" si="3"/>
        <v>0</v>
      </c>
      <c r="W18" s="848">
        <f t="shared" si="4"/>
        <v>0</v>
      </c>
      <c r="X18" s="124"/>
      <c r="Y18" s="60"/>
      <c r="Z18" s="120"/>
      <c r="AA18" s="121"/>
      <c r="AB18" s="119"/>
      <c r="AC18" s="843"/>
      <c r="AD18" s="844"/>
      <c r="AE18" s="845">
        <f t="shared" si="5"/>
        <v>0</v>
      </c>
      <c r="AF18" s="846"/>
      <c r="AG18" s="847">
        <f t="shared" si="6"/>
        <v>0</v>
      </c>
      <c r="AH18" s="848">
        <f t="shared" si="7"/>
        <v>0</v>
      </c>
      <c r="AI18" s="848">
        <f t="shared" si="8"/>
        <v>0</v>
      </c>
      <c r="AJ18" s="124"/>
      <c r="AK18" s="60"/>
      <c r="AL18" s="120"/>
      <c r="AM18" s="121"/>
      <c r="AN18" s="119"/>
      <c r="AO18" s="843"/>
      <c r="AP18" s="844"/>
      <c r="AQ18" s="845">
        <f t="shared" si="9"/>
        <v>0</v>
      </c>
      <c r="AR18" s="846"/>
      <c r="AS18" s="847">
        <f t="shared" si="10"/>
        <v>0</v>
      </c>
      <c r="AT18" s="848">
        <f t="shared" si="11"/>
        <v>0</v>
      </c>
      <c r="AU18" s="848">
        <f t="shared" si="12"/>
        <v>0</v>
      </c>
      <c r="AV18" s="124"/>
    </row>
    <row r="19" spans="1:48" s="61" customFormat="1">
      <c r="A19" s="97"/>
      <c r="B19" s="120"/>
      <c r="C19" s="121"/>
      <c r="D19" s="119"/>
      <c r="E19" s="843"/>
      <c r="F19" s="844"/>
      <c r="G19" s="845">
        <f t="shared" si="13"/>
        <v>0</v>
      </c>
      <c r="H19" s="846"/>
      <c r="I19" s="847">
        <f t="shared" si="0"/>
        <v>0</v>
      </c>
      <c r="J19" s="848">
        <f t="shared" si="14"/>
        <v>0</v>
      </c>
      <c r="K19" s="848">
        <f t="shared" si="14"/>
        <v>0</v>
      </c>
      <c r="L19" s="124"/>
      <c r="M19" s="60"/>
      <c r="N19" s="120"/>
      <c r="O19" s="121"/>
      <c r="P19" s="119"/>
      <c r="Q19" s="843"/>
      <c r="R19" s="844"/>
      <c r="S19" s="845">
        <f t="shared" si="1"/>
        <v>0</v>
      </c>
      <c r="T19" s="846"/>
      <c r="U19" s="847">
        <f t="shared" si="2"/>
        <v>0</v>
      </c>
      <c r="V19" s="848">
        <f t="shared" si="3"/>
        <v>0</v>
      </c>
      <c r="W19" s="848">
        <f t="shared" si="4"/>
        <v>0</v>
      </c>
      <c r="X19" s="124"/>
      <c r="Y19" s="60"/>
      <c r="Z19" s="120"/>
      <c r="AA19" s="121"/>
      <c r="AB19" s="119"/>
      <c r="AC19" s="843"/>
      <c r="AD19" s="844"/>
      <c r="AE19" s="845">
        <f t="shared" si="5"/>
        <v>0</v>
      </c>
      <c r="AF19" s="846"/>
      <c r="AG19" s="847">
        <f t="shared" si="6"/>
        <v>0</v>
      </c>
      <c r="AH19" s="848">
        <f t="shared" si="7"/>
        <v>0</v>
      </c>
      <c r="AI19" s="848">
        <f t="shared" si="8"/>
        <v>0</v>
      </c>
      <c r="AJ19" s="124"/>
      <c r="AK19" s="60"/>
      <c r="AL19" s="120"/>
      <c r="AM19" s="121"/>
      <c r="AN19" s="119"/>
      <c r="AO19" s="843"/>
      <c r="AP19" s="844"/>
      <c r="AQ19" s="845">
        <f t="shared" si="9"/>
        <v>0</v>
      </c>
      <c r="AR19" s="846"/>
      <c r="AS19" s="847">
        <f t="shared" si="10"/>
        <v>0</v>
      </c>
      <c r="AT19" s="848">
        <f t="shared" si="11"/>
        <v>0</v>
      </c>
      <c r="AU19" s="848">
        <f t="shared" si="12"/>
        <v>0</v>
      </c>
      <c r="AV19" s="124"/>
    </row>
    <row r="20" spans="1:48" s="61" customFormat="1">
      <c r="A20" s="97"/>
      <c r="B20" s="120"/>
      <c r="C20" s="121"/>
      <c r="D20" s="119"/>
      <c r="E20" s="843"/>
      <c r="F20" s="844"/>
      <c r="G20" s="845">
        <f t="shared" si="13"/>
        <v>0</v>
      </c>
      <c r="H20" s="846"/>
      <c r="I20" s="847">
        <f t="shared" si="0"/>
        <v>0</v>
      </c>
      <c r="J20" s="848">
        <f t="shared" si="14"/>
        <v>0</v>
      </c>
      <c r="K20" s="848">
        <f t="shared" si="14"/>
        <v>0</v>
      </c>
      <c r="L20" s="124"/>
      <c r="M20" s="60"/>
      <c r="N20" s="120"/>
      <c r="O20" s="121"/>
      <c r="P20" s="119"/>
      <c r="Q20" s="843"/>
      <c r="R20" s="844"/>
      <c r="S20" s="845">
        <f t="shared" si="1"/>
        <v>0</v>
      </c>
      <c r="T20" s="846"/>
      <c r="U20" s="847">
        <f t="shared" si="2"/>
        <v>0</v>
      </c>
      <c r="V20" s="848">
        <f t="shared" si="3"/>
        <v>0</v>
      </c>
      <c r="W20" s="848">
        <f t="shared" si="4"/>
        <v>0</v>
      </c>
      <c r="X20" s="124"/>
      <c r="Y20" s="60"/>
      <c r="Z20" s="120"/>
      <c r="AA20" s="121"/>
      <c r="AB20" s="119"/>
      <c r="AC20" s="843"/>
      <c r="AD20" s="844"/>
      <c r="AE20" s="845">
        <f t="shared" si="5"/>
        <v>0</v>
      </c>
      <c r="AF20" s="846"/>
      <c r="AG20" s="847">
        <f t="shared" si="6"/>
        <v>0</v>
      </c>
      <c r="AH20" s="848">
        <f t="shared" si="7"/>
        <v>0</v>
      </c>
      <c r="AI20" s="848">
        <f t="shared" si="8"/>
        <v>0</v>
      </c>
      <c r="AJ20" s="124"/>
      <c r="AK20" s="60"/>
      <c r="AL20" s="120"/>
      <c r="AM20" s="121"/>
      <c r="AN20" s="119"/>
      <c r="AO20" s="843"/>
      <c r="AP20" s="844"/>
      <c r="AQ20" s="845">
        <f t="shared" si="9"/>
        <v>0</v>
      </c>
      <c r="AR20" s="846"/>
      <c r="AS20" s="847">
        <f t="shared" si="10"/>
        <v>0</v>
      </c>
      <c r="AT20" s="848">
        <f t="shared" si="11"/>
        <v>0</v>
      </c>
      <c r="AU20" s="848">
        <f t="shared" si="12"/>
        <v>0</v>
      </c>
      <c r="AV20" s="124"/>
    </row>
    <row r="21" spans="1:48" s="61" customFormat="1">
      <c r="A21" s="97"/>
      <c r="B21" s="120"/>
      <c r="C21" s="121"/>
      <c r="D21" s="119"/>
      <c r="E21" s="843"/>
      <c r="F21" s="844"/>
      <c r="G21" s="845">
        <f t="shared" si="13"/>
        <v>0</v>
      </c>
      <c r="H21" s="846"/>
      <c r="I21" s="847">
        <f t="shared" si="0"/>
        <v>0</v>
      </c>
      <c r="J21" s="848">
        <f t="shared" si="14"/>
        <v>0</v>
      </c>
      <c r="K21" s="848">
        <f t="shared" si="14"/>
        <v>0</v>
      </c>
      <c r="L21" s="124"/>
      <c r="M21" s="60"/>
      <c r="N21" s="120"/>
      <c r="O21" s="121"/>
      <c r="P21" s="119"/>
      <c r="Q21" s="843"/>
      <c r="R21" s="844"/>
      <c r="S21" s="845">
        <f t="shared" si="1"/>
        <v>0</v>
      </c>
      <c r="T21" s="846"/>
      <c r="U21" s="847">
        <f t="shared" si="2"/>
        <v>0</v>
      </c>
      <c r="V21" s="848">
        <f t="shared" si="3"/>
        <v>0</v>
      </c>
      <c r="W21" s="848">
        <f t="shared" si="4"/>
        <v>0</v>
      </c>
      <c r="X21" s="124"/>
      <c r="Y21" s="60"/>
      <c r="Z21" s="120"/>
      <c r="AA21" s="121"/>
      <c r="AB21" s="119"/>
      <c r="AC21" s="843"/>
      <c r="AD21" s="844"/>
      <c r="AE21" s="845">
        <f t="shared" si="5"/>
        <v>0</v>
      </c>
      <c r="AF21" s="846"/>
      <c r="AG21" s="847">
        <f t="shared" si="6"/>
        <v>0</v>
      </c>
      <c r="AH21" s="848">
        <f t="shared" si="7"/>
        <v>0</v>
      </c>
      <c r="AI21" s="848">
        <f t="shared" si="8"/>
        <v>0</v>
      </c>
      <c r="AJ21" s="124"/>
      <c r="AK21" s="60"/>
      <c r="AL21" s="120"/>
      <c r="AM21" s="121"/>
      <c r="AN21" s="119"/>
      <c r="AO21" s="843"/>
      <c r="AP21" s="844"/>
      <c r="AQ21" s="845">
        <f t="shared" si="9"/>
        <v>0</v>
      </c>
      <c r="AR21" s="846"/>
      <c r="AS21" s="847">
        <f t="shared" si="10"/>
        <v>0</v>
      </c>
      <c r="AT21" s="848">
        <f t="shared" si="11"/>
        <v>0</v>
      </c>
      <c r="AU21" s="848">
        <f t="shared" si="12"/>
        <v>0</v>
      </c>
      <c r="AV21" s="124"/>
    </row>
    <row r="22" spans="1:48" s="61" customFormat="1">
      <c r="A22" s="97"/>
      <c r="B22" s="120"/>
      <c r="C22" s="121"/>
      <c r="D22" s="119"/>
      <c r="E22" s="843"/>
      <c r="F22" s="844"/>
      <c r="G22" s="845">
        <f t="shared" si="13"/>
        <v>0</v>
      </c>
      <c r="H22" s="846"/>
      <c r="I22" s="847">
        <f t="shared" si="0"/>
        <v>0</v>
      </c>
      <c r="J22" s="848">
        <f t="shared" si="14"/>
        <v>0</v>
      </c>
      <c r="K22" s="848">
        <f t="shared" si="14"/>
        <v>0</v>
      </c>
      <c r="L22" s="124"/>
      <c r="M22" s="60"/>
      <c r="N22" s="120"/>
      <c r="O22" s="121"/>
      <c r="P22" s="119"/>
      <c r="Q22" s="843"/>
      <c r="R22" s="844"/>
      <c r="S22" s="845">
        <f t="shared" si="1"/>
        <v>0</v>
      </c>
      <c r="T22" s="846"/>
      <c r="U22" s="847">
        <f t="shared" si="2"/>
        <v>0</v>
      </c>
      <c r="V22" s="848">
        <f t="shared" si="3"/>
        <v>0</v>
      </c>
      <c r="W22" s="848">
        <f t="shared" si="4"/>
        <v>0</v>
      </c>
      <c r="X22" s="124"/>
      <c r="Y22" s="60"/>
      <c r="Z22" s="120"/>
      <c r="AA22" s="121"/>
      <c r="AB22" s="119"/>
      <c r="AC22" s="843"/>
      <c r="AD22" s="844"/>
      <c r="AE22" s="845">
        <f t="shared" si="5"/>
        <v>0</v>
      </c>
      <c r="AF22" s="846"/>
      <c r="AG22" s="847">
        <f t="shared" si="6"/>
        <v>0</v>
      </c>
      <c r="AH22" s="848">
        <f t="shared" si="7"/>
        <v>0</v>
      </c>
      <c r="AI22" s="848">
        <f t="shared" si="8"/>
        <v>0</v>
      </c>
      <c r="AJ22" s="124"/>
      <c r="AK22" s="60"/>
      <c r="AL22" s="120"/>
      <c r="AM22" s="121"/>
      <c r="AN22" s="119"/>
      <c r="AO22" s="843"/>
      <c r="AP22" s="844"/>
      <c r="AQ22" s="845">
        <f t="shared" si="9"/>
        <v>0</v>
      </c>
      <c r="AR22" s="846"/>
      <c r="AS22" s="847">
        <f t="shared" si="10"/>
        <v>0</v>
      </c>
      <c r="AT22" s="848">
        <f t="shared" si="11"/>
        <v>0</v>
      </c>
      <c r="AU22" s="848">
        <f t="shared" si="12"/>
        <v>0</v>
      </c>
      <c r="AV22" s="124"/>
    </row>
    <row r="23" spans="1:48" s="61" customFormat="1">
      <c r="A23" s="97"/>
      <c r="B23" s="120"/>
      <c r="C23" s="121"/>
      <c r="D23" s="119"/>
      <c r="E23" s="843"/>
      <c r="F23" s="844"/>
      <c r="G23" s="845">
        <f t="shared" si="13"/>
        <v>0</v>
      </c>
      <c r="H23" s="846"/>
      <c r="I23" s="847">
        <f t="shared" si="0"/>
        <v>0</v>
      </c>
      <c r="J23" s="848">
        <f t="shared" si="14"/>
        <v>0</v>
      </c>
      <c r="K23" s="848">
        <f t="shared" si="14"/>
        <v>0</v>
      </c>
      <c r="L23" s="124"/>
      <c r="M23" s="60"/>
      <c r="N23" s="120"/>
      <c r="O23" s="121"/>
      <c r="P23" s="119"/>
      <c r="Q23" s="843"/>
      <c r="R23" s="844"/>
      <c r="S23" s="845">
        <f t="shared" si="1"/>
        <v>0</v>
      </c>
      <c r="T23" s="846"/>
      <c r="U23" s="847">
        <f t="shared" si="2"/>
        <v>0</v>
      </c>
      <c r="V23" s="848">
        <f t="shared" si="3"/>
        <v>0</v>
      </c>
      <c r="W23" s="848">
        <f t="shared" si="4"/>
        <v>0</v>
      </c>
      <c r="X23" s="124"/>
      <c r="Y23" s="60"/>
      <c r="Z23" s="120"/>
      <c r="AA23" s="121"/>
      <c r="AB23" s="119"/>
      <c r="AC23" s="843"/>
      <c r="AD23" s="844"/>
      <c r="AE23" s="845">
        <f t="shared" si="5"/>
        <v>0</v>
      </c>
      <c r="AF23" s="846"/>
      <c r="AG23" s="847">
        <f t="shared" si="6"/>
        <v>0</v>
      </c>
      <c r="AH23" s="848">
        <f t="shared" si="7"/>
        <v>0</v>
      </c>
      <c r="AI23" s="848">
        <f t="shared" si="8"/>
        <v>0</v>
      </c>
      <c r="AJ23" s="124"/>
      <c r="AK23" s="60"/>
      <c r="AL23" s="120"/>
      <c r="AM23" s="121"/>
      <c r="AN23" s="119"/>
      <c r="AO23" s="843"/>
      <c r="AP23" s="844"/>
      <c r="AQ23" s="845">
        <f t="shared" si="9"/>
        <v>0</v>
      </c>
      <c r="AR23" s="846"/>
      <c r="AS23" s="847">
        <f t="shared" si="10"/>
        <v>0</v>
      </c>
      <c r="AT23" s="848">
        <f t="shared" si="11"/>
        <v>0</v>
      </c>
      <c r="AU23" s="848">
        <f t="shared" si="12"/>
        <v>0</v>
      </c>
      <c r="AV23" s="124"/>
    </row>
    <row r="24" spans="1:48" s="61" customFormat="1">
      <c r="A24" s="97"/>
      <c r="B24" s="120"/>
      <c r="C24" s="121"/>
      <c r="D24" s="119"/>
      <c r="E24" s="843"/>
      <c r="F24" s="844"/>
      <c r="G24" s="845">
        <f t="shared" si="13"/>
        <v>0</v>
      </c>
      <c r="H24" s="846"/>
      <c r="I24" s="847">
        <f t="shared" si="0"/>
        <v>0</v>
      </c>
      <c r="J24" s="848">
        <f t="shared" si="14"/>
        <v>0</v>
      </c>
      <c r="K24" s="848">
        <f t="shared" si="14"/>
        <v>0</v>
      </c>
      <c r="L24" s="124"/>
      <c r="M24" s="60"/>
      <c r="N24" s="120"/>
      <c r="O24" s="121"/>
      <c r="P24" s="119"/>
      <c r="Q24" s="843"/>
      <c r="R24" s="844"/>
      <c r="S24" s="845">
        <f t="shared" si="1"/>
        <v>0</v>
      </c>
      <c r="T24" s="846"/>
      <c r="U24" s="847">
        <f t="shared" si="2"/>
        <v>0</v>
      </c>
      <c r="V24" s="848">
        <f t="shared" si="3"/>
        <v>0</v>
      </c>
      <c r="W24" s="848">
        <f t="shared" si="4"/>
        <v>0</v>
      </c>
      <c r="X24" s="124"/>
      <c r="Y24" s="60"/>
      <c r="Z24" s="120"/>
      <c r="AA24" s="121"/>
      <c r="AB24" s="119"/>
      <c r="AC24" s="843"/>
      <c r="AD24" s="844"/>
      <c r="AE24" s="845">
        <f t="shared" si="5"/>
        <v>0</v>
      </c>
      <c r="AF24" s="846"/>
      <c r="AG24" s="847">
        <f t="shared" si="6"/>
        <v>0</v>
      </c>
      <c r="AH24" s="848">
        <f t="shared" si="7"/>
        <v>0</v>
      </c>
      <c r="AI24" s="848">
        <f t="shared" si="8"/>
        <v>0</v>
      </c>
      <c r="AJ24" s="124"/>
      <c r="AK24" s="60"/>
      <c r="AL24" s="120"/>
      <c r="AM24" s="121"/>
      <c r="AN24" s="119"/>
      <c r="AO24" s="843"/>
      <c r="AP24" s="844"/>
      <c r="AQ24" s="845">
        <f t="shared" si="9"/>
        <v>0</v>
      </c>
      <c r="AR24" s="846"/>
      <c r="AS24" s="847">
        <f t="shared" si="10"/>
        <v>0</v>
      </c>
      <c r="AT24" s="848">
        <f t="shared" si="11"/>
        <v>0</v>
      </c>
      <c r="AU24" s="848">
        <f t="shared" si="12"/>
        <v>0</v>
      </c>
      <c r="AV24" s="124"/>
    </row>
    <row r="25" spans="1:48" s="61" customFormat="1" ht="24.75" thickBot="1">
      <c r="A25" s="97"/>
      <c r="B25" s="122"/>
      <c r="C25" s="887"/>
      <c r="D25" s="123"/>
      <c r="E25" s="849"/>
      <c r="F25" s="850"/>
      <c r="G25" s="851">
        <f t="shared" si="13"/>
        <v>0</v>
      </c>
      <c r="H25" s="852"/>
      <c r="I25" s="853">
        <f t="shared" si="0"/>
        <v>0</v>
      </c>
      <c r="J25" s="854">
        <f t="shared" si="14"/>
        <v>0</v>
      </c>
      <c r="K25" s="854">
        <f t="shared" si="14"/>
        <v>0</v>
      </c>
      <c r="L25" s="125"/>
      <c r="M25" s="60"/>
      <c r="N25" s="122"/>
      <c r="O25" s="887"/>
      <c r="P25" s="123"/>
      <c r="Q25" s="849"/>
      <c r="R25" s="850"/>
      <c r="S25" s="851">
        <f t="shared" si="1"/>
        <v>0</v>
      </c>
      <c r="T25" s="852"/>
      <c r="U25" s="853">
        <f t="shared" si="2"/>
        <v>0</v>
      </c>
      <c r="V25" s="854">
        <f t="shared" si="3"/>
        <v>0</v>
      </c>
      <c r="W25" s="854">
        <f t="shared" si="4"/>
        <v>0</v>
      </c>
      <c r="X25" s="125"/>
      <c r="Y25" s="60"/>
      <c r="Z25" s="122"/>
      <c r="AA25" s="887"/>
      <c r="AB25" s="123"/>
      <c r="AC25" s="849"/>
      <c r="AD25" s="850"/>
      <c r="AE25" s="851">
        <f t="shared" si="5"/>
        <v>0</v>
      </c>
      <c r="AF25" s="852"/>
      <c r="AG25" s="853">
        <f t="shared" si="6"/>
        <v>0</v>
      </c>
      <c r="AH25" s="854">
        <f t="shared" si="7"/>
        <v>0</v>
      </c>
      <c r="AI25" s="854">
        <f t="shared" si="8"/>
        <v>0</v>
      </c>
      <c r="AJ25" s="125"/>
      <c r="AK25" s="60"/>
      <c r="AL25" s="122"/>
      <c r="AM25" s="887"/>
      <c r="AN25" s="123"/>
      <c r="AO25" s="849"/>
      <c r="AP25" s="850"/>
      <c r="AQ25" s="851">
        <f t="shared" si="9"/>
        <v>0</v>
      </c>
      <c r="AR25" s="852"/>
      <c r="AS25" s="853">
        <f t="shared" si="10"/>
        <v>0</v>
      </c>
      <c r="AT25" s="854">
        <f t="shared" si="11"/>
        <v>0</v>
      </c>
      <c r="AU25" s="854">
        <f t="shared" si="12"/>
        <v>0</v>
      </c>
      <c r="AV25" s="125"/>
    </row>
    <row r="26" spans="1:48" s="61" customFormat="1" ht="25.5" thickTop="1" thickBot="1">
      <c r="A26" s="97"/>
      <c r="B26" s="2081" t="s">
        <v>311</v>
      </c>
      <c r="C26" s="2082"/>
      <c r="D26" s="2082"/>
      <c r="E26" s="2082"/>
      <c r="F26" s="855"/>
      <c r="G26" s="855">
        <f>SUM(G16:G25)</f>
        <v>0</v>
      </c>
      <c r="H26" s="856"/>
      <c r="I26" s="856">
        <f>SUM(I16:I25)</f>
        <v>0</v>
      </c>
      <c r="J26" s="857"/>
      <c r="K26" s="857">
        <f>SUM(K16:K25)</f>
        <v>0</v>
      </c>
      <c r="L26" s="55"/>
      <c r="M26" s="60"/>
      <c r="N26" s="2081" t="s">
        <v>311</v>
      </c>
      <c r="O26" s="2082"/>
      <c r="P26" s="2082"/>
      <c r="Q26" s="2082"/>
      <c r="R26" s="855"/>
      <c r="S26" s="855">
        <f>SUM(S16:S25)</f>
        <v>0</v>
      </c>
      <c r="T26" s="856"/>
      <c r="U26" s="856">
        <f>SUM(U16:U25)</f>
        <v>0</v>
      </c>
      <c r="V26" s="857"/>
      <c r="W26" s="857">
        <f>SUM(W16:W25)</f>
        <v>0</v>
      </c>
      <c r="X26" s="55"/>
      <c r="Y26" s="60"/>
      <c r="Z26" s="2081" t="s">
        <v>311</v>
      </c>
      <c r="AA26" s="2082"/>
      <c r="AB26" s="2082"/>
      <c r="AC26" s="2082"/>
      <c r="AD26" s="855"/>
      <c r="AE26" s="855">
        <f>SUM(AE16:AE25)</f>
        <v>0</v>
      </c>
      <c r="AF26" s="856"/>
      <c r="AG26" s="856">
        <f>SUM(AG16:AG25)</f>
        <v>0</v>
      </c>
      <c r="AH26" s="857"/>
      <c r="AI26" s="857">
        <f>SUM(AI16:AI25)</f>
        <v>0</v>
      </c>
      <c r="AJ26" s="55"/>
      <c r="AK26" s="60"/>
      <c r="AL26" s="2081" t="s">
        <v>311</v>
      </c>
      <c r="AM26" s="2082"/>
      <c r="AN26" s="2082"/>
      <c r="AO26" s="2082"/>
      <c r="AP26" s="855"/>
      <c r="AQ26" s="855">
        <f>SUM(AQ16:AQ25)</f>
        <v>0</v>
      </c>
      <c r="AR26" s="856"/>
      <c r="AS26" s="856">
        <f>SUM(AS16:AS25)</f>
        <v>0</v>
      </c>
      <c r="AT26" s="857"/>
      <c r="AU26" s="857">
        <f>SUM(AU16:AU25)</f>
        <v>0</v>
      </c>
      <c r="AV26" s="55"/>
    </row>
    <row r="27" spans="1:48" s="61" customFormat="1">
      <c r="A27" s="97"/>
      <c r="B27" s="117"/>
      <c r="C27" s="118"/>
      <c r="D27" s="119"/>
      <c r="E27" s="843"/>
      <c r="F27" s="844"/>
      <c r="G27" s="845">
        <f t="shared" ref="G27:G34" si="15">INT(E27*F27)</f>
        <v>0</v>
      </c>
      <c r="H27" s="846"/>
      <c r="I27" s="847">
        <f t="shared" ref="I27:I34" si="16">INT(E27*H27)</f>
        <v>0</v>
      </c>
      <c r="J27" s="848">
        <f t="shared" ref="J27:J34" si="17">F27-H27</f>
        <v>0</v>
      </c>
      <c r="K27" s="848">
        <f t="shared" ref="K27:K34" si="18">G27-I27</f>
        <v>0</v>
      </c>
      <c r="L27" s="124"/>
      <c r="M27" s="60"/>
      <c r="N27" s="117"/>
      <c r="O27" s="118"/>
      <c r="P27" s="119"/>
      <c r="Q27" s="843"/>
      <c r="R27" s="844"/>
      <c r="S27" s="845">
        <f t="shared" ref="S27:S36" si="19">INT(Q27*R27)</f>
        <v>0</v>
      </c>
      <c r="T27" s="846"/>
      <c r="U27" s="847">
        <f t="shared" ref="U27:U36" si="20">INT(Q27*T27)</f>
        <v>0</v>
      </c>
      <c r="V27" s="848">
        <f t="shared" ref="V27:V36" si="21">R27-T27</f>
        <v>0</v>
      </c>
      <c r="W27" s="848">
        <f t="shared" ref="W27:W36" si="22">S27-U27</f>
        <v>0</v>
      </c>
      <c r="X27" s="124"/>
      <c r="Y27" s="60"/>
      <c r="Z27" s="117"/>
      <c r="AA27" s="118"/>
      <c r="AB27" s="119"/>
      <c r="AC27" s="843"/>
      <c r="AD27" s="844"/>
      <c r="AE27" s="845">
        <f t="shared" ref="AE27:AE36" si="23">INT(AC27*AD27)</f>
        <v>0</v>
      </c>
      <c r="AF27" s="846"/>
      <c r="AG27" s="847">
        <f t="shared" ref="AG27:AG36" si="24">INT(AC27*AF27)</f>
        <v>0</v>
      </c>
      <c r="AH27" s="848">
        <f t="shared" ref="AH27:AH36" si="25">AD27-AF27</f>
        <v>0</v>
      </c>
      <c r="AI27" s="848">
        <f t="shared" ref="AI27:AI36" si="26">AE27-AG27</f>
        <v>0</v>
      </c>
      <c r="AJ27" s="124"/>
      <c r="AK27" s="60"/>
      <c r="AL27" s="117"/>
      <c r="AM27" s="118"/>
      <c r="AN27" s="119"/>
      <c r="AO27" s="843"/>
      <c r="AP27" s="844"/>
      <c r="AQ27" s="845">
        <f t="shared" ref="AQ27:AQ36" si="27">INT(AO27*AP27)</f>
        <v>0</v>
      </c>
      <c r="AR27" s="846"/>
      <c r="AS27" s="847">
        <f t="shared" ref="AS27:AS36" si="28">INT(AO27*AR27)</f>
        <v>0</v>
      </c>
      <c r="AT27" s="848">
        <f t="shared" ref="AT27:AT36" si="29">AP27-AR27</f>
        <v>0</v>
      </c>
      <c r="AU27" s="848">
        <f t="shared" ref="AU27:AU36" si="30">AQ27-AS27</f>
        <v>0</v>
      </c>
      <c r="AV27" s="124"/>
    </row>
    <row r="28" spans="1:48" s="61" customFormat="1">
      <c r="A28" s="97"/>
      <c r="B28" s="120"/>
      <c r="C28" s="121"/>
      <c r="D28" s="119"/>
      <c r="E28" s="843"/>
      <c r="F28" s="844"/>
      <c r="G28" s="845">
        <f t="shared" si="15"/>
        <v>0</v>
      </c>
      <c r="H28" s="846"/>
      <c r="I28" s="847">
        <f t="shared" si="16"/>
        <v>0</v>
      </c>
      <c r="J28" s="848">
        <f t="shared" si="17"/>
        <v>0</v>
      </c>
      <c r="K28" s="848">
        <f t="shared" si="18"/>
        <v>0</v>
      </c>
      <c r="L28" s="124"/>
      <c r="M28" s="60"/>
      <c r="N28" s="120"/>
      <c r="O28" s="121"/>
      <c r="P28" s="119"/>
      <c r="Q28" s="843"/>
      <c r="R28" s="844"/>
      <c r="S28" s="845">
        <f t="shared" si="19"/>
        <v>0</v>
      </c>
      <c r="T28" s="846"/>
      <c r="U28" s="847">
        <f t="shared" si="20"/>
        <v>0</v>
      </c>
      <c r="V28" s="848">
        <f t="shared" si="21"/>
        <v>0</v>
      </c>
      <c r="W28" s="848">
        <f t="shared" si="22"/>
        <v>0</v>
      </c>
      <c r="X28" s="124"/>
      <c r="Y28" s="60"/>
      <c r="Z28" s="120"/>
      <c r="AA28" s="121"/>
      <c r="AB28" s="119"/>
      <c r="AC28" s="843"/>
      <c r="AD28" s="844"/>
      <c r="AE28" s="845">
        <f t="shared" si="23"/>
        <v>0</v>
      </c>
      <c r="AF28" s="846"/>
      <c r="AG28" s="847">
        <f t="shared" si="24"/>
        <v>0</v>
      </c>
      <c r="AH28" s="848">
        <f t="shared" si="25"/>
        <v>0</v>
      </c>
      <c r="AI28" s="848">
        <f t="shared" si="26"/>
        <v>0</v>
      </c>
      <c r="AJ28" s="124"/>
      <c r="AK28" s="60"/>
      <c r="AL28" s="120"/>
      <c r="AM28" s="121"/>
      <c r="AN28" s="119"/>
      <c r="AO28" s="843"/>
      <c r="AP28" s="844"/>
      <c r="AQ28" s="845">
        <f t="shared" si="27"/>
        <v>0</v>
      </c>
      <c r="AR28" s="846"/>
      <c r="AS28" s="847">
        <f t="shared" si="28"/>
        <v>0</v>
      </c>
      <c r="AT28" s="848">
        <f t="shared" si="29"/>
        <v>0</v>
      </c>
      <c r="AU28" s="848">
        <f t="shared" si="30"/>
        <v>0</v>
      </c>
      <c r="AV28" s="124"/>
    </row>
    <row r="29" spans="1:48" s="61" customFormat="1">
      <c r="A29" s="97"/>
      <c r="B29" s="120"/>
      <c r="C29" s="121"/>
      <c r="D29" s="119"/>
      <c r="E29" s="843"/>
      <c r="F29" s="844"/>
      <c r="G29" s="845">
        <f t="shared" si="15"/>
        <v>0</v>
      </c>
      <c r="H29" s="846"/>
      <c r="I29" s="847">
        <f t="shared" si="16"/>
        <v>0</v>
      </c>
      <c r="J29" s="848">
        <f t="shared" si="17"/>
        <v>0</v>
      </c>
      <c r="K29" s="848">
        <f t="shared" si="18"/>
        <v>0</v>
      </c>
      <c r="L29" s="124"/>
      <c r="M29" s="60"/>
      <c r="N29" s="120"/>
      <c r="O29" s="121"/>
      <c r="P29" s="119"/>
      <c r="Q29" s="843"/>
      <c r="R29" s="844"/>
      <c r="S29" s="845">
        <f t="shared" si="19"/>
        <v>0</v>
      </c>
      <c r="T29" s="846"/>
      <c r="U29" s="847">
        <f t="shared" si="20"/>
        <v>0</v>
      </c>
      <c r="V29" s="848">
        <f t="shared" si="21"/>
        <v>0</v>
      </c>
      <c r="W29" s="848">
        <f t="shared" si="22"/>
        <v>0</v>
      </c>
      <c r="X29" s="124"/>
      <c r="Y29" s="60"/>
      <c r="Z29" s="120"/>
      <c r="AA29" s="121"/>
      <c r="AB29" s="119"/>
      <c r="AC29" s="843"/>
      <c r="AD29" s="844"/>
      <c r="AE29" s="845">
        <f t="shared" si="23"/>
        <v>0</v>
      </c>
      <c r="AF29" s="846"/>
      <c r="AG29" s="847">
        <f t="shared" si="24"/>
        <v>0</v>
      </c>
      <c r="AH29" s="848">
        <f t="shared" si="25"/>
        <v>0</v>
      </c>
      <c r="AI29" s="848">
        <f t="shared" si="26"/>
        <v>0</v>
      </c>
      <c r="AJ29" s="124"/>
      <c r="AK29" s="60"/>
      <c r="AL29" s="120"/>
      <c r="AM29" s="121"/>
      <c r="AN29" s="119"/>
      <c r="AO29" s="843"/>
      <c r="AP29" s="844"/>
      <c r="AQ29" s="845">
        <f t="shared" si="27"/>
        <v>0</v>
      </c>
      <c r="AR29" s="846"/>
      <c r="AS29" s="847">
        <f t="shared" si="28"/>
        <v>0</v>
      </c>
      <c r="AT29" s="848">
        <f t="shared" si="29"/>
        <v>0</v>
      </c>
      <c r="AU29" s="848">
        <f t="shared" si="30"/>
        <v>0</v>
      </c>
      <c r="AV29" s="124"/>
    </row>
    <row r="30" spans="1:48" s="61" customFormat="1">
      <c r="A30" s="97"/>
      <c r="B30" s="120"/>
      <c r="C30" s="121"/>
      <c r="D30" s="119"/>
      <c r="E30" s="843"/>
      <c r="F30" s="844"/>
      <c r="G30" s="845">
        <f t="shared" si="15"/>
        <v>0</v>
      </c>
      <c r="H30" s="846"/>
      <c r="I30" s="847">
        <f t="shared" si="16"/>
        <v>0</v>
      </c>
      <c r="J30" s="848">
        <f t="shared" si="17"/>
        <v>0</v>
      </c>
      <c r="K30" s="848">
        <f t="shared" si="18"/>
        <v>0</v>
      </c>
      <c r="L30" s="124"/>
      <c r="M30" s="60"/>
      <c r="N30" s="120"/>
      <c r="O30" s="121"/>
      <c r="P30" s="119"/>
      <c r="Q30" s="843"/>
      <c r="R30" s="844"/>
      <c r="S30" s="845">
        <f t="shared" si="19"/>
        <v>0</v>
      </c>
      <c r="T30" s="846"/>
      <c r="U30" s="847">
        <f t="shared" si="20"/>
        <v>0</v>
      </c>
      <c r="V30" s="848">
        <f t="shared" si="21"/>
        <v>0</v>
      </c>
      <c r="W30" s="848">
        <f t="shared" si="22"/>
        <v>0</v>
      </c>
      <c r="X30" s="124"/>
      <c r="Y30" s="60"/>
      <c r="Z30" s="120"/>
      <c r="AA30" s="121"/>
      <c r="AB30" s="119"/>
      <c r="AC30" s="843"/>
      <c r="AD30" s="844"/>
      <c r="AE30" s="845">
        <f t="shared" si="23"/>
        <v>0</v>
      </c>
      <c r="AF30" s="846"/>
      <c r="AG30" s="847">
        <f t="shared" si="24"/>
        <v>0</v>
      </c>
      <c r="AH30" s="848">
        <f t="shared" si="25"/>
        <v>0</v>
      </c>
      <c r="AI30" s="848">
        <f t="shared" si="26"/>
        <v>0</v>
      </c>
      <c r="AJ30" s="124"/>
      <c r="AK30" s="60"/>
      <c r="AL30" s="120"/>
      <c r="AM30" s="121"/>
      <c r="AN30" s="119"/>
      <c r="AO30" s="843"/>
      <c r="AP30" s="844"/>
      <c r="AQ30" s="845">
        <f t="shared" si="27"/>
        <v>0</v>
      </c>
      <c r="AR30" s="846"/>
      <c r="AS30" s="847">
        <f t="shared" si="28"/>
        <v>0</v>
      </c>
      <c r="AT30" s="848">
        <f t="shared" si="29"/>
        <v>0</v>
      </c>
      <c r="AU30" s="848">
        <f t="shared" si="30"/>
        <v>0</v>
      </c>
      <c r="AV30" s="124"/>
    </row>
    <row r="31" spans="1:48" s="61" customFormat="1">
      <c r="A31" s="97"/>
      <c r="B31" s="120"/>
      <c r="C31" s="121"/>
      <c r="D31" s="119"/>
      <c r="E31" s="843"/>
      <c r="F31" s="844"/>
      <c r="G31" s="845">
        <f t="shared" si="15"/>
        <v>0</v>
      </c>
      <c r="H31" s="846"/>
      <c r="I31" s="847">
        <f t="shared" si="16"/>
        <v>0</v>
      </c>
      <c r="J31" s="848">
        <f t="shared" si="17"/>
        <v>0</v>
      </c>
      <c r="K31" s="848">
        <f t="shared" si="18"/>
        <v>0</v>
      </c>
      <c r="L31" s="124"/>
      <c r="M31" s="60"/>
      <c r="N31" s="120"/>
      <c r="O31" s="121"/>
      <c r="P31" s="119"/>
      <c r="Q31" s="843"/>
      <c r="R31" s="844"/>
      <c r="S31" s="845">
        <f t="shared" si="19"/>
        <v>0</v>
      </c>
      <c r="T31" s="846"/>
      <c r="U31" s="847">
        <f t="shared" si="20"/>
        <v>0</v>
      </c>
      <c r="V31" s="848">
        <f t="shared" si="21"/>
        <v>0</v>
      </c>
      <c r="W31" s="848">
        <f t="shared" si="22"/>
        <v>0</v>
      </c>
      <c r="X31" s="124"/>
      <c r="Y31" s="60"/>
      <c r="Z31" s="120"/>
      <c r="AA31" s="121"/>
      <c r="AB31" s="119"/>
      <c r="AC31" s="843"/>
      <c r="AD31" s="844"/>
      <c r="AE31" s="845">
        <f t="shared" si="23"/>
        <v>0</v>
      </c>
      <c r="AF31" s="846"/>
      <c r="AG31" s="847">
        <f t="shared" si="24"/>
        <v>0</v>
      </c>
      <c r="AH31" s="848">
        <f t="shared" si="25"/>
        <v>0</v>
      </c>
      <c r="AI31" s="848">
        <f t="shared" si="26"/>
        <v>0</v>
      </c>
      <c r="AJ31" s="124"/>
      <c r="AK31" s="60"/>
      <c r="AL31" s="120"/>
      <c r="AM31" s="121"/>
      <c r="AN31" s="119"/>
      <c r="AO31" s="843"/>
      <c r="AP31" s="844"/>
      <c r="AQ31" s="845">
        <f t="shared" si="27"/>
        <v>0</v>
      </c>
      <c r="AR31" s="846"/>
      <c r="AS31" s="847">
        <f t="shared" si="28"/>
        <v>0</v>
      </c>
      <c r="AT31" s="848">
        <f t="shared" si="29"/>
        <v>0</v>
      </c>
      <c r="AU31" s="848">
        <f t="shared" si="30"/>
        <v>0</v>
      </c>
      <c r="AV31" s="124"/>
    </row>
    <row r="32" spans="1:48" s="61" customFormat="1">
      <c r="A32" s="97"/>
      <c r="B32" s="120"/>
      <c r="C32" s="121"/>
      <c r="D32" s="119"/>
      <c r="E32" s="843"/>
      <c r="F32" s="844"/>
      <c r="G32" s="845">
        <f t="shared" si="15"/>
        <v>0</v>
      </c>
      <c r="H32" s="846"/>
      <c r="I32" s="847">
        <f t="shared" si="16"/>
        <v>0</v>
      </c>
      <c r="J32" s="848">
        <f t="shared" si="17"/>
        <v>0</v>
      </c>
      <c r="K32" s="848">
        <f t="shared" si="18"/>
        <v>0</v>
      </c>
      <c r="L32" s="124"/>
      <c r="M32" s="60"/>
      <c r="N32" s="120"/>
      <c r="O32" s="121"/>
      <c r="P32" s="119"/>
      <c r="Q32" s="843"/>
      <c r="R32" s="844"/>
      <c r="S32" s="845">
        <f t="shared" si="19"/>
        <v>0</v>
      </c>
      <c r="T32" s="846"/>
      <c r="U32" s="847">
        <f t="shared" si="20"/>
        <v>0</v>
      </c>
      <c r="V32" s="848">
        <f t="shared" si="21"/>
        <v>0</v>
      </c>
      <c r="W32" s="848">
        <f t="shared" si="22"/>
        <v>0</v>
      </c>
      <c r="X32" s="124"/>
      <c r="Y32" s="60"/>
      <c r="Z32" s="120"/>
      <c r="AA32" s="121"/>
      <c r="AB32" s="119"/>
      <c r="AC32" s="843"/>
      <c r="AD32" s="844"/>
      <c r="AE32" s="845">
        <f t="shared" si="23"/>
        <v>0</v>
      </c>
      <c r="AF32" s="846"/>
      <c r="AG32" s="847">
        <f t="shared" si="24"/>
        <v>0</v>
      </c>
      <c r="AH32" s="848">
        <f t="shared" si="25"/>
        <v>0</v>
      </c>
      <c r="AI32" s="848">
        <f t="shared" si="26"/>
        <v>0</v>
      </c>
      <c r="AJ32" s="124"/>
      <c r="AK32" s="60"/>
      <c r="AL32" s="120"/>
      <c r="AM32" s="121"/>
      <c r="AN32" s="119"/>
      <c r="AO32" s="843"/>
      <c r="AP32" s="844"/>
      <c r="AQ32" s="845">
        <f t="shared" si="27"/>
        <v>0</v>
      </c>
      <c r="AR32" s="846"/>
      <c r="AS32" s="847">
        <f t="shared" si="28"/>
        <v>0</v>
      </c>
      <c r="AT32" s="848">
        <f t="shared" si="29"/>
        <v>0</v>
      </c>
      <c r="AU32" s="848">
        <f t="shared" si="30"/>
        <v>0</v>
      </c>
      <c r="AV32" s="124"/>
    </row>
    <row r="33" spans="1:48" s="61" customFormat="1">
      <c r="A33" s="97"/>
      <c r="B33" s="120"/>
      <c r="C33" s="121"/>
      <c r="D33" s="119"/>
      <c r="E33" s="843"/>
      <c r="F33" s="844"/>
      <c r="G33" s="845">
        <f t="shared" si="15"/>
        <v>0</v>
      </c>
      <c r="H33" s="846"/>
      <c r="I33" s="847">
        <f t="shared" si="16"/>
        <v>0</v>
      </c>
      <c r="J33" s="848">
        <f t="shared" si="17"/>
        <v>0</v>
      </c>
      <c r="K33" s="848">
        <f t="shared" si="18"/>
        <v>0</v>
      </c>
      <c r="L33" s="124"/>
      <c r="M33" s="60"/>
      <c r="N33" s="120"/>
      <c r="O33" s="121"/>
      <c r="P33" s="119"/>
      <c r="Q33" s="843"/>
      <c r="R33" s="844"/>
      <c r="S33" s="845">
        <f t="shared" si="19"/>
        <v>0</v>
      </c>
      <c r="T33" s="846"/>
      <c r="U33" s="847">
        <f t="shared" si="20"/>
        <v>0</v>
      </c>
      <c r="V33" s="848">
        <f t="shared" si="21"/>
        <v>0</v>
      </c>
      <c r="W33" s="848">
        <f t="shared" si="22"/>
        <v>0</v>
      </c>
      <c r="X33" s="124"/>
      <c r="Y33" s="60"/>
      <c r="Z33" s="120"/>
      <c r="AA33" s="121"/>
      <c r="AB33" s="119"/>
      <c r="AC33" s="843"/>
      <c r="AD33" s="844"/>
      <c r="AE33" s="845">
        <f t="shared" si="23"/>
        <v>0</v>
      </c>
      <c r="AF33" s="846"/>
      <c r="AG33" s="847">
        <f t="shared" si="24"/>
        <v>0</v>
      </c>
      <c r="AH33" s="848">
        <f t="shared" si="25"/>
        <v>0</v>
      </c>
      <c r="AI33" s="848">
        <f t="shared" si="26"/>
        <v>0</v>
      </c>
      <c r="AJ33" s="124"/>
      <c r="AK33" s="60"/>
      <c r="AL33" s="120"/>
      <c r="AM33" s="121"/>
      <c r="AN33" s="119"/>
      <c r="AO33" s="843"/>
      <c r="AP33" s="844"/>
      <c r="AQ33" s="845">
        <f t="shared" si="27"/>
        <v>0</v>
      </c>
      <c r="AR33" s="846"/>
      <c r="AS33" s="847">
        <f t="shared" si="28"/>
        <v>0</v>
      </c>
      <c r="AT33" s="848">
        <f t="shared" si="29"/>
        <v>0</v>
      </c>
      <c r="AU33" s="848">
        <f t="shared" si="30"/>
        <v>0</v>
      </c>
      <c r="AV33" s="124"/>
    </row>
    <row r="34" spans="1:48" s="61" customFormat="1">
      <c r="A34" s="97"/>
      <c r="B34" s="120"/>
      <c r="C34" s="121"/>
      <c r="D34" s="119"/>
      <c r="E34" s="843"/>
      <c r="F34" s="844"/>
      <c r="G34" s="845">
        <f t="shared" si="15"/>
        <v>0</v>
      </c>
      <c r="H34" s="846"/>
      <c r="I34" s="847">
        <f t="shared" si="16"/>
        <v>0</v>
      </c>
      <c r="J34" s="848">
        <f t="shared" si="17"/>
        <v>0</v>
      </c>
      <c r="K34" s="848">
        <f t="shared" si="18"/>
        <v>0</v>
      </c>
      <c r="L34" s="124"/>
      <c r="M34" s="60"/>
      <c r="N34" s="120"/>
      <c r="O34" s="121"/>
      <c r="P34" s="119"/>
      <c r="Q34" s="843"/>
      <c r="R34" s="844"/>
      <c r="S34" s="845">
        <f t="shared" si="19"/>
        <v>0</v>
      </c>
      <c r="T34" s="846"/>
      <c r="U34" s="847">
        <f t="shared" si="20"/>
        <v>0</v>
      </c>
      <c r="V34" s="848">
        <f t="shared" si="21"/>
        <v>0</v>
      </c>
      <c r="W34" s="848">
        <f t="shared" si="22"/>
        <v>0</v>
      </c>
      <c r="X34" s="124"/>
      <c r="Y34" s="60"/>
      <c r="Z34" s="120"/>
      <c r="AA34" s="121"/>
      <c r="AB34" s="119"/>
      <c r="AC34" s="843"/>
      <c r="AD34" s="844"/>
      <c r="AE34" s="845">
        <f t="shared" si="23"/>
        <v>0</v>
      </c>
      <c r="AF34" s="846"/>
      <c r="AG34" s="847">
        <f t="shared" si="24"/>
        <v>0</v>
      </c>
      <c r="AH34" s="848">
        <f t="shared" si="25"/>
        <v>0</v>
      </c>
      <c r="AI34" s="848">
        <f t="shared" si="26"/>
        <v>0</v>
      </c>
      <c r="AJ34" s="124"/>
      <c r="AK34" s="60"/>
      <c r="AL34" s="120"/>
      <c r="AM34" s="121"/>
      <c r="AN34" s="119"/>
      <c r="AO34" s="843"/>
      <c r="AP34" s="844"/>
      <c r="AQ34" s="845">
        <f t="shared" si="27"/>
        <v>0</v>
      </c>
      <c r="AR34" s="846"/>
      <c r="AS34" s="847">
        <f t="shared" si="28"/>
        <v>0</v>
      </c>
      <c r="AT34" s="848">
        <f t="shared" si="29"/>
        <v>0</v>
      </c>
      <c r="AU34" s="848">
        <f t="shared" si="30"/>
        <v>0</v>
      </c>
      <c r="AV34" s="124"/>
    </row>
    <row r="35" spans="1:48" s="61" customFormat="1">
      <c r="A35" s="97"/>
      <c r="B35" s="120"/>
      <c r="C35" s="121"/>
      <c r="D35" s="119"/>
      <c r="E35" s="843"/>
      <c r="F35" s="844"/>
      <c r="G35" s="845">
        <f>INT(E35*F35)</f>
        <v>0</v>
      </c>
      <c r="H35" s="846"/>
      <c r="I35" s="847">
        <f>INT(E35*H35)</f>
        <v>0</v>
      </c>
      <c r="J35" s="848">
        <f>F35-H35</f>
        <v>0</v>
      </c>
      <c r="K35" s="848">
        <f>G35-I35</f>
        <v>0</v>
      </c>
      <c r="L35" s="124"/>
      <c r="M35" s="60"/>
      <c r="N35" s="120"/>
      <c r="O35" s="121"/>
      <c r="P35" s="119"/>
      <c r="Q35" s="843"/>
      <c r="R35" s="844"/>
      <c r="S35" s="845">
        <f t="shared" si="19"/>
        <v>0</v>
      </c>
      <c r="T35" s="846"/>
      <c r="U35" s="847">
        <f t="shared" si="20"/>
        <v>0</v>
      </c>
      <c r="V35" s="848">
        <f t="shared" si="21"/>
        <v>0</v>
      </c>
      <c r="W35" s="848">
        <f t="shared" si="22"/>
        <v>0</v>
      </c>
      <c r="X35" s="124"/>
      <c r="Y35" s="60"/>
      <c r="Z35" s="120"/>
      <c r="AA35" s="121"/>
      <c r="AB35" s="119"/>
      <c r="AC35" s="843"/>
      <c r="AD35" s="844"/>
      <c r="AE35" s="845">
        <f t="shared" si="23"/>
        <v>0</v>
      </c>
      <c r="AF35" s="846"/>
      <c r="AG35" s="847">
        <f t="shared" si="24"/>
        <v>0</v>
      </c>
      <c r="AH35" s="848">
        <f t="shared" si="25"/>
        <v>0</v>
      </c>
      <c r="AI35" s="848">
        <f t="shared" si="26"/>
        <v>0</v>
      </c>
      <c r="AJ35" s="124"/>
      <c r="AK35" s="60"/>
      <c r="AL35" s="120"/>
      <c r="AM35" s="121"/>
      <c r="AN35" s="119"/>
      <c r="AO35" s="843"/>
      <c r="AP35" s="844"/>
      <c r="AQ35" s="845">
        <f t="shared" si="27"/>
        <v>0</v>
      </c>
      <c r="AR35" s="846"/>
      <c r="AS35" s="847">
        <f t="shared" si="28"/>
        <v>0</v>
      </c>
      <c r="AT35" s="848">
        <f t="shared" si="29"/>
        <v>0</v>
      </c>
      <c r="AU35" s="848">
        <f t="shared" si="30"/>
        <v>0</v>
      </c>
      <c r="AV35" s="124"/>
    </row>
    <row r="36" spans="1:48" s="61" customFormat="1" ht="24.75" thickBot="1">
      <c r="A36" s="97"/>
      <c r="B36" s="122"/>
      <c r="C36" s="887"/>
      <c r="D36" s="123"/>
      <c r="E36" s="849"/>
      <c r="F36" s="850"/>
      <c r="G36" s="851">
        <f>INT(E36*F36)</f>
        <v>0</v>
      </c>
      <c r="H36" s="852"/>
      <c r="I36" s="853">
        <f>INT(E36*H36)</f>
        <v>0</v>
      </c>
      <c r="J36" s="854">
        <f>F36-H36</f>
        <v>0</v>
      </c>
      <c r="K36" s="854">
        <f>G36-I36</f>
        <v>0</v>
      </c>
      <c r="L36" s="124"/>
      <c r="M36" s="60"/>
      <c r="N36" s="122"/>
      <c r="O36" s="887"/>
      <c r="P36" s="123"/>
      <c r="Q36" s="849"/>
      <c r="R36" s="850"/>
      <c r="S36" s="851">
        <f t="shared" si="19"/>
        <v>0</v>
      </c>
      <c r="T36" s="852"/>
      <c r="U36" s="853">
        <f t="shared" si="20"/>
        <v>0</v>
      </c>
      <c r="V36" s="854">
        <f t="shared" si="21"/>
        <v>0</v>
      </c>
      <c r="W36" s="854">
        <f t="shared" si="22"/>
        <v>0</v>
      </c>
      <c r="X36" s="124"/>
      <c r="Y36" s="60"/>
      <c r="Z36" s="122"/>
      <c r="AA36" s="887"/>
      <c r="AB36" s="123"/>
      <c r="AC36" s="849"/>
      <c r="AD36" s="850"/>
      <c r="AE36" s="851">
        <f t="shared" si="23"/>
        <v>0</v>
      </c>
      <c r="AF36" s="852"/>
      <c r="AG36" s="853">
        <f t="shared" si="24"/>
        <v>0</v>
      </c>
      <c r="AH36" s="854">
        <f t="shared" si="25"/>
        <v>0</v>
      </c>
      <c r="AI36" s="854">
        <f t="shared" si="26"/>
        <v>0</v>
      </c>
      <c r="AJ36" s="124"/>
      <c r="AK36" s="60"/>
      <c r="AL36" s="122"/>
      <c r="AM36" s="887"/>
      <c r="AN36" s="123"/>
      <c r="AO36" s="849"/>
      <c r="AP36" s="850"/>
      <c r="AQ36" s="851">
        <f t="shared" si="27"/>
        <v>0</v>
      </c>
      <c r="AR36" s="852"/>
      <c r="AS36" s="853">
        <f t="shared" si="28"/>
        <v>0</v>
      </c>
      <c r="AT36" s="854">
        <f t="shared" si="29"/>
        <v>0</v>
      </c>
      <c r="AU36" s="854">
        <f t="shared" si="30"/>
        <v>0</v>
      </c>
      <c r="AV36" s="124"/>
    </row>
    <row r="37" spans="1:48" s="61" customFormat="1" ht="25.5" thickTop="1" thickBot="1">
      <c r="A37" s="97"/>
      <c r="B37" s="2081" t="s">
        <v>338</v>
      </c>
      <c r="C37" s="2082"/>
      <c r="D37" s="2082"/>
      <c r="E37" s="2082"/>
      <c r="F37" s="855"/>
      <c r="G37" s="855">
        <f>SUM(G27:G36)</f>
        <v>0</v>
      </c>
      <c r="H37" s="856"/>
      <c r="I37" s="856">
        <f>SUM(I27:I36)</f>
        <v>0</v>
      </c>
      <c r="J37" s="857"/>
      <c r="K37" s="857">
        <f>SUM(K27:K36)</f>
        <v>0</v>
      </c>
      <c r="L37" s="55"/>
      <c r="M37" s="60"/>
      <c r="N37" s="2081" t="s">
        <v>338</v>
      </c>
      <c r="O37" s="2082"/>
      <c r="P37" s="2082"/>
      <c r="Q37" s="2082"/>
      <c r="R37" s="855"/>
      <c r="S37" s="855">
        <f>SUM(S27:S36)</f>
        <v>0</v>
      </c>
      <c r="T37" s="856"/>
      <c r="U37" s="856">
        <f>SUM(U27:U36)</f>
        <v>0</v>
      </c>
      <c r="V37" s="857"/>
      <c r="W37" s="857">
        <f>SUM(W27:W36)</f>
        <v>0</v>
      </c>
      <c r="X37" s="55"/>
      <c r="Y37" s="60"/>
      <c r="Z37" s="2081" t="s">
        <v>338</v>
      </c>
      <c r="AA37" s="2082"/>
      <c r="AB37" s="2082"/>
      <c r="AC37" s="2082"/>
      <c r="AD37" s="855"/>
      <c r="AE37" s="855">
        <f>SUM(AE27:AE36)</f>
        <v>0</v>
      </c>
      <c r="AF37" s="856"/>
      <c r="AG37" s="856">
        <f>SUM(AG27:AG36)</f>
        <v>0</v>
      </c>
      <c r="AH37" s="857"/>
      <c r="AI37" s="857">
        <f>SUM(AI27:AI36)</f>
        <v>0</v>
      </c>
      <c r="AJ37" s="55"/>
      <c r="AK37" s="60"/>
      <c r="AL37" s="2081" t="s">
        <v>338</v>
      </c>
      <c r="AM37" s="2082"/>
      <c r="AN37" s="2082"/>
      <c r="AO37" s="2082"/>
      <c r="AP37" s="855"/>
      <c r="AQ37" s="855">
        <f>SUM(AQ27:AQ36)</f>
        <v>0</v>
      </c>
      <c r="AR37" s="856"/>
      <c r="AS37" s="856">
        <f>SUM(AS27:AS36)</f>
        <v>0</v>
      </c>
      <c r="AT37" s="857"/>
      <c r="AU37" s="857">
        <f>SUM(AU27:AU36)</f>
        <v>0</v>
      </c>
      <c r="AV37" s="55"/>
    </row>
    <row r="38" spans="1:48" s="61" customFormat="1">
      <c r="A38" s="97"/>
      <c r="B38" s="117"/>
      <c r="C38" s="118"/>
      <c r="D38" s="119"/>
      <c r="E38" s="843"/>
      <c r="F38" s="844"/>
      <c r="G38" s="845">
        <f t="shared" ref="G38:G47" si="31">INT(E38*F38)</f>
        <v>0</v>
      </c>
      <c r="H38" s="846"/>
      <c r="I38" s="847">
        <f t="shared" ref="I38:I47" si="32">INT(E38*H38)</f>
        <v>0</v>
      </c>
      <c r="J38" s="848">
        <f t="shared" ref="J38:J47" si="33">F38-H38</f>
        <v>0</v>
      </c>
      <c r="K38" s="848">
        <f t="shared" ref="K38:K47" si="34">G38-I38</f>
        <v>0</v>
      </c>
      <c r="L38" s="124"/>
      <c r="M38" s="60"/>
      <c r="N38" s="117"/>
      <c r="O38" s="118"/>
      <c r="P38" s="119"/>
      <c r="Q38" s="843"/>
      <c r="R38" s="844"/>
      <c r="S38" s="845">
        <f t="shared" ref="S38:S47" si="35">INT(Q38*R38)</f>
        <v>0</v>
      </c>
      <c r="T38" s="846"/>
      <c r="U38" s="847">
        <f t="shared" ref="U38:U47" si="36">INT(Q38*T38)</f>
        <v>0</v>
      </c>
      <c r="V38" s="848">
        <f t="shared" ref="V38:V47" si="37">R38-T38</f>
        <v>0</v>
      </c>
      <c r="W38" s="848">
        <f t="shared" ref="W38:W47" si="38">S38-U38</f>
        <v>0</v>
      </c>
      <c r="X38" s="124"/>
      <c r="Y38" s="60"/>
      <c r="Z38" s="117"/>
      <c r="AA38" s="118"/>
      <c r="AB38" s="119"/>
      <c r="AC38" s="843"/>
      <c r="AD38" s="844"/>
      <c r="AE38" s="845">
        <f t="shared" ref="AE38:AE47" si="39">INT(AC38*AD38)</f>
        <v>0</v>
      </c>
      <c r="AF38" s="846"/>
      <c r="AG38" s="847">
        <f t="shared" ref="AG38:AG47" si="40">INT(AC38*AF38)</f>
        <v>0</v>
      </c>
      <c r="AH38" s="848">
        <f t="shared" ref="AH38:AH47" si="41">AD38-AF38</f>
        <v>0</v>
      </c>
      <c r="AI38" s="848">
        <f t="shared" ref="AI38:AI47" si="42">AE38-AG38</f>
        <v>0</v>
      </c>
      <c r="AJ38" s="124"/>
      <c r="AK38" s="60"/>
      <c r="AL38" s="117"/>
      <c r="AM38" s="118"/>
      <c r="AN38" s="119"/>
      <c r="AO38" s="843"/>
      <c r="AP38" s="844"/>
      <c r="AQ38" s="845">
        <f t="shared" ref="AQ38:AQ47" si="43">INT(AO38*AP38)</f>
        <v>0</v>
      </c>
      <c r="AR38" s="846"/>
      <c r="AS38" s="847">
        <f t="shared" ref="AS38:AS47" si="44">INT(AO38*AR38)</f>
        <v>0</v>
      </c>
      <c r="AT38" s="848">
        <f t="shared" ref="AT38:AT47" si="45">AP38-AR38</f>
        <v>0</v>
      </c>
      <c r="AU38" s="848">
        <f t="shared" ref="AU38:AU47" si="46">AQ38-AS38</f>
        <v>0</v>
      </c>
      <c r="AV38" s="124"/>
    </row>
    <row r="39" spans="1:48" s="61" customFormat="1">
      <c r="A39" s="97"/>
      <c r="B39" s="120"/>
      <c r="C39" s="121"/>
      <c r="D39" s="119"/>
      <c r="E39" s="843"/>
      <c r="F39" s="844"/>
      <c r="G39" s="845">
        <f t="shared" si="31"/>
        <v>0</v>
      </c>
      <c r="H39" s="846"/>
      <c r="I39" s="847">
        <f t="shared" si="32"/>
        <v>0</v>
      </c>
      <c r="J39" s="848">
        <f t="shared" si="33"/>
        <v>0</v>
      </c>
      <c r="K39" s="848">
        <f t="shared" si="34"/>
        <v>0</v>
      </c>
      <c r="L39" s="124"/>
      <c r="M39" s="60"/>
      <c r="N39" s="120"/>
      <c r="O39" s="121"/>
      <c r="P39" s="119"/>
      <c r="Q39" s="843"/>
      <c r="R39" s="844"/>
      <c r="S39" s="845">
        <f t="shared" si="35"/>
        <v>0</v>
      </c>
      <c r="T39" s="846"/>
      <c r="U39" s="847">
        <f t="shared" si="36"/>
        <v>0</v>
      </c>
      <c r="V39" s="848">
        <f t="shared" si="37"/>
        <v>0</v>
      </c>
      <c r="W39" s="848">
        <f t="shared" si="38"/>
        <v>0</v>
      </c>
      <c r="X39" s="124"/>
      <c r="Y39" s="60"/>
      <c r="Z39" s="120"/>
      <c r="AA39" s="121"/>
      <c r="AB39" s="119"/>
      <c r="AC39" s="843"/>
      <c r="AD39" s="844"/>
      <c r="AE39" s="845">
        <f t="shared" si="39"/>
        <v>0</v>
      </c>
      <c r="AF39" s="846"/>
      <c r="AG39" s="847">
        <f t="shared" si="40"/>
        <v>0</v>
      </c>
      <c r="AH39" s="848">
        <f t="shared" si="41"/>
        <v>0</v>
      </c>
      <c r="AI39" s="848">
        <f t="shared" si="42"/>
        <v>0</v>
      </c>
      <c r="AJ39" s="124"/>
      <c r="AK39" s="60"/>
      <c r="AL39" s="120"/>
      <c r="AM39" s="121"/>
      <c r="AN39" s="119"/>
      <c r="AO39" s="843"/>
      <c r="AP39" s="844"/>
      <c r="AQ39" s="845">
        <f t="shared" si="43"/>
        <v>0</v>
      </c>
      <c r="AR39" s="846"/>
      <c r="AS39" s="847">
        <f t="shared" si="44"/>
        <v>0</v>
      </c>
      <c r="AT39" s="848">
        <f t="shared" si="45"/>
        <v>0</v>
      </c>
      <c r="AU39" s="848">
        <f t="shared" si="46"/>
        <v>0</v>
      </c>
      <c r="AV39" s="124"/>
    </row>
    <row r="40" spans="1:48" s="61" customFormat="1">
      <c r="A40" s="97"/>
      <c r="B40" s="120"/>
      <c r="C40" s="121"/>
      <c r="D40" s="119"/>
      <c r="E40" s="843"/>
      <c r="F40" s="844"/>
      <c r="G40" s="845">
        <f t="shared" si="31"/>
        <v>0</v>
      </c>
      <c r="H40" s="846"/>
      <c r="I40" s="847">
        <f t="shared" si="32"/>
        <v>0</v>
      </c>
      <c r="J40" s="848">
        <f t="shared" si="33"/>
        <v>0</v>
      </c>
      <c r="K40" s="848">
        <f t="shared" si="34"/>
        <v>0</v>
      </c>
      <c r="L40" s="124"/>
      <c r="M40" s="60"/>
      <c r="N40" s="120"/>
      <c r="O40" s="121"/>
      <c r="P40" s="119"/>
      <c r="Q40" s="843"/>
      <c r="R40" s="844"/>
      <c r="S40" s="845">
        <f t="shared" si="35"/>
        <v>0</v>
      </c>
      <c r="T40" s="846"/>
      <c r="U40" s="847">
        <f t="shared" si="36"/>
        <v>0</v>
      </c>
      <c r="V40" s="848">
        <f t="shared" si="37"/>
        <v>0</v>
      </c>
      <c r="W40" s="848">
        <f t="shared" si="38"/>
        <v>0</v>
      </c>
      <c r="X40" s="124"/>
      <c r="Y40" s="60"/>
      <c r="Z40" s="120"/>
      <c r="AA40" s="121"/>
      <c r="AB40" s="119"/>
      <c r="AC40" s="843"/>
      <c r="AD40" s="844"/>
      <c r="AE40" s="845">
        <f t="shared" si="39"/>
        <v>0</v>
      </c>
      <c r="AF40" s="846"/>
      <c r="AG40" s="847">
        <f t="shared" si="40"/>
        <v>0</v>
      </c>
      <c r="AH40" s="848">
        <f t="shared" si="41"/>
        <v>0</v>
      </c>
      <c r="AI40" s="848">
        <f t="shared" si="42"/>
        <v>0</v>
      </c>
      <c r="AJ40" s="124"/>
      <c r="AK40" s="60"/>
      <c r="AL40" s="120"/>
      <c r="AM40" s="121"/>
      <c r="AN40" s="119"/>
      <c r="AO40" s="843"/>
      <c r="AP40" s="844"/>
      <c r="AQ40" s="845">
        <f t="shared" si="43"/>
        <v>0</v>
      </c>
      <c r="AR40" s="846"/>
      <c r="AS40" s="847">
        <f t="shared" si="44"/>
        <v>0</v>
      </c>
      <c r="AT40" s="848">
        <f t="shared" si="45"/>
        <v>0</v>
      </c>
      <c r="AU40" s="848">
        <f t="shared" si="46"/>
        <v>0</v>
      </c>
      <c r="AV40" s="124"/>
    </row>
    <row r="41" spans="1:48" s="61" customFormat="1">
      <c r="A41" s="97"/>
      <c r="B41" s="120"/>
      <c r="C41" s="121"/>
      <c r="D41" s="119"/>
      <c r="E41" s="843"/>
      <c r="F41" s="844"/>
      <c r="G41" s="845">
        <f t="shared" si="31"/>
        <v>0</v>
      </c>
      <c r="H41" s="846"/>
      <c r="I41" s="847">
        <f t="shared" si="32"/>
        <v>0</v>
      </c>
      <c r="J41" s="848">
        <f t="shared" si="33"/>
        <v>0</v>
      </c>
      <c r="K41" s="848">
        <f t="shared" si="34"/>
        <v>0</v>
      </c>
      <c r="L41" s="124"/>
      <c r="M41" s="60"/>
      <c r="N41" s="120"/>
      <c r="O41" s="121"/>
      <c r="P41" s="119"/>
      <c r="Q41" s="843"/>
      <c r="R41" s="844"/>
      <c r="S41" s="845">
        <f t="shared" si="35"/>
        <v>0</v>
      </c>
      <c r="T41" s="846"/>
      <c r="U41" s="847">
        <f t="shared" si="36"/>
        <v>0</v>
      </c>
      <c r="V41" s="848">
        <f t="shared" si="37"/>
        <v>0</v>
      </c>
      <c r="W41" s="848">
        <f t="shared" si="38"/>
        <v>0</v>
      </c>
      <c r="X41" s="124"/>
      <c r="Y41" s="60"/>
      <c r="Z41" s="120"/>
      <c r="AA41" s="121"/>
      <c r="AB41" s="119"/>
      <c r="AC41" s="843"/>
      <c r="AD41" s="844"/>
      <c r="AE41" s="845">
        <f t="shared" si="39"/>
        <v>0</v>
      </c>
      <c r="AF41" s="846"/>
      <c r="AG41" s="847">
        <f t="shared" si="40"/>
        <v>0</v>
      </c>
      <c r="AH41" s="848">
        <f t="shared" si="41"/>
        <v>0</v>
      </c>
      <c r="AI41" s="848">
        <f t="shared" si="42"/>
        <v>0</v>
      </c>
      <c r="AJ41" s="124"/>
      <c r="AK41" s="60"/>
      <c r="AL41" s="120"/>
      <c r="AM41" s="121"/>
      <c r="AN41" s="119"/>
      <c r="AO41" s="843"/>
      <c r="AP41" s="844"/>
      <c r="AQ41" s="845">
        <f t="shared" si="43"/>
        <v>0</v>
      </c>
      <c r="AR41" s="846"/>
      <c r="AS41" s="847">
        <f t="shared" si="44"/>
        <v>0</v>
      </c>
      <c r="AT41" s="848">
        <f t="shared" si="45"/>
        <v>0</v>
      </c>
      <c r="AU41" s="848">
        <f t="shared" si="46"/>
        <v>0</v>
      </c>
      <c r="AV41" s="124"/>
    </row>
    <row r="42" spans="1:48" s="61" customFormat="1">
      <c r="A42" s="97"/>
      <c r="B42" s="120"/>
      <c r="C42" s="121"/>
      <c r="D42" s="119"/>
      <c r="E42" s="843"/>
      <c r="F42" s="844"/>
      <c r="G42" s="845">
        <f t="shared" si="31"/>
        <v>0</v>
      </c>
      <c r="H42" s="846"/>
      <c r="I42" s="847">
        <f t="shared" si="32"/>
        <v>0</v>
      </c>
      <c r="J42" s="848">
        <f t="shared" si="33"/>
        <v>0</v>
      </c>
      <c r="K42" s="848">
        <f t="shared" si="34"/>
        <v>0</v>
      </c>
      <c r="L42" s="124"/>
      <c r="M42" s="60"/>
      <c r="N42" s="120"/>
      <c r="O42" s="121"/>
      <c r="P42" s="119"/>
      <c r="Q42" s="843"/>
      <c r="R42" s="844"/>
      <c r="S42" s="845">
        <f t="shared" si="35"/>
        <v>0</v>
      </c>
      <c r="T42" s="846"/>
      <c r="U42" s="847">
        <f t="shared" si="36"/>
        <v>0</v>
      </c>
      <c r="V42" s="848">
        <f t="shared" si="37"/>
        <v>0</v>
      </c>
      <c r="W42" s="848">
        <f t="shared" si="38"/>
        <v>0</v>
      </c>
      <c r="X42" s="124"/>
      <c r="Y42" s="60"/>
      <c r="Z42" s="120"/>
      <c r="AA42" s="121"/>
      <c r="AB42" s="119"/>
      <c r="AC42" s="843"/>
      <c r="AD42" s="844"/>
      <c r="AE42" s="845">
        <f t="shared" si="39"/>
        <v>0</v>
      </c>
      <c r="AF42" s="846"/>
      <c r="AG42" s="847">
        <f t="shared" si="40"/>
        <v>0</v>
      </c>
      <c r="AH42" s="848">
        <f t="shared" si="41"/>
        <v>0</v>
      </c>
      <c r="AI42" s="848">
        <f t="shared" si="42"/>
        <v>0</v>
      </c>
      <c r="AJ42" s="124"/>
      <c r="AK42" s="60"/>
      <c r="AL42" s="120"/>
      <c r="AM42" s="121"/>
      <c r="AN42" s="119"/>
      <c r="AO42" s="843"/>
      <c r="AP42" s="844"/>
      <c r="AQ42" s="845">
        <f t="shared" si="43"/>
        <v>0</v>
      </c>
      <c r="AR42" s="846"/>
      <c r="AS42" s="847">
        <f t="shared" si="44"/>
        <v>0</v>
      </c>
      <c r="AT42" s="848">
        <f t="shared" si="45"/>
        <v>0</v>
      </c>
      <c r="AU42" s="848">
        <f t="shared" si="46"/>
        <v>0</v>
      </c>
      <c r="AV42" s="124"/>
    </row>
    <row r="43" spans="1:48" s="61" customFormat="1">
      <c r="A43" s="97"/>
      <c r="B43" s="120"/>
      <c r="C43" s="121"/>
      <c r="D43" s="119"/>
      <c r="E43" s="843"/>
      <c r="F43" s="844"/>
      <c r="G43" s="845">
        <f t="shared" si="31"/>
        <v>0</v>
      </c>
      <c r="H43" s="846"/>
      <c r="I43" s="847">
        <f t="shared" si="32"/>
        <v>0</v>
      </c>
      <c r="J43" s="848">
        <f t="shared" si="33"/>
        <v>0</v>
      </c>
      <c r="K43" s="848">
        <f t="shared" si="34"/>
        <v>0</v>
      </c>
      <c r="L43" s="124"/>
      <c r="M43" s="60"/>
      <c r="N43" s="120"/>
      <c r="O43" s="121"/>
      <c r="P43" s="119"/>
      <c r="Q43" s="843"/>
      <c r="R43" s="844"/>
      <c r="S43" s="845">
        <f t="shared" si="35"/>
        <v>0</v>
      </c>
      <c r="T43" s="846"/>
      <c r="U43" s="847">
        <f t="shared" si="36"/>
        <v>0</v>
      </c>
      <c r="V43" s="848">
        <f t="shared" si="37"/>
        <v>0</v>
      </c>
      <c r="W43" s="848">
        <f t="shared" si="38"/>
        <v>0</v>
      </c>
      <c r="X43" s="124"/>
      <c r="Y43" s="60"/>
      <c r="Z43" s="120"/>
      <c r="AA43" s="121"/>
      <c r="AB43" s="119"/>
      <c r="AC43" s="843"/>
      <c r="AD43" s="844"/>
      <c r="AE43" s="845">
        <f t="shared" si="39"/>
        <v>0</v>
      </c>
      <c r="AF43" s="846"/>
      <c r="AG43" s="847">
        <f t="shared" si="40"/>
        <v>0</v>
      </c>
      <c r="AH43" s="848">
        <f t="shared" si="41"/>
        <v>0</v>
      </c>
      <c r="AI43" s="848">
        <f t="shared" si="42"/>
        <v>0</v>
      </c>
      <c r="AJ43" s="124"/>
      <c r="AK43" s="60"/>
      <c r="AL43" s="120"/>
      <c r="AM43" s="121"/>
      <c r="AN43" s="119"/>
      <c r="AO43" s="843"/>
      <c r="AP43" s="844"/>
      <c r="AQ43" s="845">
        <f t="shared" si="43"/>
        <v>0</v>
      </c>
      <c r="AR43" s="846"/>
      <c r="AS43" s="847">
        <f t="shared" si="44"/>
        <v>0</v>
      </c>
      <c r="AT43" s="848">
        <f t="shared" si="45"/>
        <v>0</v>
      </c>
      <c r="AU43" s="848">
        <f t="shared" si="46"/>
        <v>0</v>
      </c>
      <c r="AV43" s="124"/>
    </row>
    <row r="44" spans="1:48" s="61" customFormat="1">
      <c r="A44" s="97"/>
      <c r="B44" s="120"/>
      <c r="C44" s="121"/>
      <c r="D44" s="119"/>
      <c r="E44" s="843"/>
      <c r="F44" s="844"/>
      <c r="G44" s="845">
        <f t="shared" si="31"/>
        <v>0</v>
      </c>
      <c r="H44" s="846"/>
      <c r="I44" s="847">
        <f t="shared" si="32"/>
        <v>0</v>
      </c>
      <c r="J44" s="848">
        <f t="shared" si="33"/>
        <v>0</v>
      </c>
      <c r="K44" s="848">
        <f t="shared" si="34"/>
        <v>0</v>
      </c>
      <c r="L44" s="124"/>
      <c r="M44" s="60"/>
      <c r="N44" s="120"/>
      <c r="O44" s="121"/>
      <c r="P44" s="119"/>
      <c r="Q44" s="843"/>
      <c r="R44" s="844"/>
      <c r="S44" s="845">
        <f t="shared" si="35"/>
        <v>0</v>
      </c>
      <c r="T44" s="846"/>
      <c r="U44" s="847">
        <f t="shared" si="36"/>
        <v>0</v>
      </c>
      <c r="V44" s="848">
        <f t="shared" si="37"/>
        <v>0</v>
      </c>
      <c r="W44" s="848">
        <f t="shared" si="38"/>
        <v>0</v>
      </c>
      <c r="X44" s="124"/>
      <c r="Y44" s="60"/>
      <c r="Z44" s="120"/>
      <c r="AA44" s="121"/>
      <c r="AB44" s="119"/>
      <c r="AC44" s="843"/>
      <c r="AD44" s="844"/>
      <c r="AE44" s="845">
        <f t="shared" si="39"/>
        <v>0</v>
      </c>
      <c r="AF44" s="846"/>
      <c r="AG44" s="847">
        <f t="shared" si="40"/>
        <v>0</v>
      </c>
      <c r="AH44" s="848">
        <f t="shared" si="41"/>
        <v>0</v>
      </c>
      <c r="AI44" s="848">
        <f t="shared" si="42"/>
        <v>0</v>
      </c>
      <c r="AJ44" s="124"/>
      <c r="AK44" s="60"/>
      <c r="AL44" s="120"/>
      <c r="AM44" s="121"/>
      <c r="AN44" s="119"/>
      <c r="AO44" s="843"/>
      <c r="AP44" s="844"/>
      <c r="AQ44" s="845">
        <f t="shared" si="43"/>
        <v>0</v>
      </c>
      <c r="AR44" s="846"/>
      <c r="AS44" s="847">
        <f t="shared" si="44"/>
        <v>0</v>
      </c>
      <c r="AT44" s="848">
        <f t="shared" si="45"/>
        <v>0</v>
      </c>
      <c r="AU44" s="848">
        <f t="shared" si="46"/>
        <v>0</v>
      </c>
      <c r="AV44" s="124"/>
    </row>
    <row r="45" spans="1:48" s="61" customFormat="1">
      <c r="A45" s="97"/>
      <c r="B45" s="120"/>
      <c r="C45" s="121"/>
      <c r="D45" s="119"/>
      <c r="E45" s="843"/>
      <c r="F45" s="844"/>
      <c r="G45" s="845">
        <f t="shared" si="31"/>
        <v>0</v>
      </c>
      <c r="H45" s="846"/>
      <c r="I45" s="847">
        <f t="shared" si="32"/>
        <v>0</v>
      </c>
      <c r="J45" s="848">
        <f t="shared" si="33"/>
        <v>0</v>
      </c>
      <c r="K45" s="848">
        <f t="shared" si="34"/>
        <v>0</v>
      </c>
      <c r="L45" s="124"/>
      <c r="M45" s="60"/>
      <c r="N45" s="120"/>
      <c r="O45" s="121"/>
      <c r="P45" s="119"/>
      <c r="Q45" s="843"/>
      <c r="R45" s="844"/>
      <c r="S45" s="845">
        <f t="shared" si="35"/>
        <v>0</v>
      </c>
      <c r="T45" s="846"/>
      <c r="U45" s="847">
        <f t="shared" si="36"/>
        <v>0</v>
      </c>
      <c r="V45" s="848">
        <f t="shared" si="37"/>
        <v>0</v>
      </c>
      <c r="W45" s="848">
        <f t="shared" si="38"/>
        <v>0</v>
      </c>
      <c r="X45" s="124"/>
      <c r="Y45" s="60"/>
      <c r="Z45" s="120"/>
      <c r="AA45" s="121"/>
      <c r="AB45" s="119"/>
      <c r="AC45" s="843"/>
      <c r="AD45" s="844"/>
      <c r="AE45" s="845">
        <f t="shared" si="39"/>
        <v>0</v>
      </c>
      <c r="AF45" s="846"/>
      <c r="AG45" s="847">
        <f t="shared" si="40"/>
        <v>0</v>
      </c>
      <c r="AH45" s="848">
        <f t="shared" si="41"/>
        <v>0</v>
      </c>
      <c r="AI45" s="848">
        <f t="shared" si="42"/>
        <v>0</v>
      </c>
      <c r="AJ45" s="124"/>
      <c r="AK45" s="60"/>
      <c r="AL45" s="120"/>
      <c r="AM45" s="121"/>
      <c r="AN45" s="119"/>
      <c r="AO45" s="843"/>
      <c r="AP45" s="844"/>
      <c r="AQ45" s="845">
        <f t="shared" si="43"/>
        <v>0</v>
      </c>
      <c r="AR45" s="846"/>
      <c r="AS45" s="847">
        <f t="shared" si="44"/>
        <v>0</v>
      </c>
      <c r="AT45" s="848">
        <f t="shared" si="45"/>
        <v>0</v>
      </c>
      <c r="AU45" s="848">
        <f t="shared" si="46"/>
        <v>0</v>
      </c>
      <c r="AV45" s="124"/>
    </row>
    <row r="46" spans="1:48" s="61" customFormat="1">
      <c r="A46" s="97"/>
      <c r="B46" s="120"/>
      <c r="C46" s="121"/>
      <c r="D46" s="119"/>
      <c r="E46" s="843"/>
      <c r="F46" s="844"/>
      <c r="G46" s="845">
        <f t="shared" si="31"/>
        <v>0</v>
      </c>
      <c r="H46" s="846"/>
      <c r="I46" s="847">
        <f t="shared" si="32"/>
        <v>0</v>
      </c>
      <c r="J46" s="848">
        <f t="shared" si="33"/>
        <v>0</v>
      </c>
      <c r="K46" s="848">
        <f t="shared" si="34"/>
        <v>0</v>
      </c>
      <c r="L46" s="124"/>
      <c r="M46" s="60"/>
      <c r="N46" s="120"/>
      <c r="O46" s="121"/>
      <c r="P46" s="119"/>
      <c r="Q46" s="843"/>
      <c r="R46" s="844"/>
      <c r="S46" s="845">
        <f t="shared" si="35"/>
        <v>0</v>
      </c>
      <c r="T46" s="846"/>
      <c r="U46" s="847">
        <f t="shared" si="36"/>
        <v>0</v>
      </c>
      <c r="V46" s="848">
        <f t="shared" si="37"/>
        <v>0</v>
      </c>
      <c r="W46" s="848">
        <f t="shared" si="38"/>
        <v>0</v>
      </c>
      <c r="X46" s="124"/>
      <c r="Y46" s="60"/>
      <c r="Z46" s="120"/>
      <c r="AA46" s="121"/>
      <c r="AB46" s="119"/>
      <c r="AC46" s="843"/>
      <c r="AD46" s="844"/>
      <c r="AE46" s="845">
        <f t="shared" si="39"/>
        <v>0</v>
      </c>
      <c r="AF46" s="846"/>
      <c r="AG46" s="847">
        <f t="shared" si="40"/>
        <v>0</v>
      </c>
      <c r="AH46" s="848">
        <f t="shared" si="41"/>
        <v>0</v>
      </c>
      <c r="AI46" s="848">
        <f t="shared" si="42"/>
        <v>0</v>
      </c>
      <c r="AJ46" s="124"/>
      <c r="AK46" s="60"/>
      <c r="AL46" s="120"/>
      <c r="AM46" s="121"/>
      <c r="AN46" s="119"/>
      <c r="AO46" s="843"/>
      <c r="AP46" s="844"/>
      <c r="AQ46" s="845">
        <f t="shared" si="43"/>
        <v>0</v>
      </c>
      <c r="AR46" s="846"/>
      <c r="AS46" s="847">
        <f t="shared" si="44"/>
        <v>0</v>
      </c>
      <c r="AT46" s="848">
        <f t="shared" si="45"/>
        <v>0</v>
      </c>
      <c r="AU46" s="848">
        <f t="shared" si="46"/>
        <v>0</v>
      </c>
      <c r="AV46" s="124"/>
    </row>
    <row r="47" spans="1:48" s="61" customFormat="1" ht="24.75" thickBot="1">
      <c r="A47" s="97"/>
      <c r="B47" s="122"/>
      <c r="C47" s="887"/>
      <c r="D47" s="123"/>
      <c r="E47" s="849"/>
      <c r="F47" s="850"/>
      <c r="G47" s="851">
        <f t="shared" si="31"/>
        <v>0</v>
      </c>
      <c r="H47" s="852"/>
      <c r="I47" s="853">
        <f t="shared" si="32"/>
        <v>0</v>
      </c>
      <c r="J47" s="854">
        <f t="shared" si="33"/>
        <v>0</v>
      </c>
      <c r="K47" s="854">
        <f t="shared" si="34"/>
        <v>0</v>
      </c>
      <c r="L47" s="125"/>
      <c r="M47" s="60"/>
      <c r="N47" s="122"/>
      <c r="O47" s="887"/>
      <c r="P47" s="123"/>
      <c r="Q47" s="849"/>
      <c r="R47" s="850"/>
      <c r="S47" s="851">
        <f t="shared" si="35"/>
        <v>0</v>
      </c>
      <c r="T47" s="852"/>
      <c r="U47" s="853">
        <f t="shared" si="36"/>
        <v>0</v>
      </c>
      <c r="V47" s="854">
        <f t="shared" si="37"/>
        <v>0</v>
      </c>
      <c r="W47" s="854">
        <f t="shared" si="38"/>
        <v>0</v>
      </c>
      <c r="X47" s="125"/>
      <c r="Y47" s="60"/>
      <c r="Z47" s="122"/>
      <c r="AA47" s="887"/>
      <c r="AB47" s="123"/>
      <c r="AC47" s="849"/>
      <c r="AD47" s="850"/>
      <c r="AE47" s="851">
        <f t="shared" si="39"/>
        <v>0</v>
      </c>
      <c r="AF47" s="852"/>
      <c r="AG47" s="853">
        <f t="shared" si="40"/>
        <v>0</v>
      </c>
      <c r="AH47" s="854">
        <f t="shared" si="41"/>
        <v>0</v>
      </c>
      <c r="AI47" s="854">
        <f t="shared" si="42"/>
        <v>0</v>
      </c>
      <c r="AJ47" s="125"/>
      <c r="AK47" s="60"/>
      <c r="AL47" s="122"/>
      <c r="AM47" s="887"/>
      <c r="AN47" s="123"/>
      <c r="AO47" s="849"/>
      <c r="AP47" s="850"/>
      <c r="AQ47" s="851">
        <f t="shared" si="43"/>
        <v>0</v>
      </c>
      <c r="AR47" s="852"/>
      <c r="AS47" s="853">
        <f t="shared" si="44"/>
        <v>0</v>
      </c>
      <c r="AT47" s="854">
        <f t="shared" si="45"/>
        <v>0</v>
      </c>
      <c r="AU47" s="854">
        <f t="shared" si="46"/>
        <v>0</v>
      </c>
      <c r="AV47" s="125"/>
    </row>
    <row r="48" spans="1:48" s="61" customFormat="1" ht="25.5" thickTop="1" thickBot="1">
      <c r="A48" s="97"/>
      <c r="B48" s="2081" t="s">
        <v>337</v>
      </c>
      <c r="C48" s="2082"/>
      <c r="D48" s="2082"/>
      <c r="E48" s="2082"/>
      <c r="F48" s="855"/>
      <c r="G48" s="855">
        <f>SUM(G38:G47)</f>
        <v>0</v>
      </c>
      <c r="H48" s="856"/>
      <c r="I48" s="856">
        <f>SUM(I38:I47)</f>
        <v>0</v>
      </c>
      <c r="J48" s="857"/>
      <c r="K48" s="857">
        <f>SUM(K38:K47)</f>
        <v>0</v>
      </c>
      <c r="L48" s="54"/>
      <c r="M48" s="60"/>
      <c r="N48" s="2081" t="s">
        <v>337</v>
      </c>
      <c r="O48" s="2082"/>
      <c r="P48" s="2082"/>
      <c r="Q48" s="2082"/>
      <c r="R48" s="855"/>
      <c r="S48" s="855">
        <f>SUM(S38:S47)</f>
        <v>0</v>
      </c>
      <c r="T48" s="856"/>
      <c r="U48" s="856">
        <f>SUM(U38:U47)</f>
        <v>0</v>
      </c>
      <c r="V48" s="857"/>
      <c r="W48" s="857">
        <f>SUM(W38:W47)</f>
        <v>0</v>
      </c>
      <c r="X48" s="54"/>
      <c r="Y48" s="60"/>
      <c r="Z48" s="2081" t="s">
        <v>337</v>
      </c>
      <c r="AA48" s="2082"/>
      <c r="AB48" s="2082"/>
      <c r="AC48" s="2082"/>
      <c r="AD48" s="855"/>
      <c r="AE48" s="855">
        <f>SUM(AE38:AE47)</f>
        <v>0</v>
      </c>
      <c r="AF48" s="856"/>
      <c r="AG48" s="856">
        <f>SUM(AG38:AG47)</f>
        <v>0</v>
      </c>
      <c r="AH48" s="857"/>
      <c r="AI48" s="857">
        <f>SUM(AI38:AI47)</f>
        <v>0</v>
      </c>
      <c r="AJ48" s="54"/>
      <c r="AK48" s="60"/>
      <c r="AL48" s="2081" t="s">
        <v>337</v>
      </c>
      <c r="AM48" s="2082"/>
      <c r="AN48" s="2082"/>
      <c r="AO48" s="2082"/>
      <c r="AP48" s="855"/>
      <c r="AQ48" s="855">
        <f>SUM(AQ38:AQ47)</f>
        <v>0</v>
      </c>
      <c r="AR48" s="856"/>
      <c r="AS48" s="856">
        <f>SUM(AS38:AS47)</f>
        <v>0</v>
      </c>
      <c r="AT48" s="857"/>
      <c r="AU48" s="857">
        <f>SUM(AU38:AU47)</f>
        <v>0</v>
      </c>
      <c r="AV48" s="54"/>
    </row>
    <row r="49" spans="1:48" s="61" customFormat="1">
      <c r="A49" s="97"/>
      <c r="B49" s="117"/>
      <c r="C49" s="118"/>
      <c r="D49" s="119"/>
      <c r="E49" s="843"/>
      <c r="F49" s="844"/>
      <c r="G49" s="845">
        <f t="shared" ref="G49:G58" si="47">INT(E49*F49)</f>
        <v>0</v>
      </c>
      <c r="H49" s="846"/>
      <c r="I49" s="847">
        <f t="shared" ref="I49:I58" si="48">INT(E49*H49)</f>
        <v>0</v>
      </c>
      <c r="J49" s="848">
        <f t="shared" ref="J49:J58" si="49">F49-H49</f>
        <v>0</v>
      </c>
      <c r="K49" s="848">
        <f t="shared" ref="K49:K58" si="50">G49-I49</f>
        <v>0</v>
      </c>
      <c r="L49" s="124"/>
      <c r="M49" s="60"/>
      <c r="N49" s="117"/>
      <c r="O49" s="118"/>
      <c r="P49" s="119"/>
      <c r="Q49" s="843"/>
      <c r="R49" s="844"/>
      <c r="S49" s="845">
        <f t="shared" ref="S49:S58" si="51">INT(Q49*R49)</f>
        <v>0</v>
      </c>
      <c r="T49" s="846"/>
      <c r="U49" s="847">
        <f t="shared" ref="U49:U58" si="52">INT(Q49*T49)</f>
        <v>0</v>
      </c>
      <c r="V49" s="848">
        <f t="shared" ref="V49:V58" si="53">R49-T49</f>
        <v>0</v>
      </c>
      <c r="W49" s="848">
        <f t="shared" ref="W49:W58" si="54">S49-U49</f>
        <v>0</v>
      </c>
      <c r="X49" s="124"/>
      <c r="Y49" s="60"/>
      <c r="Z49" s="117"/>
      <c r="AA49" s="118"/>
      <c r="AB49" s="119"/>
      <c r="AC49" s="843"/>
      <c r="AD49" s="844"/>
      <c r="AE49" s="845">
        <f t="shared" ref="AE49:AE58" si="55">INT(AC49*AD49)</f>
        <v>0</v>
      </c>
      <c r="AF49" s="846"/>
      <c r="AG49" s="847">
        <f t="shared" ref="AG49:AG58" si="56">INT(AC49*AF49)</f>
        <v>0</v>
      </c>
      <c r="AH49" s="848">
        <f t="shared" ref="AH49:AH58" si="57">AD49-AF49</f>
        <v>0</v>
      </c>
      <c r="AI49" s="848">
        <f t="shared" ref="AI49:AI58" si="58">AE49-AG49</f>
        <v>0</v>
      </c>
      <c r="AJ49" s="124"/>
      <c r="AK49" s="60"/>
      <c r="AL49" s="117"/>
      <c r="AM49" s="118"/>
      <c r="AN49" s="119"/>
      <c r="AO49" s="843"/>
      <c r="AP49" s="844"/>
      <c r="AQ49" s="845">
        <f t="shared" ref="AQ49:AQ58" si="59">INT(AO49*AP49)</f>
        <v>0</v>
      </c>
      <c r="AR49" s="846"/>
      <c r="AS49" s="847">
        <f t="shared" ref="AS49:AS58" si="60">INT(AO49*AR49)</f>
        <v>0</v>
      </c>
      <c r="AT49" s="848">
        <f t="shared" ref="AT49:AT58" si="61">AP49-AR49</f>
        <v>0</v>
      </c>
      <c r="AU49" s="848">
        <f t="shared" ref="AU49:AU58" si="62">AQ49-AS49</f>
        <v>0</v>
      </c>
      <c r="AV49" s="124"/>
    </row>
    <row r="50" spans="1:48" s="61" customFormat="1">
      <c r="A50" s="97"/>
      <c r="B50" s="120"/>
      <c r="C50" s="121"/>
      <c r="D50" s="119"/>
      <c r="E50" s="843"/>
      <c r="F50" s="844"/>
      <c r="G50" s="845">
        <f t="shared" si="47"/>
        <v>0</v>
      </c>
      <c r="H50" s="846"/>
      <c r="I50" s="847">
        <f t="shared" si="48"/>
        <v>0</v>
      </c>
      <c r="J50" s="848">
        <f t="shared" si="49"/>
        <v>0</v>
      </c>
      <c r="K50" s="848">
        <f t="shared" si="50"/>
        <v>0</v>
      </c>
      <c r="L50" s="124"/>
      <c r="M50" s="60"/>
      <c r="N50" s="120"/>
      <c r="O50" s="121"/>
      <c r="P50" s="119"/>
      <c r="Q50" s="843"/>
      <c r="R50" s="844"/>
      <c r="S50" s="845">
        <f t="shared" si="51"/>
        <v>0</v>
      </c>
      <c r="T50" s="846"/>
      <c r="U50" s="847">
        <f t="shared" si="52"/>
        <v>0</v>
      </c>
      <c r="V50" s="848">
        <f t="shared" si="53"/>
        <v>0</v>
      </c>
      <c r="W50" s="848">
        <f t="shared" si="54"/>
        <v>0</v>
      </c>
      <c r="X50" s="124"/>
      <c r="Y50" s="60"/>
      <c r="Z50" s="120"/>
      <c r="AA50" s="121"/>
      <c r="AB50" s="119"/>
      <c r="AC50" s="843"/>
      <c r="AD50" s="844"/>
      <c r="AE50" s="845">
        <f t="shared" si="55"/>
        <v>0</v>
      </c>
      <c r="AF50" s="846"/>
      <c r="AG50" s="847">
        <f t="shared" si="56"/>
        <v>0</v>
      </c>
      <c r="AH50" s="848">
        <f t="shared" si="57"/>
        <v>0</v>
      </c>
      <c r="AI50" s="848">
        <f t="shared" si="58"/>
        <v>0</v>
      </c>
      <c r="AJ50" s="124"/>
      <c r="AK50" s="60"/>
      <c r="AL50" s="120"/>
      <c r="AM50" s="121"/>
      <c r="AN50" s="119"/>
      <c r="AO50" s="843"/>
      <c r="AP50" s="844"/>
      <c r="AQ50" s="845">
        <f t="shared" si="59"/>
        <v>0</v>
      </c>
      <c r="AR50" s="846"/>
      <c r="AS50" s="847">
        <f t="shared" si="60"/>
        <v>0</v>
      </c>
      <c r="AT50" s="848">
        <f t="shared" si="61"/>
        <v>0</v>
      </c>
      <c r="AU50" s="848">
        <f t="shared" si="62"/>
        <v>0</v>
      </c>
      <c r="AV50" s="124"/>
    </row>
    <row r="51" spans="1:48" s="61" customFormat="1">
      <c r="A51" s="97"/>
      <c r="B51" s="120"/>
      <c r="C51" s="121"/>
      <c r="D51" s="119"/>
      <c r="E51" s="843"/>
      <c r="F51" s="844"/>
      <c r="G51" s="845">
        <f t="shared" si="47"/>
        <v>0</v>
      </c>
      <c r="H51" s="846"/>
      <c r="I51" s="847">
        <f t="shared" si="48"/>
        <v>0</v>
      </c>
      <c r="J51" s="848">
        <f t="shared" si="49"/>
        <v>0</v>
      </c>
      <c r="K51" s="848">
        <f t="shared" si="50"/>
        <v>0</v>
      </c>
      <c r="L51" s="124"/>
      <c r="M51" s="60"/>
      <c r="N51" s="120"/>
      <c r="O51" s="121"/>
      <c r="P51" s="119"/>
      <c r="Q51" s="843"/>
      <c r="R51" s="844"/>
      <c r="S51" s="845">
        <f t="shared" si="51"/>
        <v>0</v>
      </c>
      <c r="T51" s="846"/>
      <c r="U51" s="847">
        <f t="shared" si="52"/>
        <v>0</v>
      </c>
      <c r="V51" s="848">
        <f t="shared" si="53"/>
        <v>0</v>
      </c>
      <c r="W51" s="848">
        <f t="shared" si="54"/>
        <v>0</v>
      </c>
      <c r="X51" s="124"/>
      <c r="Y51" s="60"/>
      <c r="Z51" s="120"/>
      <c r="AA51" s="121"/>
      <c r="AB51" s="119"/>
      <c r="AC51" s="843"/>
      <c r="AD51" s="844"/>
      <c r="AE51" s="845">
        <f t="shared" si="55"/>
        <v>0</v>
      </c>
      <c r="AF51" s="846"/>
      <c r="AG51" s="847">
        <f t="shared" si="56"/>
        <v>0</v>
      </c>
      <c r="AH51" s="848">
        <f t="shared" si="57"/>
        <v>0</v>
      </c>
      <c r="AI51" s="848">
        <f t="shared" si="58"/>
        <v>0</v>
      </c>
      <c r="AJ51" s="124"/>
      <c r="AK51" s="60"/>
      <c r="AL51" s="120"/>
      <c r="AM51" s="121"/>
      <c r="AN51" s="119"/>
      <c r="AO51" s="843"/>
      <c r="AP51" s="844"/>
      <c r="AQ51" s="845">
        <f t="shared" si="59"/>
        <v>0</v>
      </c>
      <c r="AR51" s="846"/>
      <c r="AS51" s="847">
        <f t="shared" si="60"/>
        <v>0</v>
      </c>
      <c r="AT51" s="848">
        <f t="shared" si="61"/>
        <v>0</v>
      </c>
      <c r="AU51" s="848">
        <f t="shared" si="62"/>
        <v>0</v>
      </c>
      <c r="AV51" s="124"/>
    </row>
    <row r="52" spans="1:48" s="61" customFormat="1">
      <c r="A52" s="97"/>
      <c r="B52" s="120"/>
      <c r="C52" s="121"/>
      <c r="D52" s="119"/>
      <c r="E52" s="843"/>
      <c r="F52" s="844"/>
      <c r="G52" s="845">
        <f t="shared" si="47"/>
        <v>0</v>
      </c>
      <c r="H52" s="846"/>
      <c r="I52" s="847">
        <f t="shared" si="48"/>
        <v>0</v>
      </c>
      <c r="J52" s="848">
        <f t="shared" si="49"/>
        <v>0</v>
      </c>
      <c r="K52" s="848">
        <f t="shared" si="50"/>
        <v>0</v>
      </c>
      <c r="L52" s="124"/>
      <c r="M52" s="60"/>
      <c r="N52" s="120"/>
      <c r="O52" s="121"/>
      <c r="P52" s="119"/>
      <c r="Q52" s="843"/>
      <c r="R52" s="844"/>
      <c r="S52" s="845">
        <f t="shared" si="51"/>
        <v>0</v>
      </c>
      <c r="T52" s="846"/>
      <c r="U52" s="847">
        <f t="shared" si="52"/>
        <v>0</v>
      </c>
      <c r="V52" s="848">
        <f t="shared" si="53"/>
        <v>0</v>
      </c>
      <c r="W52" s="848">
        <f t="shared" si="54"/>
        <v>0</v>
      </c>
      <c r="X52" s="124"/>
      <c r="Y52" s="60"/>
      <c r="Z52" s="120"/>
      <c r="AA52" s="121"/>
      <c r="AB52" s="119"/>
      <c r="AC52" s="843"/>
      <c r="AD52" s="844"/>
      <c r="AE52" s="845">
        <f t="shared" si="55"/>
        <v>0</v>
      </c>
      <c r="AF52" s="846"/>
      <c r="AG52" s="847">
        <f t="shared" si="56"/>
        <v>0</v>
      </c>
      <c r="AH52" s="848">
        <f t="shared" si="57"/>
        <v>0</v>
      </c>
      <c r="AI52" s="848">
        <f t="shared" si="58"/>
        <v>0</v>
      </c>
      <c r="AJ52" s="124"/>
      <c r="AK52" s="60"/>
      <c r="AL52" s="120"/>
      <c r="AM52" s="121"/>
      <c r="AN52" s="119"/>
      <c r="AO52" s="843"/>
      <c r="AP52" s="844"/>
      <c r="AQ52" s="845">
        <f t="shared" si="59"/>
        <v>0</v>
      </c>
      <c r="AR52" s="846"/>
      <c r="AS52" s="847">
        <f t="shared" si="60"/>
        <v>0</v>
      </c>
      <c r="AT52" s="848">
        <f t="shared" si="61"/>
        <v>0</v>
      </c>
      <c r="AU52" s="848">
        <f t="shared" si="62"/>
        <v>0</v>
      </c>
      <c r="AV52" s="124"/>
    </row>
    <row r="53" spans="1:48" s="61" customFormat="1">
      <c r="A53" s="97"/>
      <c r="B53" s="120"/>
      <c r="C53" s="121"/>
      <c r="D53" s="119"/>
      <c r="E53" s="843"/>
      <c r="F53" s="844"/>
      <c r="G53" s="845">
        <f t="shared" si="47"/>
        <v>0</v>
      </c>
      <c r="H53" s="846"/>
      <c r="I53" s="847">
        <f t="shared" si="48"/>
        <v>0</v>
      </c>
      <c r="J53" s="848">
        <f t="shared" si="49"/>
        <v>0</v>
      </c>
      <c r="K53" s="848">
        <f t="shared" si="50"/>
        <v>0</v>
      </c>
      <c r="L53" s="124"/>
      <c r="M53" s="60"/>
      <c r="N53" s="120"/>
      <c r="O53" s="121"/>
      <c r="P53" s="119"/>
      <c r="Q53" s="843"/>
      <c r="R53" s="844"/>
      <c r="S53" s="845">
        <f t="shared" si="51"/>
        <v>0</v>
      </c>
      <c r="T53" s="846"/>
      <c r="U53" s="847">
        <f t="shared" si="52"/>
        <v>0</v>
      </c>
      <c r="V53" s="848">
        <f t="shared" si="53"/>
        <v>0</v>
      </c>
      <c r="W53" s="848">
        <f t="shared" si="54"/>
        <v>0</v>
      </c>
      <c r="X53" s="124"/>
      <c r="Y53" s="60"/>
      <c r="Z53" s="120"/>
      <c r="AA53" s="121"/>
      <c r="AB53" s="119"/>
      <c r="AC53" s="843"/>
      <c r="AD53" s="844"/>
      <c r="AE53" s="845">
        <f t="shared" si="55"/>
        <v>0</v>
      </c>
      <c r="AF53" s="846"/>
      <c r="AG53" s="847">
        <f t="shared" si="56"/>
        <v>0</v>
      </c>
      <c r="AH53" s="848">
        <f t="shared" si="57"/>
        <v>0</v>
      </c>
      <c r="AI53" s="848">
        <f t="shared" si="58"/>
        <v>0</v>
      </c>
      <c r="AJ53" s="124"/>
      <c r="AK53" s="60"/>
      <c r="AL53" s="120"/>
      <c r="AM53" s="121"/>
      <c r="AN53" s="119"/>
      <c r="AO53" s="843"/>
      <c r="AP53" s="844"/>
      <c r="AQ53" s="845">
        <f t="shared" si="59"/>
        <v>0</v>
      </c>
      <c r="AR53" s="846"/>
      <c r="AS53" s="847">
        <f t="shared" si="60"/>
        <v>0</v>
      </c>
      <c r="AT53" s="848">
        <f t="shared" si="61"/>
        <v>0</v>
      </c>
      <c r="AU53" s="848">
        <f t="shared" si="62"/>
        <v>0</v>
      </c>
      <c r="AV53" s="124"/>
    </row>
    <row r="54" spans="1:48" s="61" customFormat="1">
      <c r="A54" s="97"/>
      <c r="B54" s="120"/>
      <c r="C54" s="121"/>
      <c r="D54" s="119"/>
      <c r="E54" s="843"/>
      <c r="F54" s="844"/>
      <c r="G54" s="845">
        <f t="shared" si="47"/>
        <v>0</v>
      </c>
      <c r="H54" s="846"/>
      <c r="I54" s="847">
        <f t="shared" si="48"/>
        <v>0</v>
      </c>
      <c r="J54" s="848">
        <f t="shared" si="49"/>
        <v>0</v>
      </c>
      <c r="K54" s="848">
        <f t="shared" si="50"/>
        <v>0</v>
      </c>
      <c r="L54" s="124"/>
      <c r="M54" s="60"/>
      <c r="N54" s="120"/>
      <c r="O54" s="121"/>
      <c r="P54" s="119"/>
      <c r="Q54" s="843"/>
      <c r="R54" s="844"/>
      <c r="S54" s="845">
        <f t="shared" si="51"/>
        <v>0</v>
      </c>
      <c r="T54" s="846"/>
      <c r="U54" s="847">
        <f t="shared" si="52"/>
        <v>0</v>
      </c>
      <c r="V54" s="848">
        <f t="shared" si="53"/>
        <v>0</v>
      </c>
      <c r="W54" s="848">
        <f t="shared" si="54"/>
        <v>0</v>
      </c>
      <c r="X54" s="124"/>
      <c r="Y54" s="60"/>
      <c r="Z54" s="120"/>
      <c r="AA54" s="121"/>
      <c r="AB54" s="119"/>
      <c r="AC54" s="843"/>
      <c r="AD54" s="844"/>
      <c r="AE54" s="845">
        <f t="shared" si="55"/>
        <v>0</v>
      </c>
      <c r="AF54" s="846"/>
      <c r="AG54" s="847">
        <f t="shared" si="56"/>
        <v>0</v>
      </c>
      <c r="AH54" s="848">
        <f t="shared" si="57"/>
        <v>0</v>
      </c>
      <c r="AI54" s="848">
        <f t="shared" si="58"/>
        <v>0</v>
      </c>
      <c r="AJ54" s="124"/>
      <c r="AK54" s="60"/>
      <c r="AL54" s="120"/>
      <c r="AM54" s="121"/>
      <c r="AN54" s="119"/>
      <c r="AO54" s="843"/>
      <c r="AP54" s="844"/>
      <c r="AQ54" s="845">
        <f t="shared" si="59"/>
        <v>0</v>
      </c>
      <c r="AR54" s="846"/>
      <c r="AS54" s="847">
        <f t="shared" si="60"/>
        <v>0</v>
      </c>
      <c r="AT54" s="848">
        <f t="shared" si="61"/>
        <v>0</v>
      </c>
      <c r="AU54" s="848">
        <f t="shared" si="62"/>
        <v>0</v>
      </c>
      <c r="AV54" s="124"/>
    </row>
    <row r="55" spans="1:48" s="61" customFormat="1">
      <c r="A55" s="97"/>
      <c r="B55" s="120"/>
      <c r="C55" s="121"/>
      <c r="D55" s="119"/>
      <c r="E55" s="843"/>
      <c r="F55" s="844"/>
      <c r="G55" s="845">
        <f t="shared" si="47"/>
        <v>0</v>
      </c>
      <c r="H55" s="846"/>
      <c r="I55" s="847">
        <f t="shared" si="48"/>
        <v>0</v>
      </c>
      <c r="J55" s="848">
        <f t="shared" si="49"/>
        <v>0</v>
      </c>
      <c r="K55" s="848">
        <f t="shared" si="50"/>
        <v>0</v>
      </c>
      <c r="L55" s="124"/>
      <c r="M55" s="60"/>
      <c r="N55" s="120"/>
      <c r="O55" s="121"/>
      <c r="P55" s="119"/>
      <c r="Q55" s="843"/>
      <c r="R55" s="844"/>
      <c r="S55" s="845">
        <f t="shared" si="51"/>
        <v>0</v>
      </c>
      <c r="T55" s="846"/>
      <c r="U55" s="847">
        <f t="shared" si="52"/>
        <v>0</v>
      </c>
      <c r="V55" s="848">
        <f t="shared" si="53"/>
        <v>0</v>
      </c>
      <c r="W55" s="848">
        <f t="shared" si="54"/>
        <v>0</v>
      </c>
      <c r="X55" s="124"/>
      <c r="Y55" s="60"/>
      <c r="Z55" s="120"/>
      <c r="AA55" s="121"/>
      <c r="AB55" s="119"/>
      <c r="AC55" s="843"/>
      <c r="AD55" s="844"/>
      <c r="AE55" s="845">
        <f t="shared" si="55"/>
        <v>0</v>
      </c>
      <c r="AF55" s="846"/>
      <c r="AG55" s="847">
        <f t="shared" si="56"/>
        <v>0</v>
      </c>
      <c r="AH55" s="848">
        <f t="shared" si="57"/>
        <v>0</v>
      </c>
      <c r="AI55" s="848">
        <f t="shared" si="58"/>
        <v>0</v>
      </c>
      <c r="AJ55" s="124"/>
      <c r="AK55" s="60"/>
      <c r="AL55" s="120"/>
      <c r="AM55" s="121"/>
      <c r="AN55" s="119"/>
      <c r="AO55" s="843"/>
      <c r="AP55" s="844"/>
      <c r="AQ55" s="845">
        <f t="shared" si="59"/>
        <v>0</v>
      </c>
      <c r="AR55" s="846"/>
      <c r="AS55" s="847">
        <f t="shared" si="60"/>
        <v>0</v>
      </c>
      <c r="AT55" s="848">
        <f t="shared" si="61"/>
        <v>0</v>
      </c>
      <c r="AU55" s="848">
        <f t="shared" si="62"/>
        <v>0</v>
      </c>
      <c r="AV55" s="124"/>
    </row>
    <row r="56" spans="1:48" s="61" customFormat="1">
      <c r="A56" s="97"/>
      <c r="B56" s="120"/>
      <c r="C56" s="121"/>
      <c r="D56" s="119"/>
      <c r="E56" s="843"/>
      <c r="F56" s="844"/>
      <c r="G56" s="845">
        <f t="shared" si="47"/>
        <v>0</v>
      </c>
      <c r="H56" s="846"/>
      <c r="I56" s="847">
        <f t="shared" si="48"/>
        <v>0</v>
      </c>
      <c r="J56" s="848">
        <f t="shared" si="49"/>
        <v>0</v>
      </c>
      <c r="K56" s="848">
        <f t="shared" si="50"/>
        <v>0</v>
      </c>
      <c r="L56" s="124"/>
      <c r="M56" s="60"/>
      <c r="N56" s="120"/>
      <c r="O56" s="121"/>
      <c r="P56" s="119"/>
      <c r="Q56" s="843"/>
      <c r="R56" s="844"/>
      <c r="S56" s="845">
        <f t="shared" si="51"/>
        <v>0</v>
      </c>
      <c r="T56" s="846"/>
      <c r="U56" s="847">
        <f t="shared" si="52"/>
        <v>0</v>
      </c>
      <c r="V56" s="848">
        <f t="shared" si="53"/>
        <v>0</v>
      </c>
      <c r="W56" s="848">
        <f t="shared" si="54"/>
        <v>0</v>
      </c>
      <c r="X56" s="124"/>
      <c r="Y56" s="60"/>
      <c r="Z56" s="120"/>
      <c r="AA56" s="121"/>
      <c r="AB56" s="119"/>
      <c r="AC56" s="843"/>
      <c r="AD56" s="844"/>
      <c r="AE56" s="845">
        <f t="shared" si="55"/>
        <v>0</v>
      </c>
      <c r="AF56" s="846"/>
      <c r="AG56" s="847">
        <f t="shared" si="56"/>
        <v>0</v>
      </c>
      <c r="AH56" s="848">
        <f t="shared" si="57"/>
        <v>0</v>
      </c>
      <c r="AI56" s="848">
        <f t="shared" si="58"/>
        <v>0</v>
      </c>
      <c r="AJ56" s="124"/>
      <c r="AK56" s="60"/>
      <c r="AL56" s="120"/>
      <c r="AM56" s="121"/>
      <c r="AN56" s="119"/>
      <c r="AO56" s="843"/>
      <c r="AP56" s="844"/>
      <c r="AQ56" s="845">
        <f t="shared" si="59"/>
        <v>0</v>
      </c>
      <c r="AR56" s="846"/>
      <c r="AS56" s="847">
        <f t="shared" si="60"/>
        <v>0</v>
      </c>
      <c r="AT56" s="848">
        <f t="shared" si="61"/>
        <v>0</v>
      </c>
      <c r="AU56" s="848">
        <f t="shared" si="62"/>
        <v>0</v>
      </c>
      <c r="AV56" s="124"/>
    </row>
    <row r="57" spans="1:48" s="61" customFormat="1">
      <c r="A57" s="97"/>
      <c r="B57" s="120"/>
      <c r="C57" s="121"/>
      <c r="D57" s="119"/>
      <c r="E57" s="843"/>
      <c r="F57" s="844"/>
      <c r="G57" s="845">
        <f t="shared" si="47"/>
        <v>0</v>
      </c>
      <c r="H57" s="846"/>
      <c r="I57" s="847">
        <f t="shared" si="48"/>
        <v>0</v>
      </c>
      <c r="J57" s="848">
        <f t="shared" si="49"/>
        <v>0</v>
      </c>
      <c r="K57" s="848">
        <f t="shared" si="50"/>
        <v>0</v>
      </c>
      <c r="L57" s="124"/>
      <c r="M57" s="60"/>
      <c r="N57" s="120"/>
      <c r="O57" s="121"/>
      <c r="P57" s="119"/>
      <c r="Q57" s="843"/>
      <c r="R57" s="844"/>
      <c r="S57" s="845">
        <f t="shared" si="51"/>
        <v>0</v>
      </c>
      <c r="T57" s="846"/>
      <c r="U57" s="847">
        <f t="shared" si="52"/>
        <v>0</v>
      </c>
      <c r="V57" s="848">
        <f t="shared" si="53"/>
        <v>0</v>
      </c>
      <c r="W57" s="848">
        <f t="shared" si="54"/>
        <v>0</v>
      </c>
      <c r="X57" s="124"/>
      <c r="Y57" s="60"/>
      <c r="Z57" s="120"/>
      <c r="AA57" s="121"/>
      <c r="AB57" s="119"/>
      <c r="AC57" s="843"/>
      <c r="AD57" s="844"/>
      <c r="AE57" s="845">
        <f t="shared" si="55"/>
        <v>0</v>
      </c>
      <c r="AF57" s="846"/>
      <c r="AG57" s="847">
        <f t="shared" si="56"/>
        <v>0</v>
      </c>
      <c r="AH57" s="848">
        <f t="shared" si="57"/>
        <v>0</v>
      </c>
      <c r="AI57" s="848">
        <f t="shared" si="58"/>
        <v>0</v>
      </c>
      <c r="AJ57" s="124"/>
      <c r="AK57" s="60"/>
      <c r="AL57" s="120"/>
      <c r="AM57" s="121"/>
      <c r="AN57" s="119"/>
      <c r="AO57" s="843"/>
      <c r="AP57" s="844"/>
      <c r="AQ57" s="845">
        <f t="shared" si="59"/>
        <v>0</v>
      </c>
      <c r="AR57" s="846"/>
      <c r="AS57" s="847">
        <f t="shared" si="60"/>
        <v>0</v>
      </c>
      <c r="AT57" s="848">
        <f t="shared" si="61"/>
        <v>0</v>
      </c>
      <c r="AU57" s="848">
        <f t="shared" si="62"/>
        <v>0</v>
      </c>
      <c r="AV57" s="124"/>
    </row>
    <row r="58" spans="1:48" s="61" customFormat="1" ht="24.75" thickBot="1">
      <c r="A58" s="97"/>
      <c r="B58" s="122"/>
      <c r="C58" s="887"/>
      <c r="D58" s="123"/>
      <c r="E58" s="849"/>
      <c r="F58" s="850"/>
      <c r="G58" s="851">
        <f t="shared" si="47"/>
        <v>0</v>
      </c>
      <c r="H58" s="852"/>
      <c r="I58" s="853">
        <f t="shared" si="48"/>
        <v>0</v>
      </c>
      <c r="J58" s="854">
        <f t="shared" si="49"/>
        <v>0</v>
      </c>
      <c r="K58" s="854">
        <f t="shared" si="50"/>
        <v>0</v>
      </c>
      <c r="L58" s="125"/>
      <c r="M58" s="60"/>
      <c r="N58" s="122"/>
      <c r="O58" s="887"/>
      <c r="P58" s="123"/>
      <c r="Q58" s="849"/>
      <c r="R58" s="850"/>
      <c r="S58" s="851">
        <f t="shared" si="51"/>
        <v>0</v>
      </c>
      <c r="T58" s="852"/>
      <c r="U58" s="853">
        <f t="shared" si="52"/>
        <v>0</v>
      </c>
      <c r="V58" s="854">
        <f t="shared" si="53"/>
        <v>0</v>
      </c>
      <c r="W58" s="854">
        <f t="shared" si="54"/>
        <v>0</v>
      </c>
      <c r="X58" s="125"/>
      <c r="Y58" s="60"/>
      <c r="Z58" s="122"/>
      <c r="AA58" s="887"/>
      <c r="AB58" s="123"/>
      <c r="AC58" s="849"/>
      <c r="AD58" s="850"/>
      <c r="AE58" s="851">
        <f t="shared" si="55"/>
        <v>0</v>
      </c>
      <c r="AF58" s="852"/>
      <c r="AG58" s="853">
        <f t="shared" si="56"/>
        <v>0</v>
      </c>
      <c r="AH58" s="854">
        <f t="shared" si="57"/>
        <v>0</v>
      </c>
      <c r="AI58" s="854">
        <f t="shared" si="58"/>
        <v>0</v>
      </c>
      <c r="AJ58" s="125"/>
      <c r="AK58" s="60"/>
      <c r="AL58" s="122"/>
      <c r="AM58" s="887"/>
      <c r="AN58" s="123"/>
      <c r="AO58" s="849"/>
      <c r="AP58" s="850"/>
      <c r="AQ58" s="851">
        <f t="shared" si="59"/>
        <v>0</v>
      </c>
      <c r="AR58" s="852"/>
      <c r="AS58" s="853">
        <f t="shared" si="60"/>
        <v>0</v>
      </c>
      <c r="AT58" s="854">
        <f t="shared" si="61"/>
        <v>0</v>
      </c>
      <c r="AU58" s="854">
        <f t="shared" si="62"/>
        <v>0</v>
      </c>
      <c r="AV58" s="125"/>
    </row>
    <row r="59" spans="1:48" s="61" customFormat="1" ht="25.5" thickTop="1" thickBot="1">
      <c r="A59" s="97"/>
      <c r="B59" s="2081" t="s">
        <v>367</v>
      </c>
      <c r="C59" s="2082"/>
      <c r="D59" s="2082"/>
      <c r="E59" s="2082"/>
      <c r="F59" s="855"/>
      <c r="G59" s="855">
        <f>SUM(G49:G58)</f>
        <v>0</v>
      </c>
      <c r="H59" s="856"/>
      <c r="I59" s="856">
        <f>SUM(I49:I58)</f>
        <v>0</v>
      </c>
      <c r="J59" s="857"/>
      <c r="K59" s="857">
        <f>SUM(K49:K58)</f>
        <v>0</v>
      </c>
      <c r="L59" s="54"/>
      <c r="M59" s="60"/>
      <c r="N59" s="2081" t="s">
        <v>367</v>
      </c>
      <c r="O59" s="2082"/>
      <c r="P59" s="2082"/>
      <c r="Q59" s="2082"/>
      <c r="R59" s="855"/>
      <c r="S59" s="855">
        <f>SUM(S49:S58)</f>
        <v>0</v>
      </c>
      <c r="T59" s="856"/>
      <c r="U59" s="856">
        <f>SUM(U49:U58)</f>
        <v>0</v>
      </c>
      <c r="V59" s="857"/>
      <c r="W59" s="857">
        <f>SUM(W49:W58)</f>
        <v>0</v>
      </c>
      <c r="X59" s="54"/>
      <c r="Y59" s="60"/>
      <c r="Z59" s="2081" t="s">
        <v>367</v>
      </c>
      <c r="AA59" s="2082"/>
      <c r="AB59" s="2082"/>
      <c r="AC59" s="2082"/>
      <c r="AD59" s="855"/>
      <c r="AE59" s="855">
        <f>SUM(AE49:AE58)</f>
        <v>0</v>
      </c>
      <c r="AF59" s="856"/>
      <c r="AG59" s="856">
        <f>SUM(AG49:AG58)</f>
        <v>0</v>
      </c>
      <c r="AH59" s="857"/>
      <c r="AI59" s="857">
        <f>SUM(AI49:AI58)</f>
        <v>0</v>
      </c>
      <c r="AJ59" s="54"/>
      <c r="AK59" s="60"/>
      <c r="AL59" s="2081" t="s">
        <v>367</v>
      </c>
      <c r="AM59" s="2082"/>
      <c r="AN59" s="2082"/>
      <c r="AO59" s="2082"/>
      <c r="AP59" s="855"/>
      <c r="AQ59" s="855">
        <f>SUM(AQ49:AQ58)</f>
        <v>0</v>
      </c>
      <c r="AR59" s="856"/>
      <c r="AS59" s="856">
        <f>SUM(AS49:AS58)</f>
        <v>0</v>
      </c>
      <c r="AT59" s="857"/>
      <c r="AU59" s="857">
        <f>SUM(AU49:AU58)</f>
        <v>0</v>
      </c>
      <c r="AV59" s="54"/>
    </row>
    <row r="60" spans="1:48" s="61" customFormat="1">
      <c r="A60" s="97"/>
      <c r="B60" s="117"/>
      <c r="C60" s="118"/>
      <c r="D60" s="119"/>
      <c r="E60" s="843"/>
      <c r="F60" s="844"/>
      <c r="G60" s="845">
        <f t="shared" ref="G60:G69" si="63">INT(E60*F60)</f>
        <v>0</v>
      </c>
      <c r="H60" s="846"/>
      <c r="I60" s="847">
        <f t="shared" ref="I60:I69" si="64">INT(E60*H60)</f>
        <v>0</v>
      </c>
      <c r="J60" s="848">
        <f t="shared" ref="J60:J69" si="65">F60-H60</f>
        <v>0</v>
      </c>
      <c r="K60" s="848">
        <f t="shared" ref="K60:K69" si="66">G60-I60</f>
        <v>0</v>
      </c>
      <c r="L60" s="124"/>
      <c r="M60" s="60"/>
      <c r="N60" s="117"/>
      <c r="O60" s="118"/>
      <c r="P60" s="119"/>
      <c r="Q60" s="843"/>
      <c r="R60" s="844"/>
      <c r="S60" s="845">
        <f t="shared" ref="S60:S69" si="67">INT(Q60*R60)</f>
        <v>0</v>
      </c>
      <c r="T60" s="846"/>
      <c r="U60" s="847">
        <f t="shared" ref="U60:U69" si="68">INT(Q60*T60)</f>
        <v>0</v>
      </c>
      <c r="V60" s="848">
        <f t="shared" ref="V60:V69" si="69">R60-T60</f>
        <v>0</v>
      </c>
      <c r="W60" s="848">
        <f t="shared" ref="W60:W69" si="70">S60-U60</f>
        <v>0</v>
      </c>
      <c r="X60" s="124"/>
      <c r="Y60" s="60"/>
      <c r="Z60" s="117"/>
      <c r="AA60" s="118"/>
      <c r="AB60" s="119"/>
      <c r="AC60" s="843"/>
      <c r="AD60" s="844"/>
      <c r="AE60" s="845">
        <f t="shared" ref="AE60:AE69" si="71">INT(AC60*AD60)</f>
        <v>0</v>
      </c>
      <c r="AF60" s="846"/>
      <c r="AG60" s="847">
        <f t="shared" ref="AG60:AG69" si="72">INT(AC60*AF60)</f>
        <v>0</v>
      </c>
      <c r="AH60" s="848">
        <f t="shared" ref="AH60:AH69" si="73">AD60-AF60</f>
        <v>0</v>
      </c>
      <c r="AI60" s="848">
        <f t="shared" ref="AI60:AI69" si="74">AE60-AG60</f>
        <v>0</v>
      </c>
      <c r="AJ60" s="124"/>
      <c r="AK60" s="60"/>
      <c r="AL60" s="117"/>
      <c r="AM60" s="118"/>
      <c r="AN60" s="119"/>
      <c r="AO60" s="843"/>
      <c r="AP60" s="844"/>
      <c r="AQ60" s="845">
        <f t="shared" ref="AQ60:AQ69" si="75">INT(AO60*AP60)</f>
        <v>0</v>
      </c>
      <c r="AR60" s="846"/>
      <c r="AS60" s="847">
        <f t="shared" ref="AS60:AS69" si="76">INT(AO60*AR60)</f>
        <v>0</v>
      </c>
      <c r="AT60" s="848">
        <f t="shared" ref="AT60:AT69" si="77">AP60-AR60</f>
        <v>0</v>
      </c>
      <c r="AU60" s="848">
        <f t="shared" ref="AU60:AU69" si="78">AQ60-AS60</f>
        <v>0</v>
      </c>
      <c r="AV60" s="124"/>
    </row>
    <row r="61" spans="1:48" s="61" customFormat="1">
      <c r="A61" s="97"/>
      <c r="B61" s="120"/>
      <c r="C61" s="121"/>
      <c r="D61" s="119"/>
      <c r="E61" s="843"/>
      <c r="F61" s="844"/>
      <c r="G61" s="845">
        <f t="shared" si="63"/>
        <v>0</v>
      </c>
      <c r="H61" s="846"/>
      <c r="I61" s="847">
        <f t="shared" si="64"/>
        <v>0</v>
      </c>
      <c r="J61" s="848">
        <f t="shared" si="65"/>
        <v>0</v>
      </c>
      <c r="K61" s="848">
        <f t="shared" si="66"/>
        <v>0</v>
      </c>
      <c r="L61" s="124"/>
      <c r="M61" s="60"/>
      <c r="N61" s="120"/>
      <c r="O61" s="121"/>
      <c r="P61" s="119"/>
      <c r="Q61" s="843"/>
      <c r="R61" s="844"/>
      <c r="S61" s="845">
        <f t="shared" si="67"/>
        <v>0</v>
      </c>
      <c r="T61" s="846"/>
      <c r="U61" s="847">
        <f t="shared" si="68"/>
        <v>0</v>
      </c>
      <c r="V61" s="848">
        <f t="shared" si="69"/>
        <v>0</v>
      </c>
      <c r="W61" s="848">
        <f t="shared" si="70"/>
        <v>0</v>
      </c>
      <c r="X61" s="124"/>
      <c r="Y61" s="60"/>
      <c r="Z61" s="120"/>
      <c r="AA61" s="121"/>
      <c r="AB61" s="119"/>
      <c r="AC61" s="843"/>
      <c r="AD61" s="844"/>
      <c r="AE61" s="845">
        <f t="shared" si="71"/>
        <v>0</v>
      </c>
      <c r="AF61" s="846"/>
      <c r="AG61" s="847">
        <f t="shared" si="72"/>
        <v>0</v>
      </c>
      <c r="AH61" s="848">
        <f t="shared" si="73"/>
        <v>0</v>
      </c>
      <c r="AI61" s="848">
        <f t="shared" si="74"/>
        <v>0</v>
      </c>
      <c r="AJ61" s="124"/>
      <c r="AK61" s="60"/>
      <c r="AL61" s="120"/>
      <c r="AM61" s="121"/>
      <c r="AN61" s="119"/>
      <c r="AO61" s="843"/>
      <c r="AP61" s="844"/>
      <c r="AQ61" s="845">
        <f t="shared" si="75"/>
        <v>0</v>
      </c>
      <c r="AR61" s="846"/>
      <c r="AS61" s="847">
        <f t="shared" si="76"/>
        <v>0</v>
      </c>
      <c r="AT61" s="848">
        <f t="shared" si="77"/>
        <v>0</v>
      </c>
      <c r="AU61" s="848">
        <f t="shared" si="78"/>
        <v>0</v>
      </c>
      <c r="AV61" s="124"/>
    </row>
    <row r="62" spans="1:48" s="61" customFormat="1">
      <c r="A62" s="97"/>
      <c r="B62" s="120"/>
      <c r="C62" s="121"/>
      <c r="D62" s="119"/>
      <c r="E62" s="843"/>
      <c r="F62" s="844"/>
      <c r="G62" s="845">
        <f t="shared" si="63"/>
        <v>0</v>
      </c>
      <c r="H62" s="846"/>
      <c r="I62" s="847">
        <f t="shared" si="64"/>
        <v>0</v>
      </c>
      <c r="J62" s="848">
        <f t="shared" si="65"/>
        <v>0</v>
      </c>
      <c r="K62" s="848">
        <f t="shared" si="66"/>
        <v>0</v>
      </c>
      <c r="L62" s="124"/>
      <c r="M62" s="60"/>
      <c r="N62" s="120"/>
      <c r="O62" s="121"/>
      <c r="P62" s="119"/>
      <c r="Q62" s="843"/>
      <c r="R62" s="844"/>
      <c r="S62" s="845">
        <f t="shared" si="67"/>
        <v>0</v>
      </c>
      <c r="T62" s="846"/>
      <c r="U62" s="847">
        <f t="shared" si="68"/>
        <v>0</v>
      </c>
      <c r="V62" s="848">
        <f t="shared" si="69"/>
        <v>0</v>
      </c>
      <c r="W62" s="848">
        <f t="shared" si="70"/>
        <v>0</v>
      </c>
      <c r="X62" s="124"/>
      <c r="Y62" s="60"/>
      <c r="Z62" s="120"/>
      <c r="AA62" s="121"/>
      <c r="AB62" s="119"/>
      <c r="AC62" s="843"/>
      <c r="AD62" s="844"/>
      <c r="AE62" s="845">
        <f t="shared" si="71"/>
        <v>0</v>
      </c>
      <c r="AF62" s="846"/>
      <c r="AG62" s="847">
        <f t="shared" si="72"/>
        <v>0</v>
      </c>
      <c r="AH62" s="848">
        <f t="shared" si="73"/>
        <v>0</v>
      </c>
      <c r="AI62" s="848">
        <f t="shared" si="74"/>
        <v>0</v>
      </c>
      <c r="AJ62" s="124"/>
      <c r="AK62" s="60"/>
      <c r="AL62" s="120"/>
      <c r="AM62" s="121"/>
      <c r="AN62" s="119"/>
      <c r="AO62" s="843"/>
      <c r="AP62" s="844"/>
      <c r="AQ62" s="845">
        <f t="shared" si="75"/>
        <v>0</v>
      </c>
      <c r="AR62" s="846"/>
      <c r="AS62" s="847">
        <f t="shared" si="76"/>
        <v>0</v>
      </c>
      <c r="AT62" s="848">
        <f t="shared" si="77"/>
        <v>0</v>
      </c>
      <c r="AU62" s="848">
        <f t="shared" si="78"/>
        <v>0</v>
      </c>
      <c r="AV62" s="124"/>
    </row>
    <row r="63" spans="1:48" s="61" customFormat="1">
      <c r="A63" s="97"/>
      <c r="B63" s="120"/>
      <c r="C63" s="121"/>
      <c r="D63" s="119"/>
      <c r="E63" s="843"/>
      <c r="F63" s="844"/>
      <c r="G63" s="845">
        <f t="shared" si="63"/>
        <v>0</v>
      </c>
      <c r="H63" s="846"/>
      <c r="I63" s="847">
        <f t="shared" si="64"/>
        <v>0</v>
      </c>
      <c r="J63" s="848">
        <f t="shared" si="65"/>
        <v>0</v>
      </c>
      <c r="K63" s="848">
        <f t="shared" si="66"/>
        <v>0</v>
      </c>
      <c r="L63" s="124"/>
      <c r="M63" s="60"/>
      <c r="N63" s="120"/>
      <c r="O63" s="121"/>
      <c r="P63" s="119"/>
      <c r="Q63" s="843"/>
      <c r="R63" s="844"/>
      <c r="S63" s="845">
        <f t="shared" si="67"/>
        <v>0</v>
      </c>
      <c r="T63" s="846"/>
      <c r="U63" s="847">
        <f t="shared" si="68"/>
        <v>0</v>
      </c>
      <c r="V63" s="848">
        <f t="shared" si="69"/>
        <v>0</v>
      </c>
      <c r="W63" s="848">
        <f t="shared" si="70"/>
        <v>0</v>
      </c>
      <c r="X63" s="124"/>
      <c r="Y63" s="60"/>
      <c r="Z63" s="120"/>
      <c r="AA63" s="121"/>
      <c r="AB63" s="119"/>
      <c r="AC63" s="843"/>
      <c r="AD63" s="844"/>
      <c r="AE63" s="845">
        <f t="shared" si="71"/>
        <v>0</v>
      </c>
      <c r="AF63" s="846"/>
      <c r="AG63" s="847">
        <f t="shared" si="72"/>
        <v>0</v>
      </c>
      <c r="AH63" s="848">
        <f t="shared" si="73"/>
        <v>0</v>
      </c>
      <c r="AI63" s="848">
        <f t="shared" si="74"/>
        <v>0</v>
      </c>
      <c r="AJ63" s="124"/>
      <c r="AK63" s="60"/>
      <c r="AL63" s="120"/>
      <c r="AM63" s="121"/>
      <c r="AN63" s="119"/>
      <c r="AO63" s="843"/>
      <c r="AP63" s="844"/>
      <c r="AQ63" s="845">
        <f t="shared" si="75"/>
        <v>0</v>
      </c>
      <c r="AR63" s="846"/>
      <c r="AS63" s="847">
        <f t="shared" si="76"/>
        <v>0</v>
      </c>
      <c r="AT63" s="848">
        <f t="shared" si="77"/>
        <v>0</v>
      </c>
      <c r="AU63" s="848">
        <f t="shared" si="78"/>
        <v>0</v>
      </c>
      <c r="AV63" s="124"/>
    </row>
    <row r="64" spans="1:48" s="61" customFormat="1">
      <c r="A64" s="97"/>
      <c r="B64" s="120"/>
      <c r="C64" s="121"/>
      <c r="D64" s="119"/>
      <c r="E64" s="843"/>
      <c r="F64" s="844"/>
      <c r="G64" s="845">
        <f t="shared" si="63"/>
        <v>0</v>
      </c>
      <c r="H64" s="846"/>
      <c r="I64" s="847">
        <f t="shared" si="64"/>
        <v>0</v>
      </c>
      <c r="J64" s="848">
        <f t="shared" si="65"/>
        <v>0</v>
      </c>
      <c r="K64" s="848">
        <f t="shared" si="66"/>
        <v>0</v>
      </c>
      <c r="L64" s="124"/>
      <c r="M64" s="60"/>
      <c r="N64" s="120"/>
      <c r="O64" s="121"/>
      <c r="P64" s="119"/>
      <c r="Q64" s="843"/>
      <c r="R64" s="844"/>
      <c r="S64" s="845">
        <f t="shared" si="67"/>
        <v>0</v>
      </c>
      <c r="T64" s="846"/>
      <c r="U64" s="847">
        <f t="shared" si="68"/>
        <v>0</v>
      </c>
      <c r="V64" s="848">
        <f t="shared" si="69"/>
        <v>0</v>
      </c>
      <c r="W64" s="848">
        <f t="shared" si="70"/>
        <v>0</v>
      </c>
      <c r="X64" s="124"/>
      <c r="Y64" s="60"/>
      <c r="Z64" s="120"/>
      <c r="AA64" s="121"/>
      <c r="AB64" s="119"/>
      <c r="AC64" s="843"/>
      <c r="AD64" s="844"/>
      <c r="AE64" s="845">
        <f t="shared" si="71"/>
        <v>0</v>
      </c>
      <c r="AF64" s="846"/>
      <c r="AG64" s="847">
        <f t="shared" si="72"/>
        <v>0</v>
      </c>
      <c r="AH64" s="848">
        <f t="shared" si="73"/>
        <v>0</v>
      </c>
      <c r="AI64" s="848">
        <f t="shared" si="74"/>
        <v>0</v>
      </c>
      <c r="AJ64" s="124"/>
      <c r="AK64" s="60"/>
      <c r="AL64" s="120"/>
      <c r="AM64" s="121"/>
      <c r="AN64" s="119"/>
      <c r="AO64" s="843"/>
      <c r="AP64" s="844"/>
      <c r="AQ64" s="845">
        <f t="shared" si="75"/>
        <v>0</v>
      </c>
      <c r="AR64" s="846"/>
      <c r="AS64" s="847">
        <f t="shared" si="76"/>
        <v>0</v>
      </c>
      <c r="AT64" s="848">
        <f t="shared" si="77"/>
        <v>0</v>
      </c>
      <c r="AU64" s="848">
        <f t="shared" si="78"/>
        <v>0</v>
      </c>
      <c r="AV64" s="124"/>
    </row>
    <row r="65" spans="1:48" s="61" customFormat="1">
      <c r="A65" s="97"/>
      <c r="B65" s="120"/>
      <c r="C65" s="121"/>
      <c r="D65" s="119"/>
      <c r="E65" s="843"/>
      <c r="F65" s="844"/>
      <c r="G65" s="845">
        <f t="shared" si="63"/>
        <v>0</v>
      </c>
      <c r="H65" s="846"/>
      <c r="I65" s="847">
        <f t="shared" si="64"/>
        <v>0</v>
      </c>
      <c r="J65" s="848">
        <f t="shared" si="65"/>
        <v>0</v>
      </c>
      <c r="K65" s="848">
        <f t="shared" si="66"/>
        <v>0</v>
      </c>
      <c r="L65" s="124"/>
      <c r="M65" s="60"/>
      <c r="N65" s="120"/>
      <c r="O65" s="121"/>
      <c r="P65" s="119"/>
      <c r="Q65" s="843"/>
      <c r="R65" s="844"/>
      <c r="S65" s="845">
        <f t="shared" si="67"/>
        <v>0</v>
      </c>
      <c r="T65" s="846"/>
      <c r="U65" s="847">
        <f t="shared" si="68"/>
        <v>0</v>
      </c>
      <c r="V65" s="848">
        <f t="shared" si="69"/>
        <v>0</v>
      </c>
      <c r="W65" s="848">
        <f t="shared" si="70"/>
        <v>0</v>
      </c>
      <c r="X65" s="124"/>
      <c r="Y65" s="60"/>
      <c r="Z65" s="120"/>
      <c r="AA65" s="121"/>
      <c r="AB65" s="119"/>
      <c r="AC65" s="843"/>
      <c r="AD65" s="844"/>
      <c r="AE65" s="845">
        <f t="shared" si="71"/>
        <v>0</v>
      </c>
      <c r="AF65" s="846"/>
      <c r="AG65" s="847">
        <f t="shared" si="72"/>
        <v>0</v>
      </c>
      <c r="AH65" s="848">
        <f t="shared" si="73"/>
        <v>0</v>
      </c>
      <c r="AI65" s="848">
        <f t="shared" si="74"/>
        <v>0</v>
      </c>
      <c r="AJ65" s="124"/>
      <c r="AK65" s="60"/>
      <c r="AL65" s="120"/>
      <c r="AM65" s="121"/>
      <c r="AN65" s="119"/>
      <c r="AO65" s="843"/>
      <c r="AP65" s="844"/>
      <c r="AQ65" s="845">
        <f t="shared" si="75"/>
        <v>0</v>
      </c>
      <c r="AR65" s="846"/>
      <c r="AS65" s="847">
        <f t="shared" si="76"/>
        <v>0</v>
      </c>
      <c r="AT65" s="848">
        <f t="shared" si="77"/>
        <v>0</v>
      </c>
      <c r="AU65" s="848">
        <f t="shared" si="78"/>
        <v>0</v>
      </c>
      <c r="AV65" s="124"/>
    </row>
    <row r="66" spans="1:48" s="61" customFormat="1">
      <c r="A66" s="97"/>
      <c r="B66" s="120"/>
      <c r="C66" s="121"/>
      <c r="D66" s="119"/>
      <c r="E66" s="843"/>
      <c r="F66" s="844"/>
      <c r="G66" s="845">
        <f t="shared" si="63"/>
        <v>0</v>
      </c>
      <c r="H66" s="846"/>
      <c r="I66" s="847">
        <f t="shared" si="64"/>
        <v>0</v>
      </c>
      <c r="J66" s="848">
        <f t="shared" si="65"/>
        <v>0</v>
      </c>
      <c r="K66" s="848">
        <f t="shared" si="66"/>
        <v>0</v>
      </c>
      <c r="L66" s="124"/>
      <c r="M66" s="60"/>
      <c r="N66" s="120"/>
      <c r="O66" s="121"/>
      <c r="P66" s="119"/>
      <c r="Q66" s="843"/>
      <c r="R66" s="844"/>
      <c r="S66" s="845">
        <f t="shared" si="67"/>
        <v>0</v>
      </c>
      <c r="T66" s="846"/>
      <c r="U66" s="847">
        <f t="shared" si="68"/>
        <v>0</v>
      </c>
      <c r="V66" s="848">
        <f t="shared" si="69"/>
        <v>0</v>
      </c>
      <c r="W66" s="848">
        <f t="shared" si="70"/>
        <v>0</v>
      </c>
      <c r="X66" s="124"/>
      <c r="Y66" s="60"/>
      <c r="Z66" s="120"/>
      <c r="AA66" s="121"/>
      <c r="AB66" s="119"/>
      <c r="AC66" s="843"/>
      <c r="AD66" s="844"/>
      <c r="AE66" s="845">
        <f t="shared" si="71"/>
        <v>0</v>
      </c>
      <c r="AF66" s="846"/>
      <c r="AG66" s="847">
        <f t="shared" si="72"/>
        <v>0</v>
      </c>
      <c r="AH66" s="848">
        <f t="shared" si="73"/>
        <v>0</v>
      </c>
      <c r="AI66" s="848">
        <f t="shared" si="74"/>
        <v>0</v>
      </c>
      <c r="AJ66" s="124"/>
      <c r="AK66" s="60"/>
      <c r="AL66" s="120"/>
      <c r="AM66" s="121"/>
      <c r="AN66" s="119"/>
      <c r="AO66" s="843"/>
      <c r="AP66" s="844"/>
      <c r="AQ66" s="845">
        <f t="shared" si="75"/>
        <v>0</v>
      </c>
      <c r="AR66" s="846"/>
      <c r="AS66" s="847">
        <f t="shared" si="76"/>
        <v>0</v>
      </c>
      <c r="AT66" s="848">
        <f t="shared" si="77"/>
        <v>0</v>
      </c>
      <c r="AU66" s="848">
        <f t="shared" si="78"/>
        <v>0</v>
      </c>
      <c r="AV66" s="124"/>
    </row>
    <row r="67" spans="1:48" s="61" customFormat="1">
      <c r="A67" s="97"/>
      <c r="B67" s="120"/>
      <c r="C67" s="121"/>
      <c r="D67" s="119"/>
      <c r="E67" s="843"/>
      <c r="F67" s="844"/>
      <c r="G67" s="845">
        <f t="shared" si="63"/>
        <v>0</v>
      </c>
      <c r="H67" s="846"/>
      <c r="I67" s="847">
        <f t="shared" si="64"/>
        <v>0</v>
      </c>
      <c r="J67" s="848">
        <f t="shared" si="65"/>
        <v>0</v>
      </c>
      <c r="K67" s="848">
        <f t="shared" si="66"/>
        <v>0</v>
      </c>
      <c r="L67" s="124"/>
      <c r="M67" s="60"/>
      <c r="N67" s="120"/>
      <c r="O67" s="121"/>
      <c r="P67" s="119"/>
      <c r="Q67" s="843"/>
      <c r="R67" s="844"/>
      <c r="S67" s="845">
        <f t="shared" si="67"/>
        <v>0</v>
      </c>
      <c r="T67" s="846"/>
      <c r="U67" s="847">
        <f t="shared" si="68"/>
        <v>0</v>
      </c>
      <c r="V67" s="848">
        <f t="shared" si="69"/>
        <v>0</v>
      </c>
      <c r="W67" s="848">
        <f t="shared" si="70"/>
        <v>0</v>
      </c>
      <c r="X67" s="124"/>
      <c r="Y67" s="60"/>
      <c r="Z67" s="120"/>
      <c r="AA67" s="121"/>
      <c r="AB67" s="119"/>
      <c r="AC67" s="843"/>
      <c r="AD67" s="844"/>
      <c r="AE67" s="845">
        <f t="shared" si="71"/>
        <v>0</v>
      </c>
      <c r="AF67" s="846"/>
      <c r="AG67" s="847">
        <f t="shared" si="72"/>
        <v>0</v>
      </c>
      <c r="AH67" s="848">
        <f t="shared" si="73"/>
        <v>0</v>
      </c>
      <c r="AI67" s="848">
        <f t="shared" si="74"/>
        <v>0</v>
      </c>
      <c r="AJ67" s="124"/>
      <c r="AK67" s="60"/>
      <c r="AL67" s="120"/>
      <c r="AM67" s="121"/>
      <c r="AN67" s="119"/>
      <c r="AO67" s="843"/>
      <c r="AP67" s="844"/>
      <c r="AQ67" s="845">
        <f t="shared" si="75"/>
        <v>0</v>
      </c>
      <c r="AR67" s="846"/>
      <c r="AS67" s="847">
        <f t="shared" si="76"/>
        <v>0</v>
      </c>
      <c r="AT67" s="848">
        <f t="shared" si="77"/>
        <v>0</v>
      </c>
      <c r="AU67" s="848">
        <f t="shared" si="78"/>
        <v>0</v>
      </c>
      <c r="AV67" s="124"/>
    </row>
    <row r="68" spans="1:48" s="61" customFormat="1">
      <c r="A68" s="97"/>
      <c r="B68" s="120"/>
      <c r="C68" s="121"/>
      <c r="D68" s="119"/>
      <c r="E68" s="843"/>
      <c r="F68" s="844"/>
      <c r="G68" s="845">
        <f t="shared" si="63"/>
        <v>0</v>
      </c>
      <c r="H68" s="846"/>
      <c r="I68" s="847">
        <f t="shared" si="64"/>
        <v>0</v>
      </c>
      <c r="J68" s="848">
        <f t="shared" si="65"/>
        <v>0</v>
      </c>
      <c r="K68" s="848">
        <f t="shared" si="66"/>
        <v>0</v>
      </c>
      <c r="L68" s="124"/>
      <c r="M68" s="60"/>
      <c r="N68" s="120"/>
      <c r="O68" s="121"/>
      <c r="P68" s="119"/>
      <c r="Q68" s="843"/>
      <c r="R68" s="844"/>
      <c r="S68" s="845">
        <f t="shared" si="67"/>
        <v>0</v>
      </c>
      <c r="T68" s="846"/>
      <c r="U68" s="847">
        <f t="shared" si="68"/>
        <v>0</v>
      </c>
      <c r="V68" s="848">
        <f t="shared" si="69"/>
        <v>0</v>
      </c>
      <c r="W68" s="848">
        <f t="shared" si="70"/>
        <v>0</v>
      </c>
      <c r="X68" s="124"/>
      <c r="Y68" s="60"/>
      <c r="Z68" s="120"/>
      <c r="AA68" s="121"/>
      <c r="AB68" s="119"/>
      <c r="AC68" s="843"/>
      <c r="AD68" s="844"/>
      <c r="AE68" s="845">
        <f t="shared" si="71"/>
        <v>0</v>
      </c>
      <c r="AF68" s="846"/>
      <c r="AG68" s="847">
        <f t="shared" si="72"/>
        <v>0</v>
      </c>
      <c r="AH68" s="848">
        <f t="shared" si="73"/>
        <v>0</v>
      </c>
      <c r="AI68" s="848">
        <f t="shared" si="74"/>
        <v>0</v>
      </c>
      <c r="AJ68" s="124"/>
      <c r="AK68" s="60"/>
      <c r="AL68" s="120"/>
      <c r="AM68" s="121"/>
      <c r="AN68" s="119"/>
      <c r="AO68" s="843"/>
      <c r="AP68" s="844"/>
      <c r="AQ68" s="845">
        <f t="shared" si="75"/>
        <v>0</v>
      </c>
      <c r="AR68" s="846"/>
      <c r="AS68" s="847">
        <f t="shared" si="76"/>
        <v>0</v>
      </c>
      <c r="AT68" s="848">
        <f t="shared" si="77"/>
        <v>0</v>
      </c>
      <c r="AU68" s="848">
        <f t="shared" si="78"/>
        <v>0</v>
      </c>
      <c r="AV68" s="124"/>
    </row>
    <row r="69" spans="1:48" s="61" customFormat="1" ht="24.75" thickBot="1">
      <c r="A69" s="97"/>
      <c r="B69" s="122"/>
      <c r="C69" s="887"/>
      <c r="D69" s="123"/>
      <c r="E69" s="849"/>
      <c r="F69" s="850"/>
      <c r="G69" s="851">
        <f t="shared" si="63"/>
        <v>0</v>
      </c>
      <c r="H69" s="852"/>
      <c r="I69" s="853">
        <f t="shared" si="64"/>
        <v>0</v>
      </c>
      <c r="J69" s="854">
        <f t="shared" si="65"/>
        <v>0</v>
      </c>
      <c r="K69" s="854">
        <f t="shared" si="66"/>
        <v>0</v>
      </c>
      <c r="L69" s="125"/>
      <c r="M69" s="60"/>
      <c r="N69" s="122"/>
      <c r="O69" s="887"/>
      <c r="P69" s="123"/>
      <c r="Q69" s="849"/>
      <c r="R69" s="850"/>
      <c r="S69" s="851">
        <f t="shared" si="67"/>
        <v>0</v>
      </c>
      <c r="T69" s="852"/>
      <c r="U69" s="853">
        <f t="shared" si="68"/>
        <v>0</v>
      </c>
      <c r="V69" s="854">
        <f t="shared" si="69"/>
        <v>0</v>
      </c>
      <c r="W69" s="854">
        <f t="shared" si="70"/>
        <v>0</v>
      </c>
      <c r="X69" s="125"/>
      <c r="Y69" s="60"/>
      <c r="Z69" s="122"/>
      <c r="AA69" s="887"/>
      <c r="AB69" s="123"/>
      <c r="AC69" s="849"/>
      <c r="AD69" s="850"/>
      <c r="AE69" s="851">
        <f t="shared" si="71"/>
        <v>0</v>
      </c>
      <c r="AF69" s="852"/>
      <c r="AG69" s="853">
        <f t="shared" si="72"/>
        <v>0</v>
      </c>
      <c r="AH69" s="854">
        <f t="shared" si="73"/>
        <v>0</v>
      </c>
      <c r="AI69" s="854">
        <f t="shared" si="74"/>
        <v>0</v>
      </c>
      <c r="AJ69" s="125"/>
      <c r="AK69" s="60"/>
      <c r="AL69" s="122"/>
      <c r="AM69" s="887"/>
      <c r="AN69" s="123"/>
      <c r="AO69" s="849"/>
      <c r="AP69" s="850"/>
      <c r="AQ69" s="851">
        <f t="shared" si="75"/>
        <v>0</v>
      </c>
      <c r="AR69" s="852"/>
      <c r="AS69" s="853">
        <f t="shared" si="76"/>
        <v>0</v>
      </c>
      <c r="AT69" s="854">
        <f t="shared" si="77"/>
        <v>0</v>
      </c>
      <c r="AU69" s="854">
        <f t="shared" si="78"/>
        <v>0</v>
      </c>
      <c r="AV69" s="125"/>
    </row>
    <row r="70" spans="1:48" s="61" customFormat="1" ht="25.5" thickTop="1" thickBot="1">
      <c r="A70" s="97"/>
      <c r="B70" s="2081" t="s">
        <v>368</v>
      </c>
      <c r="C70" s="2082"/>
      <c r="D70" s="2082"/>
      <c r="E70" s="2082"/>
      <c r="F70" s="855"/>
      <c r="G70" s="855">
        <f>SUM(G60:G69)</f>
        <v>0</v>
      </c>
      <c r="H70" s="856"/>
      <c r="I70" s="856">
        <f>SUM(I60:I69)</f>
        <v>0</v>
      </c>
      <c r="J70" s="857"/>
      <c r="K70" s="857">
        <f>SUM(K60:K69)</f>
        <v>0</v>
      </c>
      <c r="L70" s="54"/>
      <c r="M70" s="60"/>
      <c r="N70" s="2081" t="s">
        <v>368</v>
      </c>
      <c r="O70" s="2082"/>
      <c r="P70" s="2082"/>
      <c r="Q70" s="2082"/>
      <c r="R70" s="855"/>
      <c r="S70" s="855">
        <f>SUM(S60:S69)</f>
        <v>0</v>
      </c>
      <c r="T70" s="856"/>
      <c r="U70" s="856">
        <f>SUM(U60:U69)</f>
        <v>0</v>
      </c>
      <c r="V70" s="857"/>
      <c r="W70" s="857">
        <f>SUM(W60:W69)</f>
        <v>0</v>
      </c>
      <c r="X70" s="54"/>
      <c r="Y70" s="60"/>
      <c r="Z70" s="2081" t="s">
        <v>368</v>
      </c>
      <c r="AA70" s="2082"/>
      <c r="AB70" s="2082"/>
      <c r="AC70" s="2082"/>
      <c r="AD70" s="855"/>
      <c r="AE70" s="855">
        <f>SUM(AE60:AE69)</f>
        <v>0</v>
      </c>
      <c r="AF70" s="856"/>
      <c r="AG70" s="856">
        <f>SUM(AG60:AG69)</f>
        <v>0</v>
      </c>
      <c r="AH70" s="857"/>
      <c r="AI70" s="857">
        <f>SUM(AI60:AI69)</f>
        <v>0</v>
      </c>
      <c r="AJ70" s="54"/>
      <c r="AK70" s="60"/>
      <c r="AL70" s="2081" t="s">
        <v>368</v>
      </c>
      <c r="AM70" s="2082"/>
      <c r="AN70" s="2082"/>
      <c r="AO70" s="2082"/>
      <c r="AP70" s="855"/>
      <c r="AQ70" s="855">
        <f>SUM(AQ60:AQ69)</f>
        <v>0</v>
      </c>
      <c r="AR70" s="856"/>
      <c r="AS70" s="856">
        <f>SUM(AS60:AS69)</f>
        <v>0</v>
      </c>
      <c r="AT70" s="857"/>
      <c r="AU70" s="857">
        <f>SUM(AU60:AU69)</f>
        <v>0</v>
      </c>
      <c r="AV70" s="54"/>
    </row>
    <row r="71" spans="1:48" s="61" customFormat="1" ht="42.75" thickBot="1">
      <c r="A71" s="101"/>
      <c r="B71" s="2106" t="s">
        <v>310</v>
      </c>
      <c r="C71" s="2107"/>
      <c r="D71" s="2107"/>
      <c r="E71" s="2107"/>
      <c r="F71" s="858"/>
      <c r="G71" s="858">
        <f>SUM(G26,G37,G48,G59,G70)</f>
        <v>0</v>
      </c>
      <c r="H71" s="859"/>
      <c r="I71" s="859">
        <f>SUM(I26,I37,I48,I59,I70)</f>
        <v>0</v>
      </c>
      <c r="J71" s="860"/>
      <c r="K71" s="860">
        <f>SUM(K26,K37,K48,K59,K70)</f>
        <v>0</v>
      </c>
      <c r="L71" s="63"/>
      <c r="M71" s="60"/>
      <c r="N71" s="2106" t="s">
        <v>310</v>
      </c>
      <c r="O71" s="2107"/>
      <c r="P71" s="2107"/>
      <c r="Q71" s="2107"/>
      <c r="R71" s="858"/>
      <c r="S71" s="858">
        <f>SUM(S26,S37,S48,S59,S70)</f>
        <v>0</v>
      </c>
      <c r="T71" s="859"/>
      <c r="U71" s="859">
        <f>SUM(U26,U37,U48,U59,U70)</f>
        <v>0</v>
      </c>
      <c r="V71" s="860"/>
      <c r="W71" s="860">
        <f>SUM(W26,W37,W48,W59,W70)</f>
        <v>0</v>
      </c>
      <c r="X71" s="63"/>
      <c r="Y71" s="60"/>
      <c r="Z71" s="2106" t="s">
        <v>310</v>
      </c>
      <c r="AA71" s="2107"/>
      <c r="AB71" s="2107"/>
      <c r="AC71" s="2107"/>
      <c r="AD71" s="858"/>
      <c r="AE71" s="858">
        <f>SUM(AE26,AE37,AE48,AE59,AE70)</f>
        <v>0</v>
      </c>
      <c r="AF71" s="859"/>
      <c r="AG71" s="859">
        <f>SUM(AG26,AG37,AG48,AG59,AG70)</f>
        <v>0</v>
      </c>
      <c r="AH71" s="860"/>
      <c r="AI71" s="860">
        <f>SUM(AI26,AI37,AI48,AI59,AI70)</f>
        <v>0</v>
      </c>
      <c r="AJ71" s="63"/>
      <c r="AK71" s="60"/>
      <c r="AL71" s="2106" t="s">
        <v>310</v>
      </c>
      <c r="AM71" s="2107"/>
      <c r="AN71" s="2107"/>
      <c r="AO71" s="2107"/>
      <c r="AP71" s="858"/>
      <c r="AQ71" s="858">
        <f>SUM(AQ26,AQ37,AQ48,AQ59,AQ70)</f>
        <v>0</v>
      </c>
      <c r="AR71" s="859"/>
      <c r="AS71" s="859">
        <f>SUM(AS26,AS37,AS48,AS59,AS70)</f>
        <v>0</v>
      </c>
      <c r="AT71" s="860"/>
      <c r="AU71" s="860">
        <f>SUM(AU26,AU37,AU48,AU59,AU70)</f>
        <v>0</v>
      </c>
      <c r="AV71" s="63"/>
    </row>
  </sheetData>
  <sheetProtection insertRows="0" deleteRows="0"/>
  <mergeCells count="72">
    <mergeCell ref="AL9:AU10"/>
    <mergeCell ref="B7:L7"/>
    <mergeCell ref="N7:X7"/>
    <mergeCell ref="Z7:AJ7"/>
    <mergeCell ref="AL7:AV7"/>
    <mergeCell ref="B12:L12"/>
    <mergeCell ref="N12:X12"/>
    <mergeCell ref="Z12:AJ12"/>
    <mergeCell ref="B9:K10"/>
    <mergeCell ref="N9:W10"/>
    <mergeCell ref="Z9:AI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18"/>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&amp;R&amp;K00-043R5高層ZEH-M_ver.1.2</oddFooter>
  </headerFooter>
  <colBreaks count="3" manualBreakCount="3">
    <brk id="12" min="5" max="71" man="1"/>
    <brk id="24" min="5" max="71" man="1"/>
    <brk id="36" min="5" max="71"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03D0D61E-A49D-45AC-ADD8-85A1C2E8D1B7}">
            <xm:f>入力シート!$F$13="単年度事業"</xm:f>
            <x14:dxf>
              <fill>
                <patternFill>
                  <bgColor theme="0" tint="-0.499984740745262"/>
                </patternFill>
              </fill>
            </x14:dxf>
          </x14:cfRule>
          <xm:sqref>M6:AV8 M11:AV71 M9:M10 X9:Y10 AJ9:AK10 AV9:AV10</xm:sqref>
        </x14:conditionalFormatting>
        <x14:conditionalFormatting xmlns:xm="http://schemas.microsoft.com/office/excel/2006/main">
          <x14:cfRule type="expression" priority="8" id="{FACB3431-D4E0-4A01-B2C5-765EAAB2C8B0}">
            <xm:f>入力シート!$F$13="2年度事業（1年目）"</xm:f>
            <x14:dxf>
              <fill>
                <patternFill>
                  <bgColor theme="0" tint="-0.499984740745262"/>
                </patternFill>
              </fill>
            </x14:dxf>
          </x14:cfRule>
          <xm:sqref>Y6:AV8 Y11:AV71 Y9:Y10 AJ9:AK10 AV9:AV10</xm:sqref>
        </x14:conditionalFormatting>
        <x14:conditionalFormatting xmlns:xm="http://schemas.microsoft.com/office/excel/2006/main">
          <x14:cfRule type="expression" priority="7" id="{3D770202-0361-4FA6-BC23-E528128426BF}">
            <xm:f>入力シート!$F$13="3年度事業（1年目）"</xm:f>
            <x14:dxf>
              <fill>
                <patternFill>
                  <bgColor theme="0" tint="-0.499984740745262"/>
                </patternFill>
              </fill>
            </x14:dxf>
          </x14:cfRule>
          <xm:sqref>AK6:AV8 AK11:AV71 AK9:AK10 AV9:AV10</xm:sqref>
        </x14:conditionalFormatting>
        <x14:conditionalFormatting xmlns:xm="http://schemas.microsoft.com/office/excel/2006/main">
          <x14:cfRule type="expression" priority="6" id="{F79DD487-CF1E-4505-A1D8-C7CF14E8E7DC}">
            <xm:f>入力シート!$F$13="単年度事業"</xm:f>
            <x14:dxf>
              <fill>
                <patternFill>
                  <bgColor theme="0" tint="-0.499984740745262"/>
                </patternFill>
              </fill>
            </x14:dxf>
          </x14:cfRule>
          <xm:sqref>N9:W10</xm:sqref>
        </x14:conditionalFormatting>
        <x14:conditionalFormatting xmlns:xm="http://schemas.microsoft.com/office/excel/2006/main">
          <x14:cfRule type="expression" priority="4" id="{4BFCC273-07DD-4F4A-BE95-372E3662366C}">
            <xm:f>入力シート!$F$13="2年度事業（1年目）"</xm:f>
            <x14:dxf>
              <fill>
                <patternFill>
                  <bgColor theme="0" tint="-0.499984740745262"/>
                </patternFill>
              </fill>
            </x14:dxf>
          </x14:cfRule>
          <x14:cfRule type="expression" priority="5" id="{2A48FB60-D791-48B9-84FF-44A4F0B4A20A}">
            <xm:f>入力シート!$F$13="単年度事業"</xm:f>
            <x14:dxf>
              <fill>
                <patternFill>
                  <bgColor theme="0" tint="-0.499984740745262"/>
                </patternFill>
              </fill>
            </x14:dxf>
          </x14:cfRule>
          <xm:sqref>Z9:AI10</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14:cfRule type="expression" priority="2" id="{D49F487B-04A1-4CB5-8CD4-7DA9B2EEDC4E}">
            <xm:f>入力シート!$F$13="2年度事業（1年目）"</xm:f>
            <x14:dxf>
              <fill>
                <patternFill>
                  <bgColor theme="0" tint="-0.499984740745262"/>
                </patternFill>
              </fill>
            </x14:dxf>
          </x14:cfRule>
          <x14:cfRule type="expression" priority="3" id="{8E0E82C0-1C5F-4CF4-B961-03C773B5AEB9}">
            <xm:f>入力シート!$F$13="単年度事業"</xm:f>
            <x14:dxf>
              <fill>
                <patternFill>
                  <bgColor theme="0" tint="-0.499984740745262"/>
                </patternFill>
              </fill>
            </x14:dxf>
          </x14:cfRule>
          <xm:sqref>AL9:AU10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B1:AS210"/>
  <sheetViews>
    <sheetView showGridLines="0" view="pageBreakPreview" zoomScaleNormal="100" zoomScaleSheetLayoutView="100" workbookViewId="0">
      <selection activeCell="J11" sqref="J11:V11"/>
    </sheetView>
  </sheetViews>
  <sheetFormatPr defaultRowHeight="20.100000000000001" customHeight="1"/>
  <cols>
    <col min="1" max="1" width="1.125" style="365" customWidth="1"/>
    <col min="2" max="2" width="1.5" style="365" customWidth="1"/>
    <col min="3" max="3" width="2.5" style="365" customWidth="1"/>
    <col min="4" max="23" width="3.875" style="365" customWidth="1"/>
    <col min="24" max="24" width="3.125" style="365" customWidth="1"/>
    <col min="25" max="25" width="3.875" style="365" customWidth="1"/>
    <col min="26" max="26" width="3.75" style="365" customWidth="1"/>
    <col min="27" max="27" width="2" style="365" customWidth="1"/>
    <col min="28" max="28" width="2.625" style="307" customWidth="1"/>
    <col min="29" max="29" width="9" style="439" customWidth="1"/>
    <col min="30" max="30" width="9" style="440" customWidth="1"/>
    <col min="31" max="31" width="9" style="365" customWidth="1"/>
    <col min="32" max="43" width="8.625" style="365"/>
    <col min="44" max="44" width="16.875" style="365" bestFit="1" customWidth="1"/>
    <col min="45" max="45" width="13.375" style="365" customWidth="1"/>
    <col min="46" max="217" width="8.625" style="365"/>
    <col min="218" max="241" width="3.75" style="365" customWidth="1"/>
    <col min="242" max="250" width="9" style="365" customWidth="1"/>
    <col min="251" max="251" width="2" style="365" customWidth="1"/>
    <col min="252" max="473" width="8.625" style="365"/>
    <col min="474" max="497" width="3.75" style="365" customWidth="1"/>
    <col min="498" max="506" width="9" style="365" customWidth="1"/>
    <col min="507" max="507" width="2" style="365" customWidth="1"/>
    <col min="508" max="729" width="8.625" style="365"/>
    <col min="730" max="753" width="3.75" style="365" customWidth="1"/>
    <col min="754" max="762" width="9" style="365" customWidth="1"/>
    <col min="763" max="763" width="2" style="365" customWidth="1"/>
    <col min="764" max="985" width="8.625" style="365"/>
    <col min="986" max="1009" width="3.75" style="365" customWidth="1"/>
    <col min="1010" max="1018" width="9" style="365" customWidth="1"/>
    <col min="1019" max="1019" width="2" style="365" customWidth="1"/>
    <col min="1020" max="1241" width="8.625" style="365"/>
    <col min="1242" max="1265" width="3.75" style="365" customWidth="1"/>
    <col min="1266" max="1274" width="9" style="365" customWidth="1"/>
    <col min="1275" max="1275" width="2" style="365" customWidth="1"/>
    <col min="1276" max="1497" width="8.625" style="365"/>
    <col min="1498" max="1521" width="3.75" style="365" customWidth="1"/>
    <col min="1522" max="1530" width="9" style="365" customWidth="1"/>
    <col min="1531" max="1531" width="2" style="365" customWidth="1"/>
    <col min="1532" max="1753" width="8.625" style="365"/>
    <col min="1754" max="1777" width="3.75" style="365" customWidth="1"/>
    <col min="1778" max="1786" width="9" style="365" customWidth="1"/>
    <col min="1787" max="1787" width="2" style="365" customWidth="1"/>
    <col min="1788" max="2009" width="8.625" style="365"/>
    <col min="2010" max="2033" width="3.75" style="365" customWidth="1"/>
    <col min="2034" max="2042" width="9" style="365" customWidth="1"/>
    <col min="2043" max="2043" width="2" style="365" customWidth="1"/>
    <col min="2044" max="2265" width="8.625" style="365"/>
    <col min="2266" max="2289" width="3.75" style="365" customWidth="1"/>
    <col min="2290" max="2298" width="9" style="365" customWidth="1"/>
    <col min="2299" max="2299" width="2" style="365" customWidth="1"/>
    <col min="2300" max="2521" width="8.625" style="365"/>
    <col min="2522" max="2545" width="3.75" style="365" customWidth="1"/>
    <col min="2546" max="2554" width="9" style="365" customWidth="1"/>
    <col min="2555" max="2555" width="2" style="365" customWidth="1"/>
    <col min="2556" max="2777" width="8.625" style="365"/>
    <col min="2778" max="2801" width="3.75" style="365" customWidth="1"/>
    <col min="2802" max="2810" width="9" style="365" customWidth="1"/>
    <col min="2811" max="2811" width="2" style="365" customWidth="1"/>
    <col min="2812" max="3033" width="8.625" style="365"/>
    <col min="3034" max="3057" width="3.75" style="365" customWidth="1"/>
    <col min="3058" max="3066" width="9" style="365" customWidth="1"/>
    <col min="3067" max="3067" width="2" style="365" customWidth="1"/>
    <col min="3068" max="3289" width="8.625" style="365"/>
    <col min="3290" max="3313" width="3.75" style="365" customWidth="1"/>
    <col min="3314" max="3322" width="9" style="365" customWidth="1"/>
    <col min="3323" max="3323" width="2" style="365" customWidth="1"/>
    <col min="3324" max="3545" width="8.625" style="365"/>
    <col min="3546" max="3569" width="3.75" style="365" customWidth="1"/>
    <col min="3570" max="3578" width="9" style="365" customWidth="1"/>
    <col min="3579" max="3579" width="2" style="365" customWidth="1"/>
    <col min="3580" max="3801" width="8.625" style="365"/>
    <col min="3802" max="3825" width="3.75" style="365" customWidth="1"/>
    <col min="3826" max="3834" width="9" style="365" customWidth="1"/>
    <col min="3835" max="3835" width="2" style="365" customWidth="1"/>
    <col min="3836" max="4057" width="8.625" style="365"/>
    <col min="4058" max="4081" width="3.75" style="365" customWidth="1"/>
    <col min="4082" max="4090" width="9" style="365" customWidth="1"/>
    <col min="4091" max="4091" width="2" style="365" customWidth="1"/>
    <col min="4092" max="4313" width="8.625" style="365"/>
    <col min="4314" max="4337" width="3.75" style="365" customWidth="1"/>
    <col min="4338" max="4346" width="9" style="365" customWidth="1"/>
    <col min="4347" max="4347" width="2" style="365" customWidth="1"/>
    <col min="4348" max="4569" width="8.625" style="365"/>
    <col min="4570" max="4593" width="3.75" style="365" customWidth="1"/>
    <col min="4594" max="4602" width="9" style="365" customWidth="1"/>
    <col min="4603" max="4603" width="2" style="365" customWidth="1"/>
    <col min="4604" max="4825" width="8.625" style="365"/>
    <col min="4826" max="4849" width="3.75" style="365" customWidth="1"/>
    <col min="4850" max="4858" width="9" style="365" customWidth="1"/>
    <col min="4859" max="4859" width="2" style="365" customWidth="1"/>
    <col min="4860" max="5081" width="8.625" style="365"/>
    <col min="5082" max="5105" width="3.75" style="365" customWidth="1"/>
    <col min="5106" max="5114" width="9" style="365" customWidth="1"/>
    <col min="5115" max="5115" width="2" style="365" customWidth="1"/>
    <col min="5116" max="5337" width="8.625" style="365"/>
    <col min="5338" max="5361" width="3.75" style="365" customWidth="1"/>
    <col min="5362" max="5370" width="9" style="365" customWidth="1"/>
    <col min="5371" max="5371" width="2" style="365" customWidth="1"/>
    <col min="5372" max="5593" width="8.625" style="365"/>
    <col min="5594" max="5617" width="3.75" style="365" customWidth="1"/>
    <col min="5618" max="5626" width="9" style="365" customWidth="1"/>
    <col min="5627" max="5627" width="2" style="365" customWidth="1"/>
    <col min="5628" max="5849" width="8.625" style="365"/>
    <col min="5850" max="5873" width="3.75" style="365" customWidth="1"/>
    <col min="5874" max="5882" width="9" style="365" customWidth="1"/>
    <col min="5883" max="5883" width="2" style="365" customWidth="1"/>
    <col min="5884" max="6105" width="8.625" style="365"/>
    <col min="6106" max="6129" width="3.75" style="365" customWidth="1"/>
    <col min="6130" max="6138" width="9" style="365" customWidth="1"/>
    <col min="6139" max="6139" width="2" style="365" customWidth="1"/>
    <col min="6140" max="6361" width="8.625" style="365"/>
    <col min="6362" max="6385" width="3.75" style="365" customWidth="1"/>
    <col min="6386" max="6394" width="9" style="365" customWidth="1"/>
    <col min="6395" max="6395" width="2" style="365" customWidth="1"/>
    <col min="6396" max="6617" width="8.625" style="365"/>
    <col min="6618" max="6641" width="3.75" style="365" customWidth="1"/>
    <col min="6642" max="6650" width="9" style="365" customWidth="1"/>
    <col min="6651" max="6651" width="2" style="365" customWidth="1"/>
    <col min="6652" max="6873" width="8.625" style="365"/>
    <col min="6874" max="6897" width="3.75" style="365" customWidth="1"/>
    <col min="6898" max="6906" width="9" style="365" customWidth="1"/>
    <col min="6907" max="6907" width="2" style="365" customWidth="1"/>
    <col min="6908" max="7129" width="8.625" style="365"/>
    <col min="7130" max="7153" width="3.75" style="365" customWidth="1"/>
    <col min="7154" max="7162" width="9" style="365" customWidth="1"/>
    <col min="7163" max="7163" width="2" style="365" customWidth="1"/>
    <col min="7164" max="7385" width="8.625" style="365"/>
    <col min="7386" max="7409" width="3.75" style="365" customWidth="1"/>
    <col min="7410" max="7418" width="9" style="365" customWidth="1"/>
    <col min="7419" max="7419" width="2" style="365" customWidth="1"/>
    <col min="7420" max="7641" width="8.625" style="365"/>
    <col min="7642" max="7665" width="3.75" style="365" customWidth="1"/>
    <col min="7666" max="7674" width="9" style="365" customWidth="1"/>
    <col min="7675" max="7675" width="2" style="365" customWidth="1"/>
    <col min="7676" max="7897" width="8.625" style="365"/>
    <col min="7898" max="7921" width="3.75" style="365" customWidth="1"/>
    <col min="7922" max="7930" width="9" style="365" customWidth="1"/>
    <col min="7931" max="7931" width="2" style="365" customWidth="1"/>
    <col min="7932" max="8153" width="8.625" style="365"/>
    <col min="8154" max="8177" width="3.75" style="365" customWidth="1"/>
    <col min="8178" max="8186" width="9" style="365" customWidth="1"/>
    <col min="8187" max="8187" width="2" style="365" customWidth="1"/>
    <col min="8188" max="8409" width="8.625" style="365"/>
    <col min="8410" max="8433" width="3.75" style="365" customWidth="1"/>
    <col min="8434" max="8442" width="9" style="365" customWidth="1"/>
    <col min="8443" max="8443" width="2" style="365" customWidth="1"/>
    <col min="8444" max="8665" width="8.625" style="365"/>
    <col min="8666" max="8689" width="3.75" style="365" customWidth="1"/>
    <col min="8690" max="8698" width="9" style="365" customWidth="1"/>
    <col min="8699" max="8699" width="2" style="365" customWidth="1"/>
    <col min="8700" max="8921" width="8.625" style="365"/>
    <col min="8922" max="8945" width="3.75" style="365" customWidth="1"/>
    <col min="8946" max="8954" width="9" style="365" customWidth="1"/>
    <col min="8955" max="8955" width="2" style="365" customWidth="1"/>
    <col min="8956" max="9177" width="8.625" style="365"/>
    <col min="9178" max="9201" width="3.75" style="365" customWidth="1"/>
    <col min="9202" max="9210" width="9" style="365" customWidth="1"/>
    <col min="9211" max="9211" width="2" style="365" customWidth="1"/>
    <col min="9212" max="9433" width="8.625" style="365"/>
    <col min="9434" max="9457" width="3.75" style="365" customWidth="1"/>
    <col min="9458" max="9466" width="9" style="365" customWidth="1"/>
    <col min="9467" max="9467" width="2" style="365" customWidth="1"/>
    <col min="9468" max="9689" width="8.625" style="365"/>
    <col min="9690" max="9713" width="3.75" style="365" customWidth="1"/>
    <col min="9714" max="9722" width="9" style="365" customWidth="1"/>
    <col min="9723" max="9723" width="2" style="365" customWidth="1"/>
    <col min="9724" max="9945" width="8.625" style="365"/>
    <col min="9946" max="9969" width="3.75" style="365" customWidth="1"/>
    <col min="9970" max="9978" width="9" style="365" customWidth="1"/>
    <col min="9979" max="9979" width="2" style="365" customWidth="1"/>
    <col min="9980" max="10201" width="8.625" style="365"/>
    <col min="10202" max="10225" width="3.75" style="365" customWidth="1"/>
    <col min="10226" max="10234" width="9" style="365" customWidth="1"/>
    <col min="10235" max="10235" width="2" style="365" customWidth="1"/>
    <col min="10236" max="10457" width="8.625" style="365"/>
    <col min="10458" max="10481" width="3.75" style="365" customWidth="1"/>
    <col min="10482" max="10490" width="9" style="365" customWidth="1"/>
    <col min="10491" max="10491" width="2" style="365" customWidth="1"/>
    <col min="10492" max="10713" width="8.625" style="365"/>
    <col min="10714" max="10737" width="3.75" style="365" customWidth="1"/>
    <col min="10738" max="10746" width="9" style="365" customWidth="1"/>
    <col min="10747" max="10747" width="2" style="365" customWidth="1"/>
    <col min="10748" max="10969" width="8.625" style="365"/>
    <col min="10970" max="10993" width="3.75" style="365" customWidth="1"/>
    <col min="10994" max="11002" width="9" style="365" customWidth="1"/>
    <col min="11003" max="11003" width="2" style="365" customWidth="1"/>
    <col min="11004" max="11225" width="8.625" style="365"/>
    <col min="11226" max="11249" width="3.75" style="365" customWidth="1"/>
    <col min="11250" max="11258" width="9" style="365" customWidth="1"/>
    <col min="11259" max="11259" width="2" style="365" customWidth="1"/>
    <col min="11260" max="11481" width="8.625" style="365"/>
    <col min="11482" max="11505" width="3.75" style="365" customWidth="1"/>
    <col min="11506" max="11514" width="9" style="365" customWidth="1"/>
    <col min="11515" max="11515" width="2" style="365" customWidth="1"/>
    <col min="11516" max="11737" width="8.625" style="365"/>
    <col min="11738" max="11761" width="3.75" style="365" customWidth="1"/>
    <col min="11762" max="11770" width="9" style="365" customWidth="1"/>
    <col min="11771" max="11771" width="2" style="365" customWidth="1"/>
    <col min="11772" max="11993" width="8.625" style="365"/>
    <col min="11994" max="12017" width="3.75" style="365" customWidth="1"/>
    <col min="12018" max="12026" width="9" style="365" customWidth="1"/>
    <col min="12027" max="12027" width="2" style="365" customWidth="1"/>
    <col min="12028" max="12249" width="8.625" style="365"/>
    <col min="12250" max="12273" width="3.75" style="365" customWidth="1"/>
    <col min="12274" max="12282" width="9" style="365" customWidth="1"/>
    <col min="12283" max="12283" width="2" style="365" customWidth="1"/>
    <col min="12284" max="12505" width="8.625" style="365"/>
    <col min="12506" max="12529" width="3.75" style="365" customWidth="1"/>
    <col min="12530" max="12538" width="9" style="365" customWidth="1"/>
    <col min="12539" max="12539" width="2" style="365" customWidth="1"/>
    <col min="12540" max="12761" width="8.625" style="365"/>
    <col min="12762" max="12785" width="3.75" style="365" customWidth="1"/>
    <col min="12786" max="12794" width="9" style="365" customWidth="1"/>
    <col min="12795" max="12795" width="2" style="365" customWidth="1"/>
    <col min="12796" max="13017" width="8.625" style="365"/>
    <col min="13018" max="13041" width="3.75" style="365" customWidth="1"/>
    <col min="13042" max="13050" width="9" style="365" customWidth="1"/>
    <col min="13051" max="13051" width="2" style="365" customWidth="1"/>
    <col min="13052" max="13273" width="8.625" style="365"/>
    <col min="13274" max="13297" width="3.75" style="365" customWidth="1"/>
    <col min="13298" max="13306" width="9" style="365" customWidth="1"/>
    <col min="13307" max="13307" width="2" style="365" customWidth="1"/>
    <col min="13308" max="13529" width="8.625" style="365"/>
    <col min="13530" max="13553" width="3.75" style="365" customWidth="1"/>
    <col min="13554" max="13562" width="9" style="365" customWidth="1"/>
    <col min="13563" max="13563" width="2" style="365" customWidth="1"/>
    <col min="13564" max="13785" width="8.625" style="365"/>
    <col min="13786" max="13809" width="3.75" style="365" customWidth="1"/>
    <col min="13810" max="13818" width="9" style="365" customWidth="1"/>
    <col min="13819" max="13819" width="2" style="365" customWidth="1"/>
    <col min="13820" max="14041" width="8.625" style="365"/>
    <col min="14042" max="14065" width="3.75" style="365" customWidth="1"/>
    <col min="14066" max="14074" width="9" style="365" customWidth="1"/>
    <col min="14075" max="14075" width="2" style="365" customWidth="1"/>
    <col min="14076" max="14297" width="8.625" style="365"/>
    <col min="14298" max="14321" width="3.75" style="365" customWidth="1"/>
    <col min="14322" max="14330" width="9" style="365" customWidth="1"/>
    <col min="14331" max="14331" width="2" style="365" customWidth="1"/>
    <col min="14332" max="14553" width="8.625" style="365"/>
    <col min="14554" max="14577" width="3.75" style="365" customWidth="1"/>
    <col min="14578" max="14586" width="9" style="365" customWidth="1"/>
    <col min="14587" max="14587" width="2" style="365" customWidth="1"/>
    <col min="14588" max="14809" width="8.625" style="365"/>
    <col min="14810" max="14833" width="3.75" style="365" customWidth="1"/>
    <col min="14834" max="14842" width="9" style="365" customWidth="1"/>
    <col min="14843" max="14843" width="2" style="365" customWidth="1"/>
    <col min="14844" max="15065" width="8.625" style="365"/>
    <col min="15066" max="15089" width="3.75" style="365" customWidth="1"/>
    <col min="15090" max="15098" width="9" style="365" customWidth="1"/>
    <col min="15099" max="15099" width="2" style="365" customWidth="1"/>
    <col min="15100" max="15321" width="8.625" style="365"/>
    <col min="15322" max="15345" width="3.75" style="365" customWidth="1"/>
    <col min="15346" max="15354" width="9" style="365" customWidth="1"/>
    <col min="15355" max="15355" width="2" style="365" customWidth="1"/>
    <col min="15356" max="15577" width="8.625" style="365"/>
    <col min="15578" max="15601" width="3.75" style="365" customWidth="1"/>
    <col min="15602" max="15610" width="9" style="365" customWidth="1"/>
    <col min="15611" max="15611" width="2" style="365" customWidth="1"/>
    <col min="15612" max="15833" width="8.625" style="365"/>
    <col min="15834" max="15857" width="3.75" style="365" customWidth="1"/>
    <col min="15858" max="15866" width="9" style="365" customWidth="1"/>
    <col min="15867" max="15867" width="2" style="365" customWidth="1"/>
    <col min="15868" max="16089" width="8.625" style="365"/>
    <col min="16090" max="16113" width="3.75" style="365" customWidth="1"/>
    <col min="16114" max="16122" width="9" style="365" customWidth="1"/>
    <col min="16123" max="16123" width="2" style="365" customWidth="1"/>
    <col min="16124" max="16384" width="8.625" style="365"/>
  </cols>
  <sheetData>
    <row r="1" spans="2:45" ht="20.100000000000001" customHeight="1">
      <c r="B1" s="916" t="s">
        <v>397</v>
      </c>
    </row>
    <row r="2" spans="2:45" ht="20.100000000000001" customHeight="1">
      <c r="B2" s="916" t="s">
        <v>652</v>
      </c>
    </row>
    <row r="3" spans="2:45" ht="20.100000000000001" customHeight="1">
      <c r="B3" s="916" t="s">
        <v>654</v>
      </c>
    </row>
    <row r="4" spans="2:45"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45" ht="19.5" customHeight="1">
      <c r="B5" s="370" t="s">
        <v>1164</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45"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45" s="380" customFormat="1" ht="15" customHeight="1">
      <c r="B7" s="375"/>
      <c r="C7" s="376" t="s">
        <v>497</v>
      </c>
      <c r="D7" s="377"/>
      <c r="E7" s="378"/>
      <c r="F7" s="378"/>
      <c r="G7" s="378"/>
      <c r="H7" s="378"/>
      <c r="I7" s="378"/>
      <c r="J7" s="378"/>
      <c r="K7" s="378"/>
      <c r="L7" s="378"/>
      <c r="M7" s="378"/>
      <c r="N7" s="378"/>
      <c r="O7" s="378"/>
      <c r="P7" s="378"/>
      <c r="Q7" s="378"/>
      <c r="R7" s="378"/>
      <c r="S7" s="378"/>
      <c r="T7" s="378"/>
      <c r="U7" s="379"/>
      <c r="V7" s="378"/>
      <c r="W7" s="378"/>
      <c r="X7" s="378"/>
      <c r="Y7" s="378"/>
      <c r="Z7" s="375"/>
      <c r="AA7" s="375"/>
      <c r="AB7" s="315"/>
      <c r="AC7" s="439"/>
      <c r="AD7" s="440"/>
      <c r="AR7" s="440"/>
      <c r="AS7" s="381"/>
    </row>
    <row r="8" spans="2:45" s="437" customFormat="1" ht="30" customHeight="1">
      <c r="B8" s="382"/>
      <c r="C8" s="373"/>
      <c r="D8" s="2113" t="s">
        <v>498</v>
      </c>
      <c r="E8" s="2114"/>
      <c r="F8" s="2114"/>
      <c r="G8" s="2114"/>
      <c r="H8" s="2114"/>
      <c r="I8" s="2115"/>
      <c r="J8" s="2156" t="str">
        <f>IF(入力シート!F11="","",入力シート!F11)</f>
        <v/>
      </c>
      <c r="K8" s="2157"/>
      <c r="L8" s="2157"/>
      <c r="M8" s="2157"/>
      <c r="N8" s="2157"/>
      <c r="O8" s="2157"/>
      <c r="P8" s="2157"/>
      <c r="Q8" s="2157"/>
      <c r="R8" s="2157"/>
      <c r="S8" s="2157"/>
      <c r="T8" s="2154" t="s">
        <v>1140</v>
      </c>
      <c r="U8" s="2154"/>
      <c r="V8" s="2154"/>
      <c r="W8" s="2154"/>
      <c r="X8" s="2155"/>
      <c r="Y8" s="904"/>
      <c r="Z8" s="382"/>
      <c r="AA8" s="956" t="s">
        <v>861</v>
      </c>
      <c r="AB8" s="438"/>
      <c r="AD8" s="440"/>
    </row>
    <row r="9" spans="2:45" s="437" customFormat="1" ht="15" customHeight="1">
      <c r="B9" s="382"/>
      <c r="C9" s="373"/>
      <c r="D9" s="383"/>
      <c r="E9" s="383"/>
      <c r="F9" s="383"/>
      <c r="G9" s="383"/>
      <c r="H9" s="383"/>
      <c r="I9" s="383"/>
      <c r="J9" s="383"/>
      <c r="K9" s="383"/>
      <c r="L9" s="383"/>
      <c r="M9" s="383"/>
      <c r="N9" s="383"/>
      <c r="O9" s="383"/>
      <c r="P9" s="383"/>
      <c r="Q9" s="383"/>
      <c r="R9" s="383"/>
      <c r="S9" s="383"/>
      <c r="T9" s="383"/>
      <c r="U9" s="383"/>
      <c r="V9" s="383"/>
      <c r="W9" s="904"/>
      <c r="X9" s="904"/>
      <c r="Y9" s="904"/>
      <c r="Z9" s="382"/>
      <c r="AA9" s="439"/>
      <c r="AB9" s="438"/>
      <c r="AD9" s="440"/>
    </row>
    <row r="10" spans="2:45" s="380" customFormat="1" ht="15">
      <c r="B10" s="375"/>
      <c r="C10" s="376" t="s">
        <v>988</v>
      </c>
      <c r="D10" s="377"/>
      <c r="E10" s="378"/>
      <c r="F10" s="378"/>
      <c r="G10" s="378"/>
      <c r="H10" s="378"/>
      <c r="I10" s="378"/>
      <c r="J10" s="378"/>
      <c r="K10" s="378"/>
      <c r="L10" s="378"/>
      <c r="M10" s="378"/>
      <c r="N10" s="378"/>
      <c r="O10" s="378"/>
      <c r="P10" s="378"/>
      <c r="Q10" s="378"/>
      <c r="R10" s="378"/>
      <c r="S10" s="378"/>
      <c r="T10" s="378"/>
      <c r="U10" s="379"/>
      <c r="V10" s="378"/>
      <c r="W10" s="378"/>
      <c r="X10" s="378"/>
      <c r="Y10" s="378"/>
      <c r="Z10" s="375"/>
      <c r="AA10" s="439"/>
      <c r="AB10" s="315"/>
      <c r="AD10" s="440"/>
    </row>
    <row r="11" spans="2:45" s="437" customFormat="1" ht="39.950000000000003" customHeight="1">
      <c r="B11" s="382"/>
      <c r="C11" s="373"/>
      <c r="D11" s="2150" t="s">
        <v>800</v>
      </c>
      <c r="E11" s="2114"/>
      <c r="F11" s="2114"/>
      <c r="G11" s="2114"/>
      <c r="H11" s="2114"/>
      <c r="I11" s="2115"/>
      <c r="J11" s="2151"/>
      <c r="K11" s="2152"/>
      <c r="L11" s="2152"/>
      <c r="M11" s="2152"/>
      <c r="N11" s="2152"/>
      <c r="O11" s="2152"/>
      <c r="P11" s="2152"/>
      <c r="Q11" s="2152"/>
      <c r="R11" s="2152"/>
      <c r="S11" s="2152"/>
      <c r="T11" s="2152"/>
      <c r="U11" s="2152"/>
      <c r="V11" s="2153"/>
      <c r="W11" s="904"/>
      <c r="X11" s="904"/>
      <c r="Y11" s="904"/>
      <c r="Z11" s="382"/>
      <c r="AA11" s="388"/>
      <c r="AB11" s="438"/>
      <c r="AD11" s="440"/>
    </row>
    <row r="12" spans="2:45" s="437" customFormat="1" ht="15" customHeight="1">
      <c r="B12" s="382"/>
      <c r="C12" s="373"/>
      <c r="D12" s="383"/>
      <c r="E12" s="383"/>
      <c r="F12" s="383"/>
      <c r="G12" s="383"/>
      <c r="H12" s="383"/>
      <c r="I12" s="383"/>
      <c r="J12" s="383"/>
      <c r="K12" s="383"/>
      <c r="L12" s="383"/>
      <c r="M12" s="383"/>
      <c r="N12" s="383"/>
      <c r="O12" s="383"/>
      <c r="P12" s="383"/>
      <c r="Q12" s="383"/>
      <c r="R12" s="383"/>
      <c r="S12" s="383"/>
      <c r="T12" s="383"/>
      <c r="U12" s="383"/>
      <c r="V12" s="383"/>
      <c r="W12" s="904"/>
      <c r="X12" s="904"/>
      <c r="Y12" s="904"/>
      <c r="Z12" s="382"/>
      <c r="AA12" s="439"/>
      <c r="AB12" s="438"/>
      <c r="AD12" s="440"/>
    </row>
    <row r="13" spans="2:45" s="380" customFormat="1" ht="15">
      <c r="B13" s="375"/>
      <c r="C13" s="376" t="s">
        <v>589</v>
      </c>
      <c r="D13" s="377"/>
      <c r="E13" s="378"/>
      <c r="F13" s="378"/>
      <c r="G13" s="378"/>
      <c r="H13" s="378"/>
      <c r="I13" s="378"/>
      <c r="J13" s="378"/>
      <c r="K13" s="378"/>
      <c r="L13" s="378"/>
      <c r="M13" s="378"/>
      <c r="N13" s="378"/>
      <c r="O13" s="378"/>
      <c r="P13" s="378"/>
      <c r="Q13" s="378"/>
      <c r="R13" s="378"/>
      <c r="S13" s="378"/>
      <c r="T13" s="378"/>
      <c r="U13" s="379"/>
      <c r="V13" s="378"/>
      <c r="W13" s="378"/>
      <c r="X13" s="378"/>
      <c r="Y13" s="378"/>
      <c r="Z13" s="375"/>
      <c r="AA13" s="439"/>
      <c r="AB13" s="315"/>
      <c r="AD13" s="440"/>
    </row>
    <row r="14" spans="2:45" s="437" customFormat="1" ht="30" customHeight="1">
      <c r="B14" s="382"/>
      <c r="C14" s="373"/>
      <c r="D14" s="2113" t="s">
        <v>296</v>
      </c>
      <c r="E14" s="2114"/>
      <c r="F14" s="2114"/>
      <c r="G14" s="2114"/>
      <c r="H14" s="2114"/>
      <c r="I14" s="2115"/>
      <c r="J14" s="2144"/>
      <c r="K14" s="2145"/>
      <c r="L14" s="2145"/>
      <c r="M14" s="2145"/>
      <c r="N14" s="2145"/>
      <c r="O14" s="2145"/>
      <c r="P14" s="2145"/>
      <c r="Q14" s="2145"/>
      <c r="R14" s="2145"/>
      <c r="S14" s="2145"/>
      <c r="T14" s="2145"/>
      <c r="U14" s="2145"/>
      <c r="V14" s="2146"/>
      <c r="W14" s="904"/>
      <c r="X14" s="904"/>
      <c r="Y14" s="904"/>
      <c r="Z14" s="382"/>
      <c r="AA14" s="957" t="s">
        <v>862</v>
      </c>
      <c r="AB14" s="438"/>
      <c r="AD14" s="440"/>
    </row>
    <row r="15" spans="2:45" s="437" customFormat="1" ht="30" customHeight="1">
      <c r="B15" s="382"/>
      <c r="C15" s="373"/>
      <c r="D15" s="2113" t="s">
        <v>801</v>
      </c>
      <c r="E15" s="2114"/>
      <c r="F15" s="2114"/>
      <c r="G15" s="2114"/>
      <c r="H15" s="2114"/>
      <c r="I15" s="2115"/>
      <c r="J15" s="2144"/>
      <c r="K15" s="2145"/>
      <c r="L15" s="2145"/>
      <c r="M15" s="2145"/>
      <c r="N15" s="2145"/>
      <c r="O15" s="2145"/>
      <c r="P15" s="2145"/>
      <c r="Q15" s="2145"/>
      <c r="R15" s="2145"/>
      <c r="S15" s="2145"/>
      <c r="T15" s="2145"/>
      <c r="U15" s="2145"/>
      <c r="V15" s="2146"/>
      <c r="W15" s="904"/>
      <c r="X15" s="904"/>
      <c r="Y15" s="904"/>
      <c r="Z15" s="382"/>
      <c r="AA15" s="388"/>
      <c r="AB15" s="438"/>
      <c r="AD15" s="440"/>
    </row>
    <row r="16" spans="2:45" s="437" customFormat="1" ht="30" customHeight="1">
      <c r="B16" s="382"/>
      <c r="C16" s="373"/>
      <c r="D16" s="2113" t="s">
        <v>802</v>
      </c>
      <c r="E16" s="2114"/>
      <c r="F16" s="2114"/>
      <c r="G16" s="2114"/>
      <c r="H16" s="2114"/>
      <c r="I16" s="2115"/>
      <c r="J16" s="2144"/>
      <c r="K16" s="2145"/>
      <c r="L16" s="2145"/>
      <c r="M16" s="2145"/>
      <c r="N16" s="2145"/>
      <c r="O16" s="2145"/>
      <c r="P16" s="2145"/>
      <c r="Q16" s="2145"/>
      <c r="R16" s="2145"/>
      <c r="S16" s="2145"/>
      <c r="T16" s="2145"/>
      <c r="U16" s="2145"/>
      <c r="V16" s="2146"/>
      <c r="W16" s="952" t="s">
        <v>859</v>
      </c>
      <c r="X16" s="1269"/>
      <c r="Y16" s="1269"/>
      <c r="Z16" s="1269"/>
      <c r="AA16" s="1269"/>
      <c r="AB16" s="1269"/>
      <c r="AD16" s="440"/>
    </row>
    <row r="17" spans="2:35" s="437" customFormat="1" ht="30" customHeight="1">
      <c r="B17" s="382"/>
      <c r="C17" s="373"/>
      <c r="D17" s="2113" t="s">
        <v>803</v>
      </c>
      <c r="E17" s="2114"/>
      <c r="F17" s="2114"/>
      <c r="G17" s="2114"/>
      <c r="H17" s="2114"/>
      <c r="I17" s="2115"/>
      <c r="J17" s="2144"/>
      <c r="K17" s="2145"/>
      <c r="L17" s="2145"/>
      <c r="M17" s="2145"/>
      <c r="N17" s="2145"/>
      <c r="O17" s="2145"/>
      <c r="P17" s="2145"/>
      <c r="Q17" s="2145"/>
      <c r="R17" s="2145"/>
      <c r="S17" s="2145"/>
      <c r="T17" s="2145"/>
      <c r="U17" s="2145"/>
      <c r="V17" s="2146"/>
      <c r="W17" s="952" t="s">
        <v>859</v>
      </c>
      <c r="X17" s="904"/>
      <c r="Y17" s="904"/>
      <c r="Z17" s="382"/>
      <c r="AA17" s="388"/>
      <c r="AB17" s="438"/>
      <c r="AD17" s="440"/>
    </row>
    <row r="18" spans="2:35" s="437" customFormat="1" ht="30" customHeight="1">
      <c r="B18" s="382"/>
      <c r="C18" s="373"/>
      <c r="D18" s="2113" t="s">
        <v>962</v>
      </c>
      <c r="E18" s="2114"/>
      <c r="F18" s="2114"/>
      <c r="G18" s="2114"/>
      <c r="H18" s="2114"/>
      <c r="I18" s="2115"/>
      <c r="J18" s="2141"/>
      <c r="K18" s="2142"/>
      <c r="L18" s="2142"/>
      <c r="M18" s="2142"/>
      <c r="N18" s="2142"/>
      <c r="O18" s="2142"/>
      <c r="P18" s="2142"/>
      <c r="Q18" s="2142"/>
      <c r="R18" s="2142"/>
      <c r="S18" s="2142"/>
      <c r="T18" s="2142"/>
      <c r="U18" s="2142"/>
      <c r="V18" s="2143"/>
      <c r="W18" s="904"/>
      <c r="X18" s="904"/>
      <c r="Y18" s="904"/>
      <c r="Z18" s="382"/>
      <c r="AA18" s="388"/>
      <c r="AB18" s="438"/>
      <c r="AD18" s="440"/>
    </row>
    <row r="19" spans="2:35" s="437" customFormat="1" ht="30" customHeight="1">
      <c r="B19" s="382"/>
      <c r="C19" s="373"/>
      <c r="D19" s="2113" t="s">
        <v>961</v>
      </c>
      <c r="E19" s="2114"/>
      <c r="F19" s="2114"/>
      <c r="G19" s="2114"/>
      <c r="H19" s="2114"/>
      <c r="I19" s="2115"/>
      <c r="J19" s="2144"/>
      <c r="K19" s="2145"/>
      <c r="L19" s="2145"/>
      <c r="M19" s="2145"/>
      <c r="N19" s="2145"/>
      <c r="O19" s="2145"/>
      <c r="P19" s="2145"/>
      <c r="Q19" s="2145"/>
      <c r="R19" s="2145"/>
      <c r="S19" s="2145"/>
      <c r="T19" s="2145"/>
      <c r="U19" s="2145"/>
      <c r="V19" s="2146"/>
      <c r="W19" s="952" t="s">
        <v>860</v>
      </c>
      <c r="X19" s="953"/>
      <c r="Y19" s="954"/>
      <c r="Z19" s="955"/>
      <c r="AA19" s="955"/>
      <c r="AB19" s="955"/>
      <c r="AD19" s="440"/>
    </row>
    <row r="20" spans="2:35" s="437" customFormat="1" ht="30" customHeight="1">
      <c r="B20" s="382"/>
      <c r="C20" s="373"/>
      <c r="D20" s="2113" t="s">
        <v>804</v>
      </c>
      <c r="E20" s="2114"/>
      <c r="F20" s="2114"/>
      <c r="G20" s="2114"/>
      <c r="H20" s="2114"/>
      <c r="I20" s="2115"/>
      <c r="J20" s="2147" t="str">
        <f>IF(J17="","",141000*J17+IF(J18="ハイブリッド",J19*20000,0))</f>
        <v/>
      </c>
      <c r="K20" s="2148"/>
      <c r="L20" s="2148"/>
      <c r="M20" s="2148"/>
      <c r="N20" s="2148"/>
      <c r="O20" s="2148"/>
      <c r="P20" s="2148"/>
      <c r="Q20" s="2148"/>
      <c r="R20" s="2148"/>
      <c r="S20" s="2148"/>
      <c r="T20" s="2148"/>
      <c r="U20" s="2148"/>
      <c r="V20" s="2149"/>
      <c r="W20" s="952" t="s">
        <v>295</v>
      </c>
      <c r="X20" s="1270"/>
      <c r="Y20" s="1270"/>
      <c r="Z20" s="1270"/>
      <c r="AA20" s="1270"/>
      <c r="AB20" s="1270"/>
      <c r="AD20" s="440"/>
    </row>
    <row r="21" spans="2:35" s="437" customFormat="1" ht="15" customHeight="1">
      <c r="B21" s="382"/>
      <c r="C21" s="373"/>
      <c r="D21" s="383"/>
      <c r="E21" s="383"/>
      <c r="F21" s="383"/>
      <c r="G21" s="383"/>
      <c r="H21" s="383"/>
      <c r="I21" s="383"/>
      <c r="J21" s="383"/>
      <c r="K21" s="383"/>
      <c r="L21" s="383"/>
      <c r="M21" s="383"/>
      <c r="N21" s="383"/>
      <c r="O21" s="383"/>
      <c r="P21" s="383"/>
      <c r="Q21" s="383"/>
      <c r="R21" s="383"/>
      <c r="S21" s="383"/>
      <c r="T21" s="383"/>
      <c r="U21" s="383"/>
      <c r="V21" s="383"/>
      <c r="W21" s="904"/>
      <c r="X21" s="904"/>
      <c r="Y21" s="904"/>
      <c r="Z21" s="382"/>
      <c r="AA21" s="439"/>
      <c r="AB21" s="438"/>
      <c r="AD21" s="440"/>
    </row>
    <row r="22" spans="2:35" s="380" customFormat="1" ht="15">
      <c r="B22" s="375"/>
      <c r="C22" s="376" t="s">
        <v>805</v>
      </c>
      <c r="D22" s="377"/>
      <c r="E22" s="378"/>
      <c r="F22" s="378"/>
      <c r="G22" s="378"/>
      <c r="H22" s="378"/>
      <c r="I22" s="378"/>
      <c r="J22" s="378"/>
      <c r="K22" s="378"/>
      <c r="L22" s="378"/>
      <c r="M22" s="378"/>
      <c r="N22" s="378"/>
      <c r="O22" s="378"/>
      <c r="P22" s="378"/>
      <c r="Q22" s="378"/>
      <c r="R22" s="378"/>
      <c r="S22" s="378"/>
      <c r="T22" s="378"/>
      <c r="U22" s="379"/>
      <c r="V22" s="378"/>
      <c r="W22" s="378"/>
      <c r="X22" s="378"/>
      <c r="Y22" s="378"/>
      <c r="Z22" s="375"/>
      <c r="AA22" s="439"/>
      <c r="AB22" s="315"/>
      <c r="AD22" s="958"/>
      <c r="AE22" s="959"/>
      <c r="AF22" s="959"/>
      <c r="AG22" s="959"/>
      <c r="AH22" s="959"/>
      <c r="AI22" s="959"/>
    </row>
    <row r="23" spans="2:35" s="380" customFormat="1" ht="15">
      <c r="B23" s="375"/>
      <c r="C23" s="376"/>
      <c r="D23" s="364" t="s">
        <v>949</v>
      </c>
      <c r="E23" s="378"/>
      <c r="F23" s="378"/>
      <c r="G23" s="378"/>
      <c r="H23" s="378"/>
      <c r="I23" s="378"/>
      <c r="J23" s="378"/>
      <c r="K23" s="378"/>
      <c r="L23" s="378"/>
      <c r="M23" s="378"/>
      <c r="N23" s="378"/>
      <c r="O23" s="378"/>
      <c r="P23" s="378"/>
      <c r="Q23" s="378"/>
      <c r="R23" s="378"/>
      <c r="S23" s="378"/>
      <c r="T23" s="378"/>
      <c r="U23" s="379"/>
      <c r="V23" s="378"/>
      <c r="W23" s="378"/>
      <c r="X23" s="378"/>
      <c r="Y23" s="378"/>
      <c r="Z23" s="375"/>
      <c r="AA23" s="439"/>
      <c r="AB23" s="315"/>
      <c r="AD23" s="960"/>
      <c r="AE23" s="959"/>
      <c r="AF23" s="959"/>
      <c r="AG23" s="959"/>
      <c r="AH23" s="959"/>
      <c r="AI23" s="959"/>
    </row>
    <row r="24" spans="2:35" s="437" customFormat="1" ht="30" customHeight="1">
      <c r="B24" s="382"/>
      <c r="C24" s="373"/>
      <c r="D24" s="2129" t="s">
        <v>884</v>
      </c>
      <c r="E24" s="2130"/>
      <c r="F24" s="2130"/>
      <c r="G24" s="2130"/>
      <c r="H24" s="2130"/>
      <c r="I24" s="2131"/>
      <c r="J24" s="2132"/>
      <c r="K24" s="2133"/>
      <c r="L24" s="2133"/>
      <c r="M24" s="2133"/>
      <c r="N24" s="2133"/>
      <c r="O24" s="2133"/>
      <c r="P24" s="2133"/>
      <c r="Q24" s="2133"/>
      <c r="R24" s="2134"/>
      <c r="S24" s="393" t="s">
        <v>295</v>
      </c>
      <c r="T24" s="376" t="s">
        <v>471</v>
      </c>
      <c r="U24" s="2126" t="s">
        <v>807</v>
      </c>
      <c r="V24" s="2126"/>
      <c r="W24" s="2126"/>
      <c r="X24" s="2126"/>
      <c r="Y24" s="2126"/>
      <c r="Z24" s="2126"/>
      <c r="AA24" s="957" t="s">
        <v>990</v>
      </c>
      <c r="AB24" s="438"/>
      <c r="AD24" s="961"/>
      <c r="AE24" s="961"/>
      <c r="AF24" s="961"/>
      <c r="AG24" s="961"/>
      <c r="AH24" s="961"/>
      <c r="AI24" s="961"/>
    </row>
    <row r="25" spans="2:35" s="437" customFormat="1" ht="30" customHeight="1">
      <c r="B25" s="382"/>
      <c r="C25" s="373"/>
      <c r="D25" s="2129" t="s">
        <v>885</v>
      </c>
      <c r="E25" s="2130"/>
      <c r="F25" s="2130"/>
      <c r="G25" s="2130"/>
      <c r="H25" s="2130"/>
      <c r="I25" s="2131"/>
      <c r="J25" s="2132"/>
      <c r="K25" s="2133"/>
      <c r="L25" s="2133"/>
      <c r="M25" s="2133"/>
      <c r="N25" s="2133"/>
      <c r="O25" s="2133"/>
      <c r="P25" s="2133"/>
      <c r="Q25" s="2133"/>
      <c r="R25" s="2134"/>
      <c r="S25" s="393" t="s">
        <v>295</v>
      </c>
      <c r="T25" s="376"/>
      <c r="U25" s="932"/>
      <c r="V25" s="932"/>
      <c r="W25" s="932"/>
      <c r="X25" s="932"/>
      <c r="Y25" s="932"/>
      <c r="Z25" s="932"/>
      <c r="AA25" s="957"/>
      <c r="AB25" s="438"/>
      <c r="AD25" s="961"/>
      <c r="AE25" s="961"/>
      <c r="AF25" s="961"/>
      <c r="AG25" s="961"/>
      <c r="AH25" s="961"/>
      <c r="AI25" s="961"/>
    </row>
    <row r="26" spans="2:35" s="437" customFormat="1" ht="15" customHeight="1">
      <c r="B26" s="382"/>
      <c r="C26" s="373"/>
      <c r="D26" s="906"/>
      <c r="E26" s="390"/>
      <c r="F26" s="391"/>
      <c r="G26" s="392"/>
      <c r="H26" s="392"/>
      <c r="I26" s="392"/>
      <c r="J26" s="392"/>
      <c r="K26" s="392"/>
      <c r="L26" s="318"/>
      <c r="M26" s="318"/>
      <c r="N26" s="318"/>
      <c r="O26" s="318"/>
      <c r="P26" s="318"/>
      <c r="Q26" s="318"/>
      <c r="R26" s="318"/>
      <c r="S26" s="318"/>
      <c r="T26" s="318"/>
      <c r="U26" s="318"/>
      <c r="V26" s="318"/>
      <c r="W26" s="318"/>
      <c r="X26" s="318"/>
      <c r="Y26" s="318"/>
      <c r="Z26" s="382"/>
      <c r="AA26" s="439"/>
      <c r="AB26" s="438"/>
      <c r="AD26" s="958"/>
      <c r="AE26" s="962"/>
      <c r="AF26" s="962"/>
      <c r="AG26" s="962"/>
      <c r="AH26" s="962"/>
      <c r="AI26" s="962"/>
    </row>
    <row r="27" spans="2:35" s="380" customFormat="1" ht="15">
      <c r="B27" s="375"/>
      <c r="C27" s="376"/>
      <c r="D27" s="364" t="s">
        <v>863</v>
      </c>
      <c r="E27" s="378"/>
      <c r="F27" s="378"/>
      <c r="G27" s="378"/>
      <c r="H27" s="378"/>
      <c r="I27" s="378"/>
      <c r="J27" s="378"/>
      <c r="K27" s="378"/>
      <c r="L27" s="378"/>
      <c r="M27" s="378"/>
      <c r="N27" s="378"/>
      <c r="O27" s="378"/>
      <c r="P27" s="378"/>
      <c r="Q27" s="378"/>
      <c r="R27" s="378"/>
      <c r="S27" s="378"/>
      <c r="T27" s="378"/>
      <c r="U27" s="379"/>
      <c r="V27" s="378"/>
      <c r="W27" s="378"/>
      <c r="X27" s="378"/>
      <c r="Y27" s="378"/>
      <c r="Z27" s="375"/>
      <c r="AA27" s="439"/>
      <c r="AB27" s="315"/>
      <c r="AD27" s="958"/>
      <c r="AE27" s="959"/>
      <c r="AF27" s="959"/>
      <c r="AG27" s="959"/>
      <c r="AH27" s="959"/>
      <c r="AI27" s="959"/>
    </row>
    <row r="28" spans="2:35" s="437" customFormat="1" ht="30" customHeight="1">
      <c r="B28" s="382"/>
      <c r="C28" s="373"/>
      <c r="D28" s="2129" t="s">
        <v>806</v>
      </c>
      <c r="E28" s="2130"/>
      <c r="F28" s="2130"/>
      <c r="G28" s="2130"/>
      <c r="H28" s="2130"/>
      <c r="I28" s="2131"/>
      <c r="J28" s="2135" t="str">
        <f>IFERROR(IF(OR(J24="",J25=""),"",IF(J24+J25&gt;J20,0,J16*60000)),"")</f>
        <v/>
      </c>
      <c r="K28" s="2136"/>
      <c r="L28" s="2136"/>
      <c r="M28" s="2136"/>
      <c r="N28" s="2136"/>
      <c r="O28" s="2136"/>
      <c r="P28" s="2136"/>
      <c r="Q28" s="2136"/>
      <c r="R28" s="2137"/>
      <c r="S28" s="393" t="s">
        <v>295</v>
      </c>
      <c r="T28" s="376" t="s">
        <v>500</v>
      </c>
      <c r="AA28" s="439"/>
      <c r="AB28" s="438"/>
      <c r="AD28" s="440"/>
    </row>
    <row r="29" spans="2:35" s="437" customFormat="1" ht="15" customHeight="1">
      <c r="B29" s="382"/>
      <c r="C29" s="373"/>
      <c r="D29" s="364"/>
      <c r="E29" s="390"/>
      <c r="F29" s="391"/>
      <c r="G29" s="392"/>
      <c r="H29" s="392"/>
      <c r="I29" s="392"/>
      <c r="J29" s="392"/>
      <c r="K29" s="392"/>
      <c r="L29" s="318"/>
      <c r="M29" s="318"/>
      <c r="N29" s="318"/>
      <c r="O29" s="318"/>
      <c r="P29" s="318"/>
      <c r="Q29" s="318"/>
      <c r="R29" s="318"/>
      <c r="S29" s="318"/>
      <c r="T29" s="318"/>
      <c r="U29" s="318"/>
      <c r="V29" s="318"/>
      <c r="W29" s="318"/>
      <c r="X29" s="318"/>
      <c r="Y29" s="318"/>
      <c r="Z29" s="382"/>
      <c r="AA29" s="439"/>
      <c r="AB29" s="438"/>
      <c r="AD29" s="440"/>
    </row>
    <row r="30" spans="2:35" s="380" customFormat="1" ht="15">
      <c r="B30" s="375"/>
      <c r="C30" s="376"/>
      <c r="D30" s="364" t="s">
        <v>808</v>
      </c>
      <c r="E30" s="378"/>
      <c r="F30" s="378"/>
      <c r="G30" s="378"/>
      <c r="H30" s="378"/>
      <c r="I30" s="378"/>
      <c r="J30" s="378"/>
      <c r="K30" s="378"/>
      <c r="L30" s="378"/>
      <c r="M30" s="378"/>
      <c r="N30" s="378"/>
      <c r="O30" s="378"/>
      <c r="P30" s="378"/>
      <c r="Q30" s="378"/>
      <c r="R30" s="378"/>
      <c r="S30" s="378"/>
      <c r="T30" s="378"/>
      <c r="U30" s="379"/>
      <c r="V30" s="378"/>
      <c r="W30" s="378"/>
      <c r="X30" s="378"/>
      <c r="Y30" s="378"/>
      <c r="Z30" s="375"/>
      <c r="AA30" s="439"/>
      <c r="AB30" s="315"/>
      <c r="AD30" s="440"/>
    </row>
    <row r="31" spans="2:35" s="380" customFormat="1" ht="30" customHeight="1">
      <c r="B31" s="375"/>
      <c r="C31" s="376"/>
      <c r="D31" s="2113" t="s">
        <v>809</v>
      </c>
      <c r="E31" s="2114"/>
      <c r="F31" s="2114"/>
      <c r="G31" s="2114"/>
      <c r="H31" s="2114"/>
      <c r="I31" s="2115"/>
      <c r="J31" s="2138"/>
      <c r="K31" s="2139"/>
      <c r="L31" s="2139"/>
      <c r="M31" s="2139"/>
      <c r="N31" s="2139"/>
      <c r="O31" s="2139"/>
      <c r="P31" s="2139"/>
      <c r="Q31" s="2139"/>
      <c r="R31" s="2140"/>
      <c r="S31" s="389" t="s">
        <v>499</v>
      </c>
      <c r="T31" s="904" t="s">
        <v>810</v>
      </c>
      <c r="U31" s="2119" t="s">
        <v>989</v>
      </c>
      <c r="V31" s="2119"/>
      <c r="W31" s="2119"/>
      <c r="X31" s="2119"/>
      <c r="Y31" s="2119"/>
      <c r="Z31" s="2119"/>
      <c r="AA31" s="957"/>
      <c r="AB31" s="315"/>
      <c r="AD31" s="440"/>
    </row>
    <row r="32" spans="2:35" s="437" customFormat="1" ht="30" customHeight="1">
      <c r="B32" s="382"/>
      <c r="C32" s="373"/>
      <c r="D32" s="2113" t="s">
        <v>811</v>
      </c>
      <c r="E32" s="2114"/>
      <c r="F32" s="2114"/>
      <c r="G32" s="2114"/>
      <c r="H32" s="2114"/>
      <c r="I32" s="2115"/>
      <c r="J32" s="2116">
        <f>MIN(J24,J28)*J31</f>
        <v>0</v>
      </c>
      <c r="K32" s="2117"/>
      <c r="L32" s="2117"/>
      <c r="M32" s="2117"/>
      <c r="N32" s="2117"/>
      <c r="O32" s="2117"/>
      <c r="P32" s="2117"/>
      <c r="Q32" s="2117"/>
      <c r="R32" s="2118"/>
      <c r="S32" s="393" t="s">
        <v>295</v>
      </c>
      <c r="T32" s="376" t="s">
        <v>812</v>
      </c>
      <c r="U32" s="2119" t="s">
        <v>813</v>
      </c>
      <c r="V32" s="2119"/>
      <c r="W32" s="2119"/>
      <c r="X32" s="2119"/>
      <c r="Y32" s="2119"/>
      <c r="Z32" s="2119"/>
      <c r="AA32" s="439"/>
      <c r="AB32" s="438"/>
      <c r="AD32" s="440"/>
    </row>
    <row r="33" spans="2:30" s="437" customFormat="1" ht="15" customHeight="1">
      <c r="B33" s="382"/>
      <c r="C33" s="373"/>
      <c r="D33" s="394"/>
      <c r="E33" s="905"/>
      <c r="F33" s="395"/>
      <c r="G33" s="394"/>
      <c r="H33" s="394"/>
      <c r="I33" s="903"/>
      <c r="J33" s="903"/>
      <c r="K33" s="903"/>
      <c r="L33" s="903"/>
      <c r="M33" s="903"/>
      <c r="N33" s="903"/>
      <c r="O33" s="903"/>
      <c r="P33" s="903"/>
      <c r="Q33" s="903"/>
      <c r="R33" s="903"/>
      <c r="S33" s="903"/>
      <c r="T33" s="903"/>
      <c r="U33" s="903"/>
      <c r="V33" s="903"/>
      <c r="W33" s="903"/>
      <c r="X33" s="903"/>
      <c r="Y33" s="903"/>
      <c r="Z33" s="382"/>
      <c r="AA33" s="439"/>
      <c r="AB33" s="438"/>
      <c r="AD33" s="440"/>
    </row>
    <row r="34" spans="2:30" s="380" customFormat="1" ht="15">
      <c r="B34" s="375"/>
      <c r="C34" s="376" t="s">
        <v>887</v>
      </c>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A34" s="439"/>
      <c r="AB34" s="315"/>
      <c r="AD34" s="440"/>
    </row>
    <row r="35" spans="2:30" s="437" customFormat="1" ht="15" customHeight="1">
      <c r="B35" s="382"/>
      <c r="C35" s="373"/>
      <c r="D35" s="2127" t="s">
        <v>864</v>
      </c>
      <c r="E35" s="2127"/>
      <c r="F35" s="2127"/>
      <c r="G35" s="2127"/>
      <c r="H35" s="2127"/>
      <c r="I35" s="2127"/>
      <c r="J35" s="2127"/>
      <c r="K35" s="2127"/>
      <c r="L35" s="2127"/>
      <c r="M35" s="2127"/>
      <c r="N35" s="2127"/>
      <c r="O35" s="2127"/>
      <c r="P35" s="2127"/>
      <c r="Q35" s="2127"/>
      <c r="R35" s="2127"/>
      <c r="S35" s="318"/>
      <c r="T35" s="318"/>
      <c r="U35" s="318"/>
      <c r="V35" s="318"/>
      <c r="W35" s="318"/>
      <c r="X35" s="318"/>
      <c r="Y35" s="318"/>
      <c r="Z35" s="382"/>
      <c r="AA35" s="439"/>
      <c r="AB35" s="438"/>
      <c r="AD35" s="440"/>
    </row>
    <row r="36" spans="2:30" s="437" customFormat="1" ht="15" customHeight="1">
      <c r="B36" s="382"/>
      <c r="C36" s="373"/>
      <c r="D36" s="2128"/>
      <c r="E36" s="2128"/>
      <c r="F36" s="2128"/>
      <c r="G36" s="2128"/>
      <c r="H36" s="2128"/>
      <c r="I36" s="2128"/>
      <c r="J36" s="2128"/>
      <c r="K36" s="2128"/>
      <c r="L36" s="2128"/>
      <c r="M36" s="2128"/>
      <c r="N36" s="2128"/>
      <c r="O36" s="2128"/>
      <c r="P36" s="2128"/>
      <c r="Q36" s="2128"/>
      <c r="R36" s="2128"/>
      <c r="S36" s="318"/>
      <c r="T36" s="318"/>
      <c r="U36" s="318"/>
      <c r="V36" s="318"/>
      <c r="W36" s="318"/>
      <c r="X36" s="318"/>
      <c r="Y36" s="318"/>
      <c r="Z36" s="382"/>
      <c r="AA36" s="439"/>
      <c r="AB36" s="438"/>
      <c r="AD36" s="440"/>
    </row>
    <row r="37" spans="2:30" s="437" customFormat="1" ht="30" customHeight="1">
      <c r="B37" s="382"/>
      <c r="C37" s="373"/>
      <c r="D37" s="2113" t="s">
        <v>811</v>
      </c>
      <c r="E37" s="2114"/>
      <c r="F37" s="2114"/>
      <c r="G37" s="2114"/>
      <c r="H37" s="2114"/>
      <c r="I37" s="2115"/>
      <c r="J37" s="2121"/>
      <c r="K37" s="2122"/>
      <c r="L37" s="2122"/>
      <c r="M37" s="2122"/>
      <c r="N37" s="2122"/>
      <c r="O37" s="2122"/>
      <c r="P37" s="2122"/>
      <c r="Q37" s="2122"/>
      <c r="R37" s="2123"/>
      <c r="S37" s="393" t="s">
        <v>295</v>
      </c>
      <c r="T37" s="376" t="s">
        <v>814</v>
      </c>
      <c r="U37" s="2125" t="s">
        <v>815</v>
      </c>
      <c r="V37" s="2125"/>
      <c r="W37" s="2125"/>
      <c r="X37" s="2125"/>
      <c r="Y37" s="2125"/>
      <c r="Z37" s="2125"/>
      <c r="AA37" s="957" t="s">
        <v>987</v>
      </c>
      <c r="AB37" s="916"/>
      <c r="AD37" s="440"/>
    </row>
    <row r="38" spans="2:30" s="437" customFormat="1" ht="15" customHeight="1">
      <c r="B38" s="382"/>
      <c r="C38" s="373"/>
      <c r="D38" s="390"/>
      <c r="E38" s="390"/>
      <c r="F38" s="391"/>
      <c r="G38" s="392"/>
      <c r="H38" s="392"/>
      <c r="I38" s="392"/>
      <c r="J38" s="392"/>
      <c r="K38" s="392"/>
      <c r="L38" s="318"/>
      <c r="M38" s="318"/>
      <c r="N38" s="318"/>
      <c r="O38" s="318"/>
      <c r="P38" s="318"/>
      <c r="Q38" s="318"/>
      <c r="R38" s="318"/>
      <c r="S38" s="318"/>
      <c r="T38" s="318"/>
      <c r="U38" s="318"/>
      <c r="V38" s="318"/>
      <c r="W38" s="318"/>
      <c r="X38" s="318"/>
      <c r="Y38" s="318"/>
      <c r="Z38" s="382"/>
      <c r="AA38" s="382"/>
      <c r="AB38" s="438"/>
      <c r="AC38" s="439"/>
      <c r="AD38" s="440"/>
    </row>
    <row r="39" spans="2:30" s="380" customFormat="1" ht="15">
      <c r="B39" s="375"/>
      <c r="C39" s="376"/>
      <c r="D39" s="364" t="s">
        <v>816</v>
      </c>
      <c r="E39" s="378"/>
      <c r="F39" s="378"/>
      <c r="G39" s="378"/>
      <c r="H39" s="378"/>
      <c r="I39" s="378"/>
      <c r="J39" s="378"/>
      <c r="K39" s="378"/>
      <c r="L39" s="378"/>
      <c r="M39" s="378"/>
      <c r="N39" s="378"/>
      <c r="O39" s="378"/>
      <c r="P39" s="378"/>
      <c r="Q39" s="378"/>
      <c r="R39" s="378"/>
      <c r="S39" s="378"/>
      <c r="T39" s="378"/>
      <c r="U39" s="379"/>
      <c r="V39" s="378"/>
      <c r="W39" s="378"/>
      <c r="X39" s="378"/>
      <c r="Y39" s="378"/>
      <c r="Z39" s="375"/>
      <c r="AA39" s="375"/>
      <c r="AB39" s="315"/>
      <c r="AC39" s="439"/>
      <c r="AD39" s="440"/>
    </row>
    <row r="40" spans="2:30" s="437" customFormat="1" ht="30" customHeight="1">
      <c r="B40" s="382"/>
      <c r="C40" s="373"/>
      <c r="D40" s="2113" t="s">
        <v>811</v>
      </c>
      <c r="E40" s="2114"/>
      <c r="F40" s="2114"/>
      <c r="G40" s="2114"/>
      <c r="H40" s="2114"/>
      <c r="I40" s="2115"/>
      <c r="J40" s="2116">
        <f>J32+J37</f>
        <v>0</v>
      </c>
      <c r="K40" s="2117"/>
      <c r="L40" s="2117"/>
      <c r="M40" s="2117"/>
      <c r="N40" s="2117"/>
      <c r="O40" s="2117"/>
      <c r="P40" s="2117"/>
      <c r="Q40" s="2117"/>
      <c r="R40" s="2118"/>
      <c r="S40" s="393" t="s">
        <v>295</v>
      </c>
      <c r="T40" s="376" t="s">
        <v>590</v>
      </c>
      <c r="U40" s="2126" t="s">
        <v>817</v>
      </c>
      <c r="V40" s="2126"/>
      <c r="W40" s="2126"/>
      <c r="X40" s="2126"/>
      <c r="Y40" s="2126"/>
      <c r="Z40" s="2126"/>
      <c r="AA40" s="382"/>
      <c r="AB40" s="438"/>
      <c r="AC40" s="439"/>
      <c r="AD40" s="440"/>
    </row>
    <row r="41" spans="2:30" s="437" customFormat="1" ht="15" customHeight="1">
      <c r="B41" s="382"/>
      <c r="C41" s="373"/>
      <c r="D41" s="394"/>
      <c r="E41" s="905"/>
      <c r="F41" s="395"/>
      <c r="G41" s="394"/>
      <c r="H41" s="394"/>
      <c r="I41" s="903"/>
      <c r="J41" s="903"/>
      <c r="K41" s="903"/>
      <c r="L41" s="903"/>
      <c r="M41" s="903"/>
      <c r="N41" s="903"/>
      <c r="O41" s="903"/>
      <c r="P41" s="903"/>
      <c r="Q41" s="903"/>
      <c r="R41" s="903"/>
      <c r="S41" s="903"/>
      <c r="T41" s="903"/>
      <c r="U41" s="903"/>
      <c r="V41" s="903"/>
      <c r="W41" s="903"/>
      <c r="X41" s="903"/>
      <c r="Y41" s="903"/>
      <c r="Z41" s="382"/>
      <c r="AA41" s="382"/>
      <c r="AB41" s="438"/>
      <c r="AC41" s="439"/>
      <c r="AD41" s="440"/>
    </row>
    <row r="42" spans="2:30" s="380" customFormat="1" ht="15">
      <c r="B42" s="375"/>
      <c r="C42" s="376" t="s">
        <v>886</v>
      </c>
      <c r="D42" s="377"/>
      <c r="E42" s="378"/>
      <c r="F42" s="378"/>
      <c r="G42" s="378"/>
      <c r="H42" s="378"/>
      <c r="I42" s="378"/>
      <c r="J42" s="378"/>
      <c r="K42" s="378"/>
      <c r="L42" s="378"/>
      <c r="M42" s="378"/>
      <c r="N42" s="378"/>
      <c r="O42" s="378"/>
      <c r="P42" s="378"/>
      <c r="Q42" s="378"/>
      <c r="R42" s="378"/>
      <c r="S42" s="378"/>
      <c r="T42" s="378"/>
      <c r="U42" s="379"/>
      <c r="V42" s="378"/>
      <c r="W42" s="378"/>
      <c r="X42" s="378"/>
      <c r="Y42" s="378"/>
      <c r="Z42" s="375"/>
      <c r="AA42" s="375"/>
      <c r="AB42" s="315"/>
      <c r="AC42" s="439"/>
      <c r="AD42" s="440"/>
    </row>
    <row r="43" spans="2:30" s="437" customFormat="1" ht="30" customHeight="1">
      <c r="B43" s="382"/>
      <c r="C43" s="373"/>
      <c r="D43" s="2113" t="s">
        <v>818</v>
      </c>
      <c r="E43" s="2114"/>
      <c r="F43" s="2114"/>
      <c r="G43" s="2114"/>
      <c r="H43" s="2114"/>
      <c r="I43" s="2115"/>
      <c r="J43" s="2116">
        <v>600000</v>
      </c>
      <c r="K43" s="2117"/>
      <c r="L43" s="2117"/>
      <c r="M43" s="2117"/>
      <c r="N43" s="2117"/>
      <c r="O43" s="2117"/>
      <c r="P43" s="2117"/>
      <c r="Q43" s="2117"/>
      <c r="R43" s="2118"/>
      <c r="S43" s="393" t="s">
        <v>295</v>
      </c>
      <c r="T43" s="376" t="s">
        <v>819</v>
      </c>
      <c r="U43" s="2120" t="s">
        <v>820</v>
      </c>
      <c r="V43" s="2120"/>
      <c r="W43" s="2120"/>
      <c r="X43" s="2120"/>
      <c r="Y43" s="2120"/>
      <c r="Z43" s="2120"/>
      <c r="AA43" s="382"/>
      <c r="AB43" s="916"/>
      <c r="AC43" s="439"/>
      <c r="AD43" s="440"/>
    </row>
    <row r="44" spans="2:30" s="437" customFormat="1" ht="15" customHeight="1">
      <c r="B44" s="382"/>
      <c r="C44" s="373"/>
      <c r="D44" s="390"/>
      <c r="E44" s="390"/>
      <c r="F44" s="391"/>
      <c r="G44" s="392"/>
      <c r="H44" s="392"/>
      <c r="I44" s="392"/>
      <c r="J44" s="392"/>
      <c r="K44" s="392"/>
      <c r="L44" s="318"/>
      <c r="M44" s="318"/>
      <c r="N44" s="318"/>
      <c r="O44" s="318"/>
      <c r="P44" s="318"/>
      <c r="Q44" s="318"/>
      <c r="R44" s="318"/>
      <c r="S44" s="318"/>
      <c r="T44" s="318"/>
      <c r="U44" s="318"/>
      <c r="V44" s="318"/>
      <c r="W44" s="318"/>
      <c r="X44" s="318"/>
      <c r="Y44" s="318"/>
      <c r="Z44" s="382"/>
      <c r="AA44" s="382"/>
      <c r="AB44" s="438"/>
      <c r="AC44" s="439"/>
      <c r="AD44" s="440"/>
    </row>
    <row r="45" spans="2:30" s="380" customFormat="1" ht="15">
      <c r="B45" s="375"/>
      <c r="C45" s="376" t="s">
        <v>888</v>
      </c>
      <c r="D45" s="377"/>
      <c r="E45" s="378"/>
      <c r="F45" s="378"/>
      <c r="G45" s="378"/>
      <c r="H45" s="378"/>
      <c r="I45" s="378"/>
      <c r="J45" s="378"/>
      <c r="K45" s="378"/>
      <c r="L45" s="378"/>
      <c r="M45" s="378"/>
      <c r="N45" s="378"/>
      <c r="O45" s="378"/>
      <c r="P45" s="378"/>
      <c r="Q45" s="378"/>
      <c r="R45" s="378"/>
      <c r="S45" s="378"/>
      <c r="T45" s="378"/>
      <c r="U45" s="379"/>
      <c r="V45" s="378"/>
      <c r="W45" s="378"/>
      <c r="X45" s="378"/>
      <c r="Y45" s="378"/>
      <c r="Z45" s="375"/>
      <c r="AA45" s="375"/>
      <c r="AB45" s="315"/>
      <c r="AC45" s="439"/>
      <c r="AD45" s="440"/>
    </row>
    <row r="46" spans="2:30" s="437" customFormat="1" ht="30" customHeight="1">
      <c r="B46" s="382"/>
      <c r="C46" s="373"/>
      <c r="D46" s="2113" t="s">
        <v>821</v>
      </c>
      <c r="E46" s="2114"/>
      <c r="F46" s="2114"/>
      <c r="G46" s="2114"/>
      <c r="H46" s="2114"/>
      <c r="I46" s="2115"/>
      <c r="J46" s="2121">
        <v>0</v>
      </c>
      <c r="K46" s="2122"/>
      <c r="L46" s="2122"/>
      <c r="M46" s="2122"/>
      <c r="N46" s="2122"/>
      <c r="O46" s="2122"/>
      <c r="P46" s="2122"/>
      <c r="Q46" s="2122"/>
      <c r="R46" s="2123"/>
      <c r="S46" s="393" t="s">
        <v>295</v>
      </c>
      <c r="T46" s="376" t="s">
        <v>822</v>
      </c>
      <c r="U46" s="2124" t="s">
        <v>823</v>
      </c>
      <c r="V46" s="2124"/>
      <c r="W46" s="2124"/>
      <c r="X46" s="2124"/>
      <c r="Y46" s="2124"/>
      <c r="Z46" s="2124"/>
      <c r="AA46" s="382"/>
      <c r="AB46" s="438"/>
      <c r="AC46" s="439"/>
      <c r="AD46" s="440"/>
    </row>
    <row r="47" spans="2:30" s="437" customFormat="1" ht="15" customHeight="1">
      <c r="B47" s="382"/>
      <c r="C47" s="373"/>
      <c r="E47" s="905"/>
      <c r="F47" s="395"/>
      <c r="G47" s="394"/>
      <c r="H47" s="394"/>
      <c r="I47" s="903"/>
      <c r="J47" s="903"/>
      <c r="K47" s="903"/>
      <c r="L47" s="903"/>
      <c r="M47" s="903"/>
      <c r="N47" s="903"/>
      <c r="O47" s="903"/>
      <c r="P47" s="903"/>
      <c r="Q47" s="903"/>
      <c r="R47" s="903"/>
      <c r="S47" s="903"/>
      <c r="T47" s="903"/>
      <c r="U47" s="903"/>
      <c r="V47" s="903"/>
      <c r="W47" s="903"/>
      <c r="X47" s="903"/>
      <c r="Y47" s="903"/>
      <c r="Z47" s="382"/>
      <c r="AA47" s="382"/>
      <c r="AB47" s="438"/>
      <c r="AC47" s="439"/>
      <c r="AD47" s="440"/>
    </row>
    <row r="48" spans="2:30" s="380" customFormat="1" ht="15">
      <c r="B48" s="375"/>
      <c r="C48" s="376" t="s">
        <v>889</v>
      </c>
      <c r="D48" s="377"/>
      <c r="E48" s="378"/>
      <c r="F48" s="378"/>
      <c r="G48" s="378"/>
      <c r="H48" s="378"/>
      <c r="I48" s="378"/>
      <c r="J48" s="378"/>
      <c r="K48" s="378"/>
      <c r="L48" s="378"/>
      <c r="M48" s="378"/>
      <c r="N48" s="378"/>
      <c r="O48" s="378"/>
      <c r="P48" s="378"/>
      <c r="Q48" s="378"/>
      <c r="R48" s="378"/>
      <c r="S48" s="378"/>
      <c r="T48" s="378"/>
      <c r="U48" s="379"/>
      <c r="V48" s="378"/>
      <c r="W48" s="378"/>
      <c r="X48" s="378"/>
      <c r="Y48" s="378"/>
      <c r="Z48" s="375"/>
      <c r="AA48" s="375"/>
      <c r="AB48" s="315"/>
      <c r="AC48" s="439"/>
      <c r="AD48" s="440"/>
    </row>
    <row r="49" spans="2:30" s="437" customFormat="1" ht="39.950000000000003" customHeight="1">
      <c r="B49" s="382"/>
      <c r="C49" s="373"/>
      <c r="D49" s="2113" t="s">
        <v>821</v>
      </c>
      <c r="E49" s="2114"/>
      <c r="F49" s="2114"/>
      <c r="G49" s="2114"/>
      <c r="H49" s="2114"/>
      <c r="I49" s="2115"/>
      <c r="J49" s="2116">
        <f>MIN(J40,J43)+J46</f>
        <v>0</v>
      </c>
      <c r="K49" s="2117"/>
      <c r="L49" s="2117"/>
      <c r="M49" s="2117"/>
      <c r="N49" s="2117"/>
      <c r="O49" s="2117"/>
      <c r="P49" s="2117"/>
      <c r="Q49" s="2117"/>
      <c r="R49" s="2118"/>
      <c r="S49" s="393" t="s">
        <v>295</v>
      </c>
      <c r="T49" s="376" t="s">
        <v>824</v>
      </c>
      <c r="U49" s="2119" t="s">
        <v>865</v>
      </c>
      <c r="V49" s="2119"/>
      <c r="W49" s="2119"/>
      <c r="X49" s="2119"/>
      <c r="Y49" s="2119"/>
      <c r="Z49" s="2119"/>
      <c r="AA49" s="382"/>
      <c r="AB49" s="438"/>
      <c r="AC49" s="439"/>
      <c r="AD49" s="440"/>
    </row>
    <row r="50" spans="2:30" s="437" customFormat="1" ht="15" customHeight="1">
      <c r="B50" s="382"/>
      <c r="C50" s="373"/>
      <c r="D50" s="917" t="s">
        <v>1203</v>
      </c>
      <c r="E50" s="318"/>
      <c r="F50" s="318"/>
      <c r="G50" s="318"/>
      <c r="H50" s="318"/>
      <c r="I50" s="318"/>
      <c r="J50" s="318"/>
      <c r="K50" s="318"/>
      <c r="L50" s="318"/>
      <c r="M50" s="318"/>
      <c r="N50" s="318"/>
      <c r="O50" s="318"/>
      <c r="P50" s="318"/>
      <c r="Q50" s="318"/>
      <c r="R50" s="318"/>
      <c r="S50" s="318"/>
      <c r="T50" s="318"/>
      <c r="U50" s="318"/>
      <c r="V50" s="318"/>
      <c r="W50" s="318"/>
      <c r="X50" s="318"/>
      <c r="Y50" s="318"/>
      <c r="Z50" s="318"/>
      <c r="AA50" s="382"/>
      <c r="AB50" s="438"/>
      <c r="AC50" s="439"/>
      <c r="AD50" s="440"/>
    </row>
    <row r="51" spans="2:30" s="380" customFormat="1" ht="15">
      <c r="B51" s="375"/>
      <c r="C51" s="376"/>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75"/>
      <c r="AB51" s="315"/>
      <c r="AC51" s="439"/>
      <c r="AD51" s="440"/>
    </row>
    <row r="52" spans="2:30" s="380" customFormat="1" ht="15">
      <c r="B52" s="375"/>
      <c r="C52" s="376"/>
      <c r="D52" s="377"/>
      <c r="E52" s="378"/>
      <c r="F52" s="378"/>
      <c r="G52" s="378"/>
      <c r="H52" s="378"/>
      <c r="I52" s="378"/>
      <c r="J52" s="378"/>
      <c r="K52" s="378"/>
      <c r="L52" s="378"/>
      <c r="M52" s="378"/>
      <c r="N52" s="378"/>
      <c r="O52" s="378"/>
      <c r="P52" s="378"/>
      <c r="Q52" s="378"/>
      <c r="R52" s="378"/>
      <c r="S52" s="378"/>
      <c r="T52" s="378"/>
      <c r="U52" s="379"/>
      <c r="V52" s="378"/>
      <c r="W52" s="378"/>
      <c r="X52" s="378"/>
      <c r="Y52" s="378"/>
      <c r="Z52" s="375"/>
      <c r="AA52" s="375"/>
      <c r="AB52" s="315"/>
      <c r="AC52" s="439"/>
      <c r="AD52" s="440"/>
    </row>
    <row r="53" spans="2:30" s="380" customFormat="1" ht="15">
      <c r="B53" s="375"/>
      <c r="C53" s="376"/>
      <c r="D53" s="377"/>
      <c r="E53" s="378"/>
      <c r="F53" s="378"/>
      <c r="G53" s="378"/>
      <c r="H53" s="378"/>
      <c r="I53" s="378"/>
      <c r="J53" s="378"/>
      <c r="K53" s="378"/>
      <c r="L53" s="378"/>
      <c r="M53" s="378"/>
      <c r="N53" s="378"/>
      <c r="O53" s="378"/>
      <c r="P53" s="378"/>
      <c r="Q53" s="378"/>
      <c r="R53" s="378"/>
      <c r="S53" s="378"/>
      <c r="T53" s="378"/>
      <c r="U53" s="379"/>
      <c r="V53" s="378"/>
      <c r="W53" s="378"/>
      <c r="X53" s="378"/>
      <c r="Y53" s="378"/>
      <c r="Z53" s="375"/>
      <c r="AA53" s="375"/>
      <c r="AB53" s="315"/>
      <c r="AC53" s="439"/>
      <c r="AD53" s="440"/>
    </row>
    <row r="54" spans="2:30" s="380" customFormat="1" ht="15">
      <c r="B54" s="375"/>
      <c r="C54" s="376"/>
      <c r="D54" s="377"/>
      <c r="E54" s="378"/>
      <c r="F54" s="378"/>
      <c r="G54" s="378"/>
      <c r="H54" s="378"/>
      <c r="I54" s="378"/>
      <c r="J54" s="378"/>
      <c r="K54" s="378"/>
      <c r="L54" s="378"/>
      <c r="M54" s="378"/>
      <c r="N54" s="378"/>
      <c r="O54" s="378"/>
      <c r="P54" s="378"/>
      <c r="Q54" s="378"/>
      <c r="R54" s="378"/>
      <c r="S54" s="378"/>
      <c r="T54" s="378"/>
      <c r="U54" s="379"/>
      <c r="V54" s="378"/>
      <c r="W54" s="378"/>
      <c r="X54" s="378"/>
      <c r="Y54" s="378"/>
      <c r="Z54" s="375"/>
      <c r="AA54" s="375"/>
      <c r="AB54" s="315"/>
      <c r="AC54" s="439"/>
      <c r="AD54" s="440"/>
    </row>
    <row r="55" spans="2:30" s="380" customFormat="1" ht="15">
      <c r="B55" s="375"/>
      <c r="C55" s="376"/>
      <c r="D55" s="377"/>
      <c r="E55" s="378"/>
      <c r="F55" s="378"/>
      <c r="G55" s="378"/>
      <c r="H55" s="378"/>
      <c r="I55" s="378"/>
      <c r="J55" s="378"/>
      <c r="K55" s="378"/>
      <c r="L55" s="378"/>
      <c r="M55" s="378"/>
      <c r="N55" s="378"/>
      <c r="O55" s="378"/>
      <c r="P55" s="378"/>
      <c r="Q55" s="378"/>
      <c r="R55" s="378"/>
      <c r="S55" s="378"/>
      <c r="T55" s="378"/>
      <c r="U55" s="379"/>
      <c r="V55" s="378"/>
      <c r="W55" s="378"/>
      <c r="X55" s="378"/>
      <c r="Y55" s="378"/>
      <c r="Z55" s="375"/>
      <c r="AA55" s="375"/>
      <c r="AB55" s="315"/>
      <c r="AC55" s="439"/>
      <c r="AD55" s="440"/>
    </row>
    <row r="56" spans="2:30" s="380" customFormat="1" ht="15">
      <c r="B56" s="375"/>
      <c r="C56" s="376"/>
      <c r="D56" s="377"/>
      <c r="E56" s="378"/>
      <c r="F56" s="378"/>
      <c r="G56" s="378"/>
      <c r="H56" s="378"/>
      <c r="I56" s="378"/>
      <c r="J56" s="378"/>
      <c r="K56" s="378"/>
      <c r="L56" s="378"/>
      <c r="M56" s="378"/>
      <c r="N56" s="378"/>
      <c r="O56" s="378"/>
      <c r="P56" s="378"/>
      <c r="Q56" s="378"/>
      <c r="R56" s="378"/>
      <c r="S56" s="378"/>
      <c r="T56" s="378"/>
      <c r="U56" s="379"/>
      <c r="V56" s="378"/>
      <c r="W56" s="378"/>
      <c r="X56" s="378"/>
      <c r="Y56" s="378"/>
      <c r="Z56" s="375"/>
      <c r="AA56" s="375"/>
      <c r="AB56" s="315"/>
      <c r="AC56" s="439"/>
      <c r="AD56" s="440"/>
    </row>
    <row r="57" spans="2:30" s="380" customFormat="1" ht="15">
      <c r="B57" s="375"/>
      <c r="C57" s="376"/>
      <c r="D57" s="377"/>
      <c r="E57" s="378"/>
      <c r="F57" s="378"/>
      <c r="G57" s="378"/>
      <c r="H57" s="378"/>
      <c r="I57" s="378"/>
      <c r="J57" s="378"/>
      <c r="K57" s="378"/>
      <c r="L57" s="378"/>
      <c r="M57" s="378"/>
      <c r="N57" s="378"/>
      <c r="O57" s="378"/>
      <c r="P57" s="378"/>
      <c r="Q57" s="378"/>
      <c r="R57" s="378"/>
      <c r="S57" s="378"/>
      <c r="T57" s="378"/>
      <c r="U57" s="379"/>
      <c r="V57" s="378"/>
      <c r="W57" s="378"/>
      <c r="X57" s="378"/>
      <c r="Y57" s="378"/>
      <c r="Z57" s="375"/>
      <c r="AA57" s="375"/>
      <c r="AB57" s="315"/>
      <c r="AC57" s="396"/>
      <c r="AD57" s="397"/>
    </row>
    <row r="58" spans="2:30" s="380" customFormat="1" ht="15">
      <c r="B58" s="375"/>
      <c r="C58" s="376"/>
      <c r="D58" s="377"/>
      <c r="E58" s="378"/>
      <c r="F58" s="378"/>
      <c r="G58" s="378"/>
      <c r="H58" s="378"/>
      <c r="I58" s="378"/>
      <c r="J58" s="378"/>
      <c r="K58" s="378"/>
      <c r="L58" s="378"/>
      <c r="M58" s="378"/>
      <c r="N58" s="378"/>
      <c r="O58" s="378"/>
      <c r="P58" s="378"/>
      <c r="Q58" s="378"/>
      <c r="R58" s="378"/>
      <c r="S58" s="378"/>
      <c r="T58" s="378"/>
      <c r="U58" s="379"/>
      <c r="V58" s="378"/>
      <c r="W58" s="378"/>
      <c r="X58" s="378"/>
      <c r="Y58" s="378"/>
      <c r="Z58" s="375"/>
      <c r="AA58" s="375"/>
      <c r="AB58" s="315"/>
      <c r="AC58" s="396"/>
      <c r="AD58" s="397"/>
    </row>
    <row r="59" spans="2:30" s="380" customFormat="1" ht="15">
      <c r="B59" s="375"/>
      <c r="C59" s="376"/>
      <c r="D59" s="377"/>
      <c r="E59" s="378"/>
      <c r="F59" s="378"/>
      <c r="G59" s="378"/>
      <c r="H59" s="378"/>
      <c r="I59" s="378"/>
      <c r="J59" s="378"/>
      <c r="K59" s="378"/>
      <c r="L59" s="378"/>
      <c r="M59" s="378"/>
      <c r="N59" s="378"/>
      <c r="O59" s="378"/>
      <c r="P59" s="378"/>
      <c r="Q59" s="378"/>
      <c r="R59" s="378"/>
      <c r="S59" s="378"/>
      <c r="T59" s="378"/>
      <c r="U59" s="379"/>
      <c r="V59" s="378"/>
      <c r="W59" s="378"/>
      <c r="X59" s="378"/>
      <c r="Y59" s="378"/>
      <c r="Z59" s="375"/>
      <c r="AA59" s="375"/>
      <c r="AB59" s="315"/>
      <c r="AC59" s="396"/>
      <c r="AD59" s="397"/>
    </row>
    <row r="60" spans="2:30" s="380" customFormat="1" ht="15">
      <c r="B60" s="375"/>
      <c r="C60" s="376"/>
      <c r="D60" s="377"/>
      <c r="E60" s="378"/>
      <c r="F60" s="378"/>
      <c r="G60" s="378"/>
      <c r="H60" s="378"/>
      <c r="I60" s="378"/>
      <c r="J60" s="378"/>
      <c r="K60" s="378"/>
      <c r="L60" s="378"/>
      <c r="M60" s="378"/>
      <c r="N60" s="378"/>
      <c r="O60" s="378"/>
      <c r="P60" s="378"/>
      <c r="Q60" s="378"/>
      <c r="R60" s="378"/>
      <c r="S60" s="378"/>
      <c r="T60" s="378"/>
      <c r="U60" s="379"/>
      <c r="V60" s="378"/>
      <c r="W60" s="378"/>
      <c r="X60" s="378"/>
      <c r="Y60" s="378"/>
      <c r="Z60" s="375"/>
      <c r="AA60" s="375"/>
      <c r="AB60" s="315"/>
      <c r="AC60" s="396"/>
      <c r="AD60" s="397"/>
    </row>
    <row r="61" spans="2:30" s="380" customFormat="1" ht="15">
      <c r="B61" s="375"/>
      <c r="C61" s="376"/>
      <c r="D61" s="377"/>
      <c r="E61" s="378"/>
      <c r="F61" s="378"/>
      <c r="G61" s="378"/>
      <c r="H61" s="378"/>
      <c r="I61" s="378"/>
      <c r="J61" s="378"/>
      <c r="K61" s="378"/>
      <c r="L61" s="378"/>
      <c r="M61" s="378"/>
      <c r="N61" s="378"/>
      <c r="O61" s="378"/>
      <c r="P61" s="378"/>
      <c r="Q61" s="378"/>
      <c r="R61" s="378"/>
      <c r="S61" s="378"/>
      <c r="T61" s="378"/>
      <c r="U61" s="379"/>
      <c r="V61" s="378"/>
      <c r="W61" s="378"/>
      <c r="X61" s="378"/>
      <c r="Y61" s="378"/>
      <c r="Z61" s="375"/>
      <c r="AA61" s="375"/>
      <c r="AB61" s="315"/>
      <c r="AC61" s="396"/>
      <c r="AD61" s="397"/>
    </row>
    <row r="62" spans="2:30" s="380" customFormat="1" ht="15">
      <c r="B62" s="375"/>
      <c r="C62" s="376"/>
      <c r="D62" s="377"/>
      <c r="E62" s="378"/>
      <c r="F62" s="378"/>
      <c r="G62" s="378"/>
      <c r="H62" s="378"/>
      <c r="I62" s="378"/>
      <c r="J62" s="378"/>
      <c r="K62" s="378"/>
      <c r="L62" s="378"/>
      <c r="M62" s="378"/>
      <c r="N62" s="378"/>
      <c r="O62" s="378"/>
      <c r="P62" s="378"/>
      <c r="Q62" s="378"/>
      <c r="R62" s="378"/>
      <c r="S62" s="378"/>
      <c r="T62" s="378"/>
      <c r="U62" s="379"/>
      <c r="V62" s="378"/>
      <c r="W62" s="378"/>
      <c r="X62" s="378"/>
      <c r="Y62" s="378"/>
      <c r="Z62" s="375"/>
      <c r="AA62" s="375"/>
      <c r="AB62" s="315"/>
      <c r="AC62" s="396"/>
      <c r="AD62" s="397"/>
    </row>
    <row r="63" spans="2:30" s="380" customFormat="1" ht="15">
      <c r="B63" s="375"/>
      <c r="C63" s="376"/>
      <c r="D63" s="377"/>
      <c r="E63" s="378"/>
      <c r="F63" s="378"/>
      <c r="G63" s="378"/>
      <c r="H63" s="378"/>
      <c r="I63" s="378"/>
      <c r="J63" s="378"/>
      <c r="K63" s="378"/>
      <c r="L63" s="378"/>
      <c r="M63" s="378"/>
      <c r="N63" s="378"/>
      <c r="O63" s="378"/>
      <c r="P63" s="378"/>
      <c r="Q63" s="378"/>
      <c r="R63" s="378"/>
      <c r="S63" s="378"/>
      <c r="T63" s="378"/>
      <c r="U63" s="379"/>
      <c r="V63" s="378"/>
      <c r="W63" s="378"/>
      <c r="X63" s="378"/>
      <c r="Y63" s="378"/>
      <c r="Z63" s="375"/>
      <c r="AA63" s="375"/>
      <c r="AB63" s="315"/>
      <c r="AC63" s="396"/>
      <c r="AD63" s="397"/>
    </row>
    <row r="64" spans="2:30" s="380" customFormat="1" ht="15">
      <c r="B64" s="375"/>
      <c r="C64" s="376"/>
      <c r="D64" s="377"/>
      <c r="E64" s="378"/>
      <c r="F64" s="378"/>
      <c r="G64" s="378"/>
      <c r="H64" s="378"/>
      <c r="I64" s="378"/>
      <c r="J64" s="378"/>
      <c r="K64" s="378"/>
      <c r="L64" s="378"/>
      <c r="M64" s="378"/>
      <c r="N64" s="378"/>
      <c r="O64" s="378"/>
      <c r="P64" s="378"/>
      <c r="Q64" s="378"/>
      <c r="R64" s="378"/>
      <c r="S64" s="378"/>
      <c r="T64" s="378"/>
      <c r="U64" s="379"/>
      <c r="V64" s="378"/>
      <c r="W64" s="378"/>
      <c r="X64" s="378"/>
      <c r="Y64" s="378"/>
      <c r="Z64" s="375"/>
      <c r="AA64" s="375"/>
      <c r="AB64" s="315"/>
      <c r="AC64" s="396"/>
      <c r="AD64" s="397"/>
    </row>
    <row r="65" spans="2:31" ht="12.75" customHeight="1">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C65" s="396"/>
      <c r="AD65" s="397"/>
    </row>
    <row r="66" spans="2:31" ht="20.100000000000001" customHeight="1">
      <c r="AC66" s="396"/>
      <c r="AD66" s="397"/>
    </row>
    <row r="67" spans="2:31" ht="20.100000000000001" customHeight="1">
      <c r="AC67" s="396"/>
      <c r="AD67" s="397"/>
    </row>
    <row r="68" spans="2:31" ht="20.100000000000001" customHeight="1">
      <c r="AC68" s="396"/>
      <c r="AD68" s="397"/>
    </row>
    <row r="69" spans="2:31" ht="20.100000000000001" customHeight="1">
      <c r="AC69" s="396"/>
      <c r="AD69" s="397"/>
    </row>
    <row r="70" spans="2:31" ht="20.100000000000001" customHeight="1">
      <c r="AC70" s="396"/>
      <c r="AD70" s="397"/>
      <c r="AE70" s="398"/>
    </row>
    <row r="71" spans="2:31" ht="20.100000000000001" customHeight="1">
      <c r="AC71" s="396"/>
      <c r="AD71" s="397"/>
    </row>
    <row r="72" spans="2:31" ht="20.100000000000001" customHeight="1">
      <c r="AC72" s="396"/>
      <c r="AD72" s="397"/>
    </row>
    <row r="73" spans="2:31" ht="20.100000000000001" customHeight="1">
      <c r="AC73" s="396"/>
      <c r="AD73" s="397"/>
    </row>
    <row r="74" spans="2:31" ht="20.100000000000001" customHeight="1">
      <c r="AC74" s="396"/>
      <c r="AD74" s="397"/>
    </row>
    <row r="75" spans="2:31" ht="20.100000000000001" customHeight="1">
      <c r="AC75" s="396"/>
      <c r="AD75" s="397"/>
    </row>
    <row r="76" spans="2:31" ht="20.100000000000001" customHeight="1">
      <c r="AC76" s="396"/>
      <c r="AD76" s="397"/>
    </row>
    <row r="77" spans="2:31" ht="20.100000000000001" customHeight="1">
      <c r="AC77" s="396"/>
      <c r="AD77" s="397"/>
    </row>
    <row r="78" spans="2:31" ht="20.100000000000001" customHeight="1">
      <c r="AC78" s="396"/>
      <c r="AD78" s="397"/>
    </row>
    <row r="79" spans="2:31" ht="20.100000000000001" customHeight="1">
      <c r="AC79" s="396"/>
      <c r="AD79" s="397"/>
    </row>
    <row r="80" spans="2:31" ht="20.100000000000001" customHeight="1">
      <c r="AC80" s="396"/>
      <c r="AD80" s="397"/>
    </row>
    <row r="81" spans="29:30" ht="20.100000000000001" customHeight="1">
      <c r="AC81" s="396"/>
      <c r="AD81" s="397"/>
    </row>
    <row r="82" spans="29:30" ht="20.100000000000001" customHeight="1">
      <c r="AC82" s="399"/>
      <c r="AD82" s="400"/>
    </row>
    <row r="83" spans="29:30" ht="20.100000000000001" customHeight="1">
      <c r="AC83" s="396"/>
      <c r="AD83" s="397"/>
    </row>
    <row r="84" spans="29:30" ht="20.100000000000001" customHeight="1">
      <c r="AC84" s="396"/>
      <c r="AD84" s="397"/>
    </row>
    <row r="85" spans="29:30" ht="20.100000000000001" customHeight="1">
      <c r="AC85" s="396"/>
      <c r="AD85" s="397"/>
    </row>
    <row r="86" spans="29:30" ht="20.100000000000001" customHeight="1">
      <c r="AC86" s="396"/>
      <c r="AD86" s="397"/>
    </row>
    <row r="87" spans="29:30" ht="20.100000000000001" customHeight="1">
      <c r="AC87" s="396"/>
      <c r="AD87" s="397"/>
    </row>
    <row r="88" spans="29:30" ht="20.100000000000001" customHeight="1">
      <c r="AC88" s="396"/>
      <c r="AD88" s="397"/>
    </row>
    <row r="89" spans="29:30" ht="20.100000000000001" customHeight="1">
      <c r="AC89" s="396"/>
      <c r="AD89" s="397"/>
    </row>
    <row r="90" spans="29:30" ht="20.100000000000001" customHeight="1">
      <c r="AC90" s="396"/>
      <c r="AD90" s="397"/>
    </row>
    <row r="91" spans="29:30" ht="20.100000000000001" customHeight="1">
      <c r="AC91" s="396"/>
      <c r="AD91" s="397"/>
    </row>
    <row r="99" spans="30:30" ht="20.100000000000001" customHeight="1">
      <c r="AD99" s="401"/>
    </row>
    <row r="100" spans="30:30" ht="20.100000000000001" customHeight="1">
      <c r="AD100" s="402"/>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3"/>
      <c r="AD191" s="404"/>
    </row>
    <row r="192" spans="29:30" ht="20.100000000000001" customHeight="1">
      <c r="AC192" s="403"/>
      <c r="AD192" s="404"/>
    </row>
    <row r="193" spans="29:30" ht="20.100000000000001" customHeight="1">
      <c r="AC193" s="403"/>
      <c r="AD193" s="404"/>
    </row>
    <row r="194" spans="29:30" ht="20.100000000000001" customHeight="1">
      <c r="AC194" s="403"/>
      <c r="AD194" s="404"/>
    </row>
    <row r="195" spans="29:30" ht="20.100000000000001" customHeight="1">
      <c r="AC195" s="403"/>
      <c r="AD195" s="404"/>
    </row>
    <row r="196" spans="29:30" ht="20.100000000000001" customHeight="1">
      <c r="AC196" s="403"/>
      <c r="AD196" s="404"/>
    </row>
    <row r="197" spans="29:30" ht="20.100000000000001" customHeight="1">
      <c r="AC197" s="403"/>
      <c r="AD197" s="404"/>
    </row>
    <row r="198" spans="29:30" ht="20.100000000000001" customHeight="1">
      <c r="AC198" s="403"/>
      <c r="AD198" s="404"/>
    </row>
    <row r="199" spans="29:30" ht="20.100000000000001" customHeight="1">
      <c r="AC199" s="403"/>
      <c r="AD199" s="404"/>
    </row>
    <row r="200" spans="29:30" ht="20.100000000000001" customHeight="1">
      <c r="AC200" s="403"/>
      <c r="AD200" s="404"/>
    </row>
    <row r="201" spans="29:30" ht="20.100000000000001" customHeight="1">
      <c r="AC201" s="403"/>
      <c r="AD201" s="404"/>
    </row>
    <row r="202" spans="29:30" ht="20.100000000000001" customHeight="1">
      <c r="AC202" s="403"/>
      <c r="AD202" s="404"/>
    </row>
    <row r="203" spans="29:30" ht="20.100000000000001" customHeight="1">
      <c r="AC203" s="403"/>
      <c r="AD203" s="404"/>
    </row>
    <row r="204" spans="29:30" ht="20.100000000000001" customHeight="1">
      <c r="AC204" s="403"/>
      <c r="AD204" s="404"/>
    </row>
    <row r="205" spans="29:30" ht="20.100000000000001" customHeight="1">
      <c r="AC205" s="405"/>
      <c r="AD205" s="327"/>
    </row>
    <row r="206" spans="29:30" ht="20.100000000000001" customHeight="1">
      <c r="AC206" s="405"/>
      <c r="AD206" s="327"/>
    </row>
    <row r="207" spans="29:30" ht="20.100000000000001" customHeight="1">
      <c r="AC207" s="406"/>
      <c r="AD207" s="329"/>
    </row>
    <row r="208" spans="29:30" ht="20.100000000000001" customHeight="1">
      <c r="AC208" s="406"/>
      <c r="AD208" s="329"/>
    </row>
    <row r="209" spans="29:30" ht="20.100000000000001" customHeight="1">
      <c r="AC209" s="406"/>
      <c r="AD209" s="329"/>
    </row>
    <row r="210" spans="29:30" ht="20.100000000000001" customHeight="1">
      <c r="AC210" s="406"/>
      <c r="AD210" s="329"/>
    </row>
  </sheetData>
  <sheetProtection algorithmName="SHA-512" hashValue="FCNPrBEX0rR1UmJU/vuErd7eDKbkapxT2xxwSTnrXLOyTqBFlDAQ9/34dNI0KoLPEDAfYNmERdz+cGUrBsHR0Q==" saltValue="GIDjZWcd5liDPgdxALBMhg==" spinCount="100000" sheet="1" formatCells="0" formatRows="0" deleteRows="0" selectLockedCells="1" autoFilter="0" pivotTables="0"/>
  <mergeCells count="48">
    <mergeCell ref="D14:I14"/>
    <mergeCell ref="J14:V14"/>
    <mergeCell ref="D8:I8"/>
    <mergeCell ref="D11:I11"/>
    <mergeCell ref="J11:V11"/>
    <mergeCell ref="T8:X8"/>
    <mergeCell ref="J8:S8"/>
    <mergeCell ref="D15:I15"/>
    <mergeCell ref="J15:V15"/>
    <mergeCell ref="D16:I16"/>
    <mergeCell ref="J16:V16"/>
    <mergeCell ref="D17:I17"/>
    <mergeCell ref="J17:V17"/>
    <mergeCell ref="D18:I18"/>
    <mergeCell ref="J18:V18"/>
    <mergeCell ref="D19:I19"/>
    <mergeCell ref="J19:V19"/>
    <mergeCell ref="D20:I20"/>
    <mergeCell ref="J20:V20"/>
    <mergeCell ref="U24:Z24"/>
    <mergeCell ref="D31:I31"/>
    <mergeCell ref="J31:R31"/>
    <mergeCell ref="D32:I32"/>
    <mergeCell ref="J32:R32"/>
    <mergeCell ref="U32:Z32"/>
    <mergeCell ref="D25:I25"/>
    <mergeCell ref="J25:R25"/>
    <mergeCell ref="U31:Z31"/>
    <mergeCell ref="D35:R36"/>
    <mergeCell ref="D24:I24"/>
    <mergeCell ref="J24:R24"/>
    <mergeCell ref="D28:I28"/>
    <mergeCell ref="J28:R28"/>
    <mergeCell ref="D37:I37"/>
    <mergeCell ref="J37:R37"/>
    <mergeCell ref="U37:Z37"/>
    <mergeCell ref="D40:I40"/>
    <mergeCell ref="J40:R40"/>
    <mergeCell ref="U40:Z40"/>
    <mergeCell ref="D49:I49"/>
    <mergeCell ref="J49:R49"/>
    <mergeCell ref="U49:Z49"/>
    <mergeCell ref="D43:I43"/>
    <mergeCell ref="J43:R43"/>
    <mergeCell ref="U43:Z43"/>
    <mergeCell ref="D46:I46"/>
    <mergeCell ref="J46:R46"/>
    <mergeCell ref="U46:Z46"/>
  </mergeCells>
  <phoneticPr fontId="18"/>
  <conditionalFormatting sqref="AD99:AD100 AC164:AD210 W19:AB19">
    <cfRule type="expression" priority="29">
      <formula>CELL("protect",W19)=0</formula>
    </cfRule>
  </conditionalFormatting>
  <conditionalFormatting sqref="B1:B2">
    <cfRule type="expression" dxfId="232" priority="28">
      <formula>_xlfn.ISFORMULA(B1)=TRUE</formula>
    </cfRule>
  </conditionalFormatting>
  <conditionalFormatting sqref="B3">
    <cfRule type="expression" dxfId="231" priority="27">
      <formula>_xlfn.ISFORMULA(B3)=TRUE</formula>
    </cfRule>
  </conditionalFormatting>
  <conditionalFormatting sqref="J31">
    <cfRule type="containsBlanks" dxfId="230" priority="24">
      <formula>LEN(TRIM(J31))=0</formula>
    </cfRule>
    <cfRule type="expression" dxfId="229" priority="25">
      <formula>#REF!="■"</formula>
    </cfRule>
    <cfRule type="expression" dxfId="228" priority="26">
      <formula>#REF!="■"</formula>
    </cfRule>
  </conditionalFormatting>
  <conditionalFormatting sqref="J14">
    <cfRule type="containsBlanks" dxfId="227" priority="23">
      <formula>LEN(TRIM(J14))=0</formula>
    </cfRule>
  </conditionalFormatting>
  <conditionalFormatting sqref="AB43">
    <cfRule type="expression" dxfId="226" priority="22">
      <formula>_xlfn.ISFORMULA(AB43)=TRUE</formula>
    </cfRule>
  </conditionalFormatting>
  <conditionalFormatting sqref="J15:J17 J19">
    <cfRule type="containsBlanks" dxfId="225" priority="17">
      <formula>LEN(TRIM(J15))=0</formula>
    </cfRule>
  </conditionalFormatting>
  <conditionalFormatting sqref="J24:R25">
    <cfRule type="expression" dxfId="224" priority="14">
      <formula>#REF!="■"</formula>
    </cfRule>
  </conditionalFormatting>
  <conditionalFormatting sqref="J24:R25">
    <cfRule type="notContainsBlanks" dxfId="223" priority="12">
      <formula>LEN(TRIM(J24))&gt;0</formula>
    </cfRule>
    <cfRule type="expression" dxfId="222" priority="13">
      <formula>#REF!="■"</formula>
    </cfRule>
  </conditionalFormatting>
  <conditionalFormatting sqref="J18">
    <cfRule type="containsBlanks" dxfId="221" priority="11">
      <formula>LEN(TRIM(J18))=0</formula>
    </cfRule>
  </conditionalFormatting>
  <conditionalFormatting sqref="J18">
    <cfRule type="expression" priority="10">
      <formula>CELL("protect",J18)=0</formula>
    </cfRule>
  </conditionalFormatting>
  <conditionalFormatting sqref="AB37">
    <cfRule type="expression" dxfId="220" priority="9">
      <formula>_xlfn.ISFORMULA(AB37)=TRUE</formula>
    </cfRule>
  </conditionalFormatting>
  <conditionalFormatting sqref="T8">
    <cfRule type="containsBlanks" dxfId="219" priority="8">
      <formula>LEN(TRIM(T8))=0</formula>
    </cfRule>
  </conditionalFormatting>
  <conditionalFormatting sqref="T8:X8">
    <cfRule type="expression" dxfId="218" priority="7">
      <formula>_xlfn.ISFORMULA(T8)=TRUE</formula>
    </cfRule>
  </conditionalFormatting>
  <conditionalFormatting sqref="W16:X16 W17">
    <cfRule type="expression" priority="6">
      <formula>CELL("protect",W16)=0</formula>
    </cfRule>
  </conditionalFormatting>
  <conditionalFormatting sqref="W20">
    <cfRule type="expression" priority="5">
      <formula>CELL("protect",W20)=0</formula>
    </cfRule>
  </conditionalFormatting>
  <conditionalFormatting sqref="X20">
    <cfRule type="expression" priority="4">
      <formula>CELL("protect",X20)=0</formula>
    </cfRule>
  </conditionalFormatting>
  <conditionalFormatting sqref="J46:R46">
    <cfRule type="containsBlanks" dxfId="217" priority="3">
      <formula>LEN(TRIM(J46))=0</formula>
    </cfRule>
  </conditionalFormatting>
  <conditionalFormatting sqref="J11:V11">
    <cfRule type="containsBlanks" dxfId="216" priority="2">
      <formula>LEN(TRIM(J11))=0</formula>
    </cfRule>
  </conditionalFormatting>
  <conditionalFormatting sqref="J37:R37">
    <cfRule type="containsBlanks" dxfId="215" priority="1">
      <formula>LEN(TRIM(J37))=0</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8" orientation="portrait" r:id="rId1"/>
  <headerFooter scaleWithDoc="0">
    <oddFooter>&amp;R&amp;K00-043R5高層ZEH-M_ver.1.2</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B1:AN203"/>
  <sheetViews>
    <sheetView showGridLines="0" view="pageBreakPreview" zoomScaleNormal="100" zoomScaleSheetLayoutView="100" workbookViewId="0">
      <selection activeCell="D18" sqref="D18:G18"/>
    </sheetView>
  </sheetViews>
  <sheetFormatPr defaultRowHeight="20.100000000000001" customHeight="1"/>
  <cols>
    <col min="1" max="1" width="1.125" style="365" customWidth="1"/>
    <col min="2" max="2" width="1.5" style="365" customWidth="1"/>
    <col min="3" max="3" width="2.5" style="365" customWidth="1"/>
    <col min="4" max="5" width="3.875" style="365" customWidth="1"/>
    <col min="6" max="8" width="4" style="365" customWidth="1"/>
    <col min="9" max="25" width="3.875" style="365" customWidth="1"/>
    <col min="26" max="27" width="3.75" style="365" customWidth="1"/>
    <col min="28" max="28" width="3.875" style="307" customWidth="1"/>
    <col min="29" max="29" width="3.875" style="439" customWidth="1"/>
    <col min="30" max="30" width="3.875" style="440" customWidth="1"/>
    <col min="31" max="33" width="4" style="365" customWidth="1"/>
    <col min="34" max="38" width="3.875" style="365" customWidth="1"/>
    <col min="39" max="16384" width="9" style="365"/>
  </cols>
  <sheetData>
    <row r="1" spans="2:36" ht="20.100000000000001" customHeight="1">
      <c r="B1" s="916" t="s">
        <v>397</v>
      </c>
    </row>
    <row r="2" spans="2:36" ht="20.100000000000001" customHeight="1">
      <c r="B2" s="916" t="s">
        <v>652</v>
      </c>
    </row>
    <row r="3" spans="2:36" ht="20.100000000000001" customHeight="1">
      <c r="B3" s="916" t="s">
        <v>654</v>
      </c>
    </row>
    <row r="4" spans="2:36"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36" ht="19.5" customHeight="1">
      <c r="B5" s="370" t="s">
        <v>1165</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36"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36" ht="15.75" customHeight="1">
      <c r="B7" s="367"/>
      <c r="C7" s="373"/>
      <c r="D7" s="374"/>
      <c r="E7" s="374"/>
      <c r="F7" s="374"/>
      <c r="G7" s="374"/>
      <c r="H7" s="374"/>
      <c r="I7" s="371"/>
      <c r="J7" s="371"/>
      <c r="K7" s="371"/>
      <c r="L7" s="371"/>
      <c r="M7" s="371"/>
      <c r="N7" s="371"/>
      <c r="O7" s="371"/>
      <c r="P7" s="371"/>
      <c r="Q7" s="371"/>
      <c r="R7" s="371"/>
      <c r="S7" s="371"/>
      <c r="T7" s="371"/>
      <c r="U7" s="371"/>
      <c r="V7" s="371"/>
      <c r="W7" s="371"/>
      <c r="X7" s="371"/>
      <c r="Y7" s="371"/>
      <c r="Z7" s="367"/>
      <c r="AA7" s="367"/>
    </row>
    <row r="8" spans="2:36" ht="15.75" customHeight="1">
      <c r="B8" s="367"/>
      <c r="C8" s="376" t="s">
        <v>497</v>
      </c>
      <c r="D8" s="374"/>
      <c r="E8" s="374"/>
      <c r="F8" s="374"/>
      <c r="G8" s="374"/>
      <c r="H8" s="374"/>
      <c r="I8" s="371"/>
      <c r="J8" s="371"/>
      <c r="K8" s="371"/>
      <c r="L8" s="371"/>
      <c r="M8" s="371"/>
      <c r="N8" s="371"/>
      <c r="O8" s="371"/>
      <c r="P8" s="371"/>
      <c r="Q8" s="371"/>
      <c r="R8" s="371"/>
      <c r="S8" s="371"/>
      <c r="T8" s="371"/>
      <c r="U8" s="371"/>
      <c r="V8" s="371"/>
      <c r="W8" s="371"/>
      <c r="X8" s="371"/>
      <c r="Y8" s="371"/>
      <c r="Z8" s="367"/>
      <c r="AA8" s="367"/>
    </row>
    <row r="9" spans="2:36" ht="15.75" customHeight="1">
      <c r="B9" s="367"/>
      <c r="C9" s="373"/>
      <c r="D9" s="2159" t="s">
        <v>1085</v>
      </c>
      <c r="E9" s="2159"/>
      <c r="F9" s="2159"/>
      <c r="G9" s="2160" t="str">
        <f>IF(入力シート!F11="","",入力シート!F11)</f>
        <v/>
      </c>
      <c r="H9" s="2160"/>
      <c r="I9" s="2160"/>
      <c r="J9" s="2160"/>
      <c r="K9" s="2160"/>
      <c r="L9" s="2160"/>
      <c r="M9" s="2160"/>
      <c r="N9" s="2161"/>
      <c r="O9" s="2162" t="s">
        <v>1140</v>
      </c>
      <c r="P9" s="2163"/>
      <c r="Q9" s="2163"/>
      <c r="R9" s="2163"/>
      <c r="S9" s="2163"/>
      <c r="T9" s="371"/>
      <c r="U9" s="371"/>
      <c r="V9" s="371"/>
      <c r="W9" s="371"/>
      <c r="X9" s="371"/>
      <c r="Y9" s="371"/>
      <c r="Z9" s="367"/>
      <c r="AA9" s="367"/>
    </row>
    <row r="10" spans="2:36" ht="15.75" customHeight="1">
      <c r="B10" s="367"/>
      <c r="C10" s="373"/>
      <c r="D10" s="2159"/>
      <c r="E10" s="2159"/>
      <c r="F10" s="2159"/>
      <c r="G10" s="2160"/>
      <c r="H10" s="2160"/>
      <c r="I10" s="2160"/>
      <c r="J10" s="2160"/>
      <c r="K10" s="2160"/>
      <c r="L10" s="2160"/>
      <c r="M10" s="2160"/>
      <c r="N10" s="2161"/>
      <c r="O10" s="2162"/>
      <c r="P10" s="2163"/>
      <c r="Q10" s="2163"/>
      <c r="R10" s="2163"/>
      <c r="S10" s="2163"/>
      <c r="T10" s="371"/>
      <c r="U10" s="371"/>
      <c r="V10" s="371"/>
      <c r="W10" s="371"/>
      <c r="X10" s="371"/>
      <c r="Y10" s="371"/>
      <c r="Z10" s="367"/>
      <c r="AA10" s="367"/>
      <c r="AJ10" s="956" t="s">
        <v>861</v>
      </c>
    </row>
    <row r="11" spans="2:36" ht="15.75" customHeight="1">
      <c r="B11" s="367"/>
      <c r="C11" s="373"/>
      <c r="D11" s="1207" t="s">
        <v>1095</v>
      </c>
      <c r="E11" s="1201"/>
      <c r="F11" s="1201"/>
      <c r="G11" s="1199"/>
      <c r="H11" s="1199"/>
      <c r="I11" s="1199"/>
      <c r="J11" s="1199"/>
      <c r="K11" s="1199"/>
      <c r="L11" s="1199"/>
      <c r="M11" s="1199"/>
      <c r="N11" s="1199"/>
      <c r="O11" s="1200"/>
      <c r="P11" s="1200"/>
      <c r="Q11" s="1200"/>
      <c r="R11" s="1200"/>
      <c r="S11" s="1200"/>
      <c r="T11" s="371"/>
      <c r="U11" s="371"/>
      <c r="V11" s="371"/>
      <c r="W11" s="371"/>
      <c r="X11" s="371"/>
      <c r="Y11" s="371"/>
      <c r="Z11" s="367"/>
      <c r="AA11" s="367"/>
    </row>
    <row r="12" spans="2:36" ht="15.75" customHeight="1">
      <c r="B12" s="367"/>
      <c r="C12" s="373"/>
      <c r="D12" s="1202" t="s">
        <v>1079</v>
      </c>
      <c r="E12" s="1201"/>
      <c r="F12" s="1201"/>
      <c r="G12" s="1199"/>
      <c r="H12" s="1199"/>
      <c r="I12" s="1199"/>
      <c r="J12" s="1199"/>
      <c r="K12" s="1199"/>
      <c r="L12" s="1199"/>
      <c r="M12" s="1199"/>
      <c r="N12" s="1199"/>
      <c r="O12" s="1200"/>
      <c r="P12" s="1200"/>
      <c r="Q12" s="1200"/>
      <c r="R12" s="1200"/>
      <c r="S12" s="1200"/>
      <c r="T12" s="371"/>
      <c r="U12" s="371"/>
      <c r="V12" s="371"/>
      <c r="W12" s="371"/>
      <c r="X12" s="371"/>
      <c r="Y12" s="371"/>
      <c r="Z12" s="367"/>
      <c r="AA12" s="367"/>
    </row>
    <row r="13" spans="2:36" ht="15.75" customHeight="1">
      <c r="B13" s="367"/>
      <c r="C13" s="373"/>
      <c r="D13" s="1202" t="s">
        <v>447</v>
      </c>
      <c r="E13" s="1201"/>
      <c r="F13" s="1201"/>
      <c r="G13" s="1199"/>
      <c r="H13" s="1199"/>
      <c r="I13" s="1199"/>
      <c r="J13" s="1199"/>
      <c r="K13" s="1199"/>
      <c r="L13" s="1199"/>
      <c r="M13" s="1199"/>
      <c r="N13" s="1199"/>
      <c r="O13" s="1200"/>
      <c r="P13" s="1200"/>
      <c r="Q13" s="1200"/>
      <c r="R13" s="1200"/>
      <c r="S13" s="1200"/>
      <c r="T13" s="371"/>
      <c r="U13" s="371"/>
      <c r="V13" s="371"/>
      <c r="W13" s="371"/>
      <c r="X13" s="371"/>
      <c r="Y13" s="371"/>
      <c r="Z13" s="367"/>
      <c r="AA13" s="367"/>
    </row>
    <row r="14" spans="2:36" ht="15.75" customHeight="1">
      <c r="B14" s="367"/>
      <c r="C14" s="373"/>
      <c r="D14" s="1202" t="s">
        <v>1104</v>
      </c>
      <c r="E14" s="1201"/>
      <c r="F14" s="1201"/>
      <c r="G14" s="1199"/>
      <c r="H14" s="1199"/>
      <c r="I14" s="1199"/>
      <c r="J14" s="1199"/>
      <c r="K14" s="1199"/>
      <c r="L14" s="1199"/>
      <c r="M14" s="1199"/>
      <c r="N14" s="1199"/>
      <c r="O14" s="1200"/>
      <c r="P14" s="1200"/>
      <c r="Q14" s="1200"/>
      <c r="R14" s="1200"/>
      <c r="S14" s="1200"/>
      <c r="T14" s="371"/>
      <c r="U14" s="371"/>
      <c r="V14" s="371"/>
      <c r="W14" s="371"/>
      <c r="X14" s="371"/>
      <c r="Y14" s="371"/>
      <c r="Z14" s="367"/>
      <c r="AA14" s="367"/>
    </row>
    <row r="15" spans="2:36" ht="15.75" customHeight="1">
      <c r="B15" s="367"/>
      <c r="C15" s="373"/>
      <c r="D15" s="1217" t="s">
        <v>1099</v>
      </c>
      <c r="E15" s="1201"/>
      <c r="F15" s="1201"/>
      <c r="G15" s="1199"/>
      <c r="H15" s="1199"/>
      <c r="I15" s="1199"/>
      <c r="J15" s="1199"/>
      <c r="K15" s="1199"/>
      <c r="L15" s="1199"/>
      <c r="M15" s="1199"/>
      <c r="N15" s="1199"/>
      <c r="O15" s="1200"/>
      <c r="P15" s="1200"/>
      <c r="Q15" s="1200"/>
      <c r="R15" s="1200"/>
      <c r="S15" s="1200"/>
      <c r="T15" s="371"/>
      <c r="U15" s="371"/>
      <c r="V15" s="371"/>
      <c r="W15" s="371"/>
      <c r="X15" s="371"/>
      <c r="Y15" s="371"/>
      <c r="Z15" s="367"/>
      <c r="AA15" s="367"/>
    </row>
    <row r="16" spans="2:36" ht="26.25" customHeight="1">
      <c r="B16" s="367"/>
      <c r="D16" s="2193" t="s">
        <v>297</v>
      </c>
      <c r="E16" s="2194"/>
      <c r="F16" s="2194"/>
      <c r="G16" s="2195"/>
      <c r="H16" s="2199" t="s">
        <v>340</v>
      </c>
      <c r="I16" s="2199"/>
      <c r="J16" s="2199"/>
      <c r="K16" s="2199"/>
      <c r="L16" s="2199"/>
      <c r="M16" s="2200" t="s">
        <v>298</v>
      </c>
      <c r="N16" s="2201" t="s">
        <v>301</v>
      </c>
      <c r="O16" s="2201"/>
      <c r="P16" s="2202"/>
      <c r="Q16" s="2205" t="s">
        <v>302</v>
      </c>
      <c r="R16" s="2206"/>
      <c r="S16" s="2206"/>
      <c r="T16" s="2207"/>
      <c r="U16" s="2208" t="s">
        <v>1081</v>
      </c>
      <c r="V16" s="2208"/>
      <c r="W16" s="2208"/>
      <c r="X16" s="2208"/>
      <c r="Y16" s="2209" t="s">
        <v>304</v>
      </c>
      <c r="Z16" s="2209"/>
      <c r="AA16" s="2209"/>
      <c r="AB16" s="2209"/>
      <c r="AC16" s="2210" t="s">
        <v>696</v>
      </c>
      <c r="AD16" s="2210"/>
      <c r="AE16" s="2210"/>
      <c r="AF16" s="2210"/>
      <c r="AG16" s="2210"/>
      <c r="AH16" s="2210"/>
      <c r="AJ16" s="956"/>
    </row>
    <row r="17" spans="2:36" ht="26.25" customHeight="1">
      <c r="B17" s="367"/>
      <c r="D17" s="2196"/>
      <c r="E17" s="2197"/>
      <c r="F17" s="2197"/>
      <c r="G17" s="2198"/>
      <c r="H17" s="2199"/>
      <c r="I17" s="2199"/>
      <c r="J17" s="2199"/>
      <c r="K17" s="2199"/>
      <c r="L17" s="2199"/>
      <c r="M17" s="2200"/>
      <c r="N17" s="2203"/>
      <c r="O17" s="2203"/>
      <c r="P17" s="2204"/>
      <c r="Q17" s="1208" t="s">
        <v>305</v>
      </c>
      <c r="R17" s="2087" t="s">
        <v>306</v>
      </c>
      <c r="S17" s="2211"/>
      <c r="T17" s="2088"/>
      <c r="U17" s="1209" t="s">
        <v>305</v>
      </c>
      <c r="V17" s="2212" t="s">
        <v>306</v>
      </c>
      <c r="W17" s="2212"/>
      <c r="X17" s="2212"/>
      <c r="Y17" s="1210" t="s">
        <v>305</v>
      </c>
      <c r="Z17" s="2213" t="s">
        <v>594</v>
      </c>
      <c r="AA17" s="2213"/>
      <c r="AB17" s="2213"/>
      <c r="AC17" s="2210"/>
      <c r="AD17" s="2210"/>
      <c r="AE17" s="2210"/>
      <c r="AF17" s="2210"/>
      <c r="AG17" s="2210"/>
      <c r="AH17" s="2210"/>
    </row>
    <row r="18" spans="2:36" ht="19.5" customHeight="1">
      <c r="B18" s="367"/>
      <c r="C18" s="1225"/>
      <c r="D18" s="2164"/>
      <c r="E18" s="2165"/>
      <c r="F18" s="2165"/>
      <c r="G18" s="2166"/>
      <c r="H18" s="2164"/>
      <c r="I18" s="2165"/>
      <c r="J18" s="2165"/>
      <c r="K18" s="2165"/>
      <c r="L18" s="2166"/>
      <c r="M18" s="1215"/>
      <c r="N18" s="2167"/>
      <c r="O18" s="2168"/>
      <c r="P18" s="2169"/>
      <c r="Q18" s="1231"/>
      <c r="R18" s="2170">
        <f t="shared" ref="R18:R25" si="0">INT(Q18*N18)</f>
        <v>0</v>
      </c>
      <c r="S18" s="2171"/>
      <c r="T18" s="2172"/>
      <c r="U18" s="1234"/>
      <c r="V18" s="2170">
        <f t="shared" ref="V18:V25" si="1">INT(N18*U18)</f>
        <v>0</v>
      </c>
      <c r="W18" s="2171"/>
      <c r="X18" s="2172"/>
      <c r="Y18" s="1213">
        <f t="shared" ref="Y18:Y25" si="2">Q18-U18</f>
        <v>0</v>
      </c>
      <c r="Z18" s="2170">
        <f t="shared" ref="Z18:Z25" si="3">R18-V18</f>
        <v>0</v>
      </c>
      <c r="AA18" s="2171"/>
      <c r="AB18" s="2172"/>
      <c r="AC18" s="2184"/>
      <c r="AD18" s="2185"/>
      <c r="AE18" s="2185"/>
      <c r="AF18" s="2185"/>
      <c r="AG18" s="2185"/>
      <c r="AH18" s="2186"/>
      <c r="AJ18" s="957" t="s">
        <v>1102</v>
      </c>
    </row>
    <row r="19" spans="2:36" ht="19.5" customHeight="1">
      <c r="B19" s="367"/>
      <c r="C19" s="1225"/>
      <c r="D19" s="2164"/>
      <c r="E19" s="2165"/>
      <c r="F19" s="2165"/>
      <c r="G19" s="2166"/>
      <c r="H19" s="2164"/>
      <c r="I19" s="2165"/>
      <c r="J19" s="2165"/>
      <c r="K19" s="2165"/>
      <c r="L19" s="2166"/>
      <c r="M19" s="1215"/>
      <c r="N19" s="2167"/>
      <c r="O19" s="2168"/>
      <c r="P19" s="2169"/>
      <c r="Q19" s="1231"/>
      <c r="R19" s="2170">
        <f t="shared" si="0"/>
        <v>0</v>
      </c>
      <c r="S19" s="2171"/>
      <c r="T19" s="2172"/>
      <c r="U19" s="1234"/>
      <c r="V19" s="2170">
        <f t="shared" si="1"/>
        <v>0</v>
      </c>
      <c r="W19" s="2171"/>
      <c r="X19" s="2172"/>
      <c r="Y19" s="1213">
        <f t="shared" si="2"/>
        <v>0</v>
      </c>
      <c r="Z19" s="2170">
        <f t="shared" si="3"/>
        <v>0</v>
      </c>
      <c r="AA19" s="2171"/>
      <c r="AB19" s="2172"/>
      <c r="AC19" s="2184"/>
      <c r="AD19" s="2185"/>
      <c r="AE19" s="2185"/>
      <c r="AF19" s="2185"/>
      <c r="AG19" s="2185"/>
      <c r="AH19" s="2186"/>
    </row>
    <row r="20" spans="2:36" ht="19.5" customHeight="1">
      <c r="B20" s="367"/>
      <c r="C20" s="1225"/>
      <c r="D20" s="2164"/>
      <c r="E20" s="2165"/>
      <c r="F20" s="2165"/>
      <c r="G20" s="2166"/>
      <c r="H20" s="2164"/>
      <c r="I20" s="2165"/>
      <c r="J20" s="2165"/>
      <c r="K20" s="2165"/>
      <c r="L20" s="2166"/>
      <c r="M20" s="1215"/>
      <c r="N20" s="2167"/>
      <c r="O20" s="2168"/>
      <c r="P20" s="2169"/>
      <c r="Q20" s="1231"/>
      <c r="R20" s="2170">
        <f t="shared" si="0"/>
        <v>0</v>
      </c>
      <c r="S20" s="2171"/>
      <c r="T20" s="2172"/>
      <c r="U20" s="1234"/>
      <c r="V20" s="2170">
        <f t="shared" si="1"/>
        <v>0</v>
      </c>
      <c r="W20" s="2171"/>
      <c r="X20" s="2172"/>
      <c r="Y20" s="1213">
        <f t="shared" si="2"/>
        <v>0</v>
      </c>
      <c r="Z20" s="2170">
        <f t="shared" si="3"/>
        <v>0</v>
      </c>
      <c r="AA20" s="2171"/>
      <c r="AB20" s="2172"/>
      <c r="AC20" s="2184"/>
      <c r="AD20" s="2185"/>
      <c r="AE20" s="2185"/>
      <c r="AF20" s="2185"/>
      <c r="AG20" s="2185"/>
      <c r="AH20" s="2186"/>
    </row>
    <row r="21" spans="2:36" ht="19.5" customHeight="1">
      <c r="B21" s="367"/>
      <c r="C21" s="1225"/>
      <c r="D21" s="2164"/>
      <c r="E21" s="2165"/>
      <c r="F21" s="2165"/>
      <c r="G21" s="2166"/>
      <c r="H21" s="2164"/>
      <c r="I21" s="2165"/>
      <c r="J21" s="2165"/>
      <c r="K21" s="2165"/>
      <c r="L21" s="2166"/>
      <c r="M21" s="1215"/>
      <c r="N21" s="2167"/>
      <c r="O21" s="2168"/>
      <c r="P21" s="2169"/>
      <c r="Q21" s="1231"/>
      <c r="R21" s="2170">
        <f t="shared" si="0"/>
        <v>0</v>
      </c>
      <c r="S21" s="2171"/>
      <c r="T21" s="2172"/>
      <c r="U21" s="1234"/>
      <c r="V21" s="2170">
        <f t="shared" si="1"/>
        <v>0</v>
      </c>
      <c r="W21" s="2171"/>
      <c r="X21" s="2172"/>
      <c r="Y21" s="1213">
        <f t="shared" si="2"/>
        <v>0</v>
      </c>
      <c r="Z21" s="2170">
        <f t="shared" si="3"/>
        <v>0</v>
      </c>
      <c r="AA21" s="2171"/>
      <c r="AB21" s="2172"/>
      <c r="AC21" s="2184"/>
      <c r="AD21" s="2185"/>
      <c r="AE21" s="2185"/>
      <c r="AF21" s="2185"/>
      <c r="AG21" s="2185"/>
      <c r="AH21" s="2186"/>
    </row>
    <row r="22" spans="2:36" ht="19.5" customHeight="1">
      <c r="B22" s="367"/>
      <c r="C22" s="1225"/>
      <c r="D22" s="2164"/>
      <c r="E22" s="2165"/>
      <c r="F22" s="2165"/>
      <c r="G22" s="2166"/>
      <c r="H22" s="2164"/>
      <c r="I22" s="2165"/>
      <c r="J22" s="2165"/>
      <c r="K22" s="2165"/>
      <c r="L22" s="2166"/>
      <c r="M22" s="1215"/>
      <c r="N22" s="2167"/>
      <c r="O22" s="2168"/>
      <c r="P22" s="2169"/>
      <c r="Q22" s="1231"/>
      <c r="R22" s="2170">
        <f t="shared" si="0"/>
        <v>0</v>
      </c>
      <c r="S22" s="2171"/>
      <c r="T22" s="2172"/>
      <c r="U22" s="1234"/>
      <c r="V22" s="2170">
        <f t="shared" si="1"/>
        <v>0</v>
      </c>
      <c r="W22" s="2171"/>
      <c r="X22" s="2172"/>
      <c r="Y22" s="1213">
        <f t="shared" si="2"/>
        <v>0</v>
      </c>
      <c r="Z22" s="2170">
        <f t="shared" si="3"/>
        <v>0</v>
      </c>
      <c r="AA22" s="2171"/>
      <c r="AB22" s="2172"/>
      <c r="AC22" s="2184"/>
      <c r="AD22" s="2185"/>
      <c r="AE22" s="2185"/>
      <c r="AF22" s="2185"/>
      <c r="AG22" s="2185"/>
      <c r="AH22" s="2186"/>
    </row>
    <row r="23" spans="2:36" ht="19.5" customHeight="1">
      <c r="B23" s="367"/>
      <c r="C23" s="1225"/>
      <c r="D23" s="2164"/>
      <c r="E23" s="2165"/>
      <c r="F23" s="2165"/>
      <c r="G23" s="2166"/>
      <c r="H23" s="2164"/>
      <c r="I23" s="2165"/>
      <c r="J23" s="2165"/>
      <c r="K23" s="2165"/>
      <c r="L23" s="2166"/>
      <c r="M23" s="1215"/>
      <c r="N23" s="2167"/>
      <c r="O23" s="2168"/>
      <c r="P23" s="2169"/>
      <c r="Q23" s="1231"/>
      <c r="R23" s="2170">
        <f t="shared" si="0"/>
        <v>0</v>
      </c>
      <c r="S23" s="2171"/>
      <c r="T23" s="2172"/>
      <c r="U23" s="1234"/>
      <c r="V23" s="2170">
        <f t="shared" si="1"/>
        <v>0</v>
      </c>
      <c r="W23" s="2171"/>
      <c r="X23" s="2172"/>
      <c r="Y23" s="1213">
        <f t="shared" si="2"/>
        <v>0</v>
      </c>
      <c r="Z23" s="2170">
        <f t="shared" si="3"/>
        <v>0</v>
      </c>
      <c r="AA23" s="2171"/>
      <c r="AB23" s="2172"/>
      <c r="AC23" s="2184"/>
      <c r="AD23" s="2185"/>
      <c r="AE23" s="2185"/>
      <c r="AF23" s="2185"/>
      <c r="AG23" s="2185"/>
      <c r="AH23" s="2186"/>
    </row>
    <row r="24" spans="2:36" ht="19.5" customHeight="1">
      <c r="B24" s="367"/>
      <c r="C24" s="1243"/>
      <c r="D24" s="2164"/>
      <c r="E24" s="2165"/>
      <c r="F24" s="2165"/>
      <c r="G24" s="2166"/>
      <c r="H24" s="2164"/>
      <c r="I24" s="2165"/>
      <c r="J24" s="2165"/>
      <c r="K24" s="2165"/>
      <c r="L24" s="2166"/>
      <c r="M24" s="1215"/>
      <c r="N24" s="2167"/>
      <c r="O24" s="2168"/>
      <c r="P24" s="2169"/>
      <c r="Q24" s="1231"/>
      <c r="R24" s="2170">
        <f t="shared" si="0"/>
        <v>0</v>
      </c>
      <c r="S24" s="2171"/>
      <c r="T24" s="2172"/>
      <c r="U24" s="1234"/>
      <c r="V24" s="2170">
        <f t="shared" si="1"/>
        <v>0</v>
      </c>
      <c r="W24" s="2171"/>
      <c r="X24" s="2172"/>
      <c r="Y24" s="1213">
        <f t="shared" si="2"/>
        <v>0</v>
      </c>
      <c r="Z24" s="2170">
        <f t="shared" si="3"/>
        <v>0</v>
      </c>
      <c r="AA24" s="2171"/>
      <c r="AB24" s="2172"/>
      <c r="AC24" s="2184"/>
      <c r="AD24" s="2185"/>
      <c r="AE24" s="2185"/>
      <c r="AF24" s="2185"/>
      <c r="AG24" s="2185"/>
      <c r="AH24" s="2186"/>
    </row>
    <row r="25" spans="2:36" s="437" customFormat="1" ht="19.5" customHeight="1" thickBot="1">
      <c r="B25" s="382"/>
      <c r="C25" s="1243"/>
      <c r="D25" s="2178"/>
      <c r="E25" s="2179"/>
      <c r="F25" s="2179"/>
      <c r="G25" s="2180"/>
      <c r="H25" s="2178"/>
      <c r="I25" s="2179"/>
      <c r="J25" s="2179"/>
      <c r="K25" s="2179"/>
      <c r="L25" s="2180"/>
      <c r="M25" s="1216"/>
      <c r="N25" s="2181"/>
      <c r="O25" s="2182"/>
      <c r="P25" s="2183"/>
      <c r="Q25" s="1232"/>
      <c r="R25" s="2214">
        <f t="shared" si="0"/>
        <v>0</v>
      </c>
      <c r="S25" s="2215"/>
      <c r="T25" s="2216"/>
      <c r="U25" s="1235"/>
      <c r="V25" s="2214">
        <f t="shared" si="1"/>
        <v>0</v>
      </c>
      <c r="W25" s="2215"/>
      <c r="X25" s="2216"/>
      <c r="Y25" s="1214">
        <f t="shared" si="2"/>
        <v>0</v>
      </c>
      <c r="Z25" s="2214">
        <f t="shared" si="3"/>
        <v>0</v>
      </c>
      <c r="AA25" s="2215"/>
      <c r="AB25" s="2216"/>
      <c r="AC25" s="2217"/>
      <c r="AD25" s="2218"/>
      <c r="AE25" s="2218"/>
      <c r="AF25" s="2218"/>
      <c r="AG25" s="2218"/>
      <c r="AH25" s="2219"/>
      <c r="AJ25" s="365"/>
    </row>
    <row r="26" spans="2:36" s="437" customFormat="1" ht="19.5" customHeight="1" thickTop="1">
      <c r="B26" s="382"/>
      <c r="C26" s="373"/>
      <c r="D26" s="2175" t="s">
        <v>310</v>
      </c>
      <c r="E26" s="2175"/>
      <c r="F26" s="2175"/>
      <c r="G26" s="2175"/>
      <c r="H26" s="2175"/>
      <c r="I26" s="2175"/>
      <c r="J26" s="2175"/>
      <c r="K26" s="2175"/>
      <c r="L26" s="2175"/>
      <c r="M26" s="2175"/>
      <c r="N26" s="2175"/>
      <c r="O26" s="2175"/>
      <c r="P26" s="2176"/>
      <c r="Q26" s="1212"/>
      <c r="R26" s="2177">
        <f>SUM(R18:T25)</f>
        <v>0</v>
      </c>
      <c r="S26" s="2177"/>
      <c r="T26" s="2177"/>
      <c r="U26" s="1211"/>
      <c r="V26" s="2177">
        <f>SUM(V18:X25)</f>
        <v>0</v>
      </c>
      <c r="W26" s="2177"/>
      <c r="X26" s="2177"/>
      <c r="Y26" s="1211"/>
      <c r="Z26" s="2177">
        <f>SUM(Z18:AB25)</f>
        <v>0</v>
      </c>
      <c r="AA26" s="2177"/>
      <c r="AB26" s="2177"/>
      <c r="AC26" s="2192"/>
      <c r="AD26" s="2192"/>
      <c r="AE26" s="2192"/>
      <c r="AF26" s="2192"/>
      <c r="AG26" s="2192"/>
      <c r="AH26" s="2192"/>
      <c r="AJ26" s="365"/>
    </row>
    <row r="27" spans="2:36" s="380" customFormat="1" ht="26.25" customHeight="1">
      <c r="B27" s="375"/>
      <c r="C27" s="376" t="s">
        <v>470</v>
      </c>
      <c r="AJ27" s="437"/>
    </row>
    <row r="28" spans="2:36" s="437" customFormat="1" ht="30" customHeight="1">
      <c r="B28" s="382"/>
      <c r="C28" s="373"/>
      <c r="D28" s="2159" t="s">
        <v>296</v>
      </c>
      <c r="E28" s="2159"/>
      <c r="F28" s="2159"/>
      <c r="G28" s="2159"/>
      <c r="H28" s="2159"/>
      <c r="I28" s="2159"/>
      <c r="J28" s="2191"/>
      <c r="K28" s="2191"/>
      <c r="L28" s="2191"/>
      <c r="M28" s="2191"/>
      <c r="N28" s="2191"/>
      <c r="O28" s="2191"/>
      <c r="P28" s="2191"/>
      <c r="Q28" s="1236"/>
      <c r="R28" s="1237"/>
      <c r="S28" s="1237"/>
      <c r="T28" s="1237"/>
      <c r="U28" s="1237"/>
      <c r="V28" s="1237"/>
      <c r="W28" s="1067"/>
      <c r="X28" s="1067"/>
      <c r="Y28" s="1067"/>
      <c r="Z28" s="1066"/>
      <c r="AA28" s="1066"/>
      <c r="AB28" s="438"/>
      <c r="AC28" s="388"/>
      <c r="AD28" s="440"/>
      <c r="AJ28" s="380"/>
    </row>
    <row r="29" spans="2:36" s="437" customFormat="1" ht="30" customHeight="1">
      <c r="B29" s="382"/>
      <c r="C29" s="373"/>
      <c r="D29" s="2159" t="s">
        <v>801</v>
      </c>
      <c r="E29" s="2159"/>
      <c r="F29" s="2159"/>
      <c r="G29" s="2159"/>
      <c r="H29" s="2159"/>
      <c r="I29" s="2159"/>
      <c r="J29" s="2191"/>
      <c r="K29" s="2191"/>
      <c r="L29" s="2191"/>
      <c r="M29" s="2191"/>
      <c r="N29" s="2191"/>
      <c r="O29" s="2191"/>
      <c r="P29" s="2191"/>
      <c r="Q29" s="1236"/>
      <c r="R29" s="1237"/>
      <c r="S29" s="1237"/>
      <c r="T29" s="1237"/>
      <c r="U29" s="1237"/>
      <c r="V29" s="1237"/>
      <c r="W29" s="1238"/>
      <c r="X29" s="1067"/>
      <c r="Y29" s="1067"/>
      <c r="Z29" s="1066"/>
      <c r="AA29" s="1066"/>
      <c r="AB29" s="438"/>
      <c r="AC29" s="388"/>
      <c r="AD29" s="440"/>
      <c r="AJ29" s="957" t="s">
        <v>862</v>
      </c>
    </row>
    <row r="30" spans="2:36" s="437" customFormat="1" ht="30" customHeight="1">
      <c r="B30" s="382"/>
      <c r="C30" s="373"/>
      <c r="D30" s="2159" t="s">
        <v>803</v>
      </c>
      <c r="E30" s="2159"/>
      <c r="F30" s="2159"/>
      <c r="G30" s="2159"/>
      <c r="H30" s="2159"/>
      <c r="I30" s="2159"/>
      <c r="J30" s="2191"/>
      <c r="K30" s="2191"/>
      <c r="L30" s="2191"/>
      <c r="M30" s="2191"/>
      <c r="N30" s="2191"/>
      <c r="O30" s="2191"/>
      <c r="P30" s="2191"/>
      <c r="Q30" s="1239" t="s">
        <v>859</v>
      </c>
      <c r="R30" s="1237"/>
      <c r="S30" s="1237"/>
      <c r="T30" s="1237"/>
      <c r="U30" s="1237"/>
      <c r="V30" s="1237"/>
      <c r="W30" s="1240"/>
      <c r="X30" s="1067"/>
      <c r="Y30" s="1067"/>
      <c r="Z30" s="1066"/>
      <c r="AA30" s="1066"/>
      <c r="AB30" s="438"/>
      <c r="AC30" s="388"/>
      <c r="AD30" s="440"/>
    </row>
    <row r="31" spans="2:36" s="437" customFormat="1" ht="15" customHeight="1">
      <c r="B31" s="382"/>
      <c r="C31" s="373"/>
      <c r="D31" s="383"/>
      <c r="E31" s="383"/>
      <c r="F31" s="383"/>
      <c r="G31" s="383"/>
      <c r="H31" s="383"/>
      <c r="I31" s="383"/>
      <c r="J31" s="383"/>
      <c r="K31" s="383"/>
      <c r="L31" s="383"/>
      <c r="M31" s="383"/>
      <c r="N31" s="383"/>
      <c r="O31" s="383"/>
      <c r="P31" s="383"/>
      <c r="Q31" s="1068"/>
      <c r="R31" s="1068"/>
      <c r="S31" s="1068"/>
      <c r="T31" s="1068"/>
      <c r="U31" s="1068"/>
      <c r="V31" s="1068"/>
      <c r="W31" s="1067"/>
      <c r="X31" s="1067"/>
      <c r="Y31" s="1067"/>
      <c r="Z31" s="1066"/>
      <c r="AA31" s="1066"/>
      <c r="AB31" s="438"/>
      <c r="AC31" s="439"/>
      <c r="AD31" s="440"/>
    </row>
    <row r="32" spans="2:36" s="380" customFormat="1" ht="15">
      <c r="B32" s="375"/>
      <c r="C32" s="376" t="s">
        <v>1096</v>
      </c>
      <c r="D32" s="377"/>
      <c r="E32" s="378"/>
      <c r="F32" s="378"/>
      <c r="G32" s="378"/>
      <c r="H32" s="378"/>
      <c r="I32" s="378"/>
      <c r="J32" s="378"/>
      <c r="K32" s="378"/>
      <c r="L32" s="378"/>
      <c r="M32" s="378"/>
      <c r="N32" s="378"/>
      <c r="O32" s="378"/>
      <c r="P32" s="378"/>
      <c r="Q32" s="1064"/>
      <c r="R32" s="1064"/>
      <c r="S32" s="1064"/>
      <c r="T32" s="1064"/>
      <c r="U32" s="1065"/>
      <c r="V32" s="1064"/>
      <c r="W32" s="1064"/>
      <c r="X32" s="1064"/>
      <c r="Y32" s="1064"/>
      <c r="Z32" s="1061"/>
      <c r="AA32" s="1061"/>
      <c r="AB32" s="315"/>
      <c r="AC32" s="439"/>
      <c r="AD32" s="440"/>
      <c r="AJ32" s="437"/>
    </row>
    <row r="33" spans="2:40" s="380" customFormat="1" ht="15">
      <c r="B33" s="375"/>
      <c r="C33" s="376"/>
      <c r="D33" s="364" t="s">
        <v>825</v>
      </c>
      <c r="E33" s="378"/>
      <c r="F33" s="378"/>
      <c r="G33" s="378"/>
      <c r="H33" s="378"/>
      <c r="I33" s="378"/>
      <c r="J33" s="378"/>
      <c r="K33" s="378"/>
      <c r="L33" s="378"/>
      <c r="M33" s="378"/>
      <c r="N33" s="378"/>
      <c r="O33" s="378"/>
      <c r="P33" s="378"/>
      <c r="Q33" s="1064"/>
      <c r="R33" s="1064"/>
      <c r="S33" s="1064"/>
      <c r="T33" s="1064"/>
      <c r="U33" s="1065"/>
      <c r="V33" s="1064"/>
      <c r="W33" s="1064"/>
      <c r="X33" s="1064"/>
      <c r="Y33" s="1064"/>
      <c r="Z33" s="1061"/>
      <c r="AA33" s="1061"/>
      <c r="AB33" s="315"/>
      <c r="AC33" s="439"/>
      <c r="AD33" s="440"/>
    </row>
    <row r="34" spans="2:40" s="437" customFormat="1" ht="30" customHeight="1">
      <c r="B34" s="382"/>
      <c r="C34" s="373"/>
      <c r="D34" s="2187" t="s">
        <v>826</v>
      </c>
      <c r="E34" s="2187"/>
      <c r="F34" s="2187"/>
      <c r="G34" s="2187"/>
      <c r="H34" s="2187"/>
      <c r="I34" s="2187"/>
      <c r="J34" s="2188">
        <f>V26</f>
        <v>0</v>
      </c>
      <c r="K34" s="2189"/>
      <c r="L34" s="2189"/>
      <c r="M34" s="2189"/>
      <c r="N34" s="2189"/>
      <c r="O34" s="2189"/>
      <c r="P34" s="2190"/>
      <c r="Q34" s="1075" t="s">
        <v>295</v>
      </c>
      <c r="R34" s="1062" t="s">
        <v>471</v>
      </c>
      <c r="S34" s="2158"/>
      <c r="T34" s="2158"/>
      <c r="U34" s="2158"/>
      <c r="V34" s="2158"/>
      <c r="W34" s="2158"/>
      <c r="X34" s="2158"/>
      <c r="Y34" s="1067"/>
      <c r="Z34" s="1067"/>
      <c r="AA34" s="1066"/>
      <c r="AB34" s="438"/>
      <c r="AC34" s="439"/>
      <c r="AD34" s="440"/>
      <c r="AJ34" s="957" t="s">
        <v>1105</v>
      </c>
    </row>
    <row r="35" spans="2:40" s="380" customFormat="1" ht="30" customHeight="1">
      <c r="B35" s="375"/>
      <c r="C35" s="376"/>
      <c r="D35" s="2159" t="s">
        <v>809</v>
      </c>
      <c r="E35" s="2159"/>
      <c r="F35" s="2159"/>
      <c r="G35" s="2159"/>
      <c r="H35" s="2159"/>
      <c r="I35" s="2159"/>
      <c r="J35" s="2132"/>
      <c r="K35" s="2133"/>
      <c r="L35" s="2133"/>
      <c r="M35" s="2133"/>
      <c r="N35" s="2133"/>
      <c r="O35" s="2133"/>
      <c r="P35" s="2134"/>
      <c r="Q35" s="1073" t="s">
        <v>499</v>
      </c>
      <c r="R35" s="1067" t="s">
        <v>500</v>
      </c>
      <c r="S35" s="1073"/>
      <c r="T35" s="1067"/>
      <c r="U35" s="1064"/>
      <c r="V35" s="1064"/>
      <c r="W35" s="1064"/>
      <c r="X35" s="1064"/>
      <c r="Y35" s="1064"/>
      <c r="Z35" s="1061"/>
      <c r="AA35" s="1061"/>
      <c r="AB35" s="315"/>
      <c r="AC35" s="439"/>
      <c r="AD35" s="440"/>
    </row>
    <row r="36" spans="2:40" s="437" customFormat="1" ht="30" customHeight="1">
      <c r="B36" s="382"/>
      <c r="C36" s="373"/>
      <c r="D36" s="2159" t="s">
        <v>811</v>
      </c>
      <c r="E36" s="2159"/>
      <c r="F36" s="2159"/>
      <c r="G36" s="2159"/>
      <c r="H36" s="2159"/>
      <c r="I36" s="2159"/>
      <c r="J36" s="2174">
        <f>J34*J35</f>
        <v>0</v>
      </c>
      <c r="K36" s="2174"/>
      <c r="L36" s="2174"/>
      <c r="M36" s="2174"/>
      <c r="N36" s="2174"/>
      <c r="O36" s="2174"/>
      <c r="P36" s="2174"/>
      <c r="Q36" s="1075" t="s">
        <v>295</v>
      </c>
      <c r="R36" s="1062" t="s">
        <v>837</v>
      </c>
      <c r="S36" s="2158" t="s">
        <v>827</v>
      </c>
      <c r="T36" s="2158"/>
      <c r="U36" s="2158"/>
      <c r="V36" s="2158"/>
      <c r="W36" s="2158"/>
      <c r="X36" s="1067"/>
      <c r="Y36" s="1067"/>
      <c r="Z36" s="1067"/>
      <c r="AA36" s="1066"/>
      <c r="AB36" s="438"/>
      <c r="AC36" s="439"/>
      <c r="AD36" s="440"/>
      <c r="AJ36" s="957" t="s">
        <v>1105</v>
      </c>
      <c r="AN36" s="380"/>
    </row>
    <row r="37" spans="2:40" s="437" customFormat="1" ht="15" customHeight="1">
      <c r="B37" s="382"/>
      <c r="C37" s="373"/>
      <c r="D37" s="906"/>
      <c r="E37" s="390"/>
      <c r="F37" s="391"/>
      <c r="G37" s="392"/>
      <c r="H37" s="392"/>
      <c r="I37" s="392"/>
      <c r="J37" s="392"/>
      <c r="K37" s="392"/>
      <c r="L37" s="318"/>
      <c r="M37" s="318"/>
      <c r="N37" s="318"/>
      <c r="O37" s="318"/>
      <c r="P37" s="318"/>
      <c r="Q37" s="1080"/>
      <c r="R37" s="1080"/>
      <c r="S37" s="1080"/>
      <c r="T37" s="1080"/>
      <c r="U37" s="1080"/>
      <c r="V37" s="1080"/>
      <c r="W37" s="1080"/>
      <c r="X37" s="1080"/>
      <c r="Y37" s="1080"/>
      <c r="Z37" s="1066"/>
      <c r="AA37" s="1066"/>
      <c r="AB37" s="438"/>
      <c r="AC37" s="439"/>
      <c r="AD37" s="440"/>
    </row>
    <row r="38" spans="2:40" s="380" customFormat="1" ht="15">
      <c r="B38" s="375"/>
      <c r="C38" s="376"/>
      <c r="D38" s="364" t="s">
        <v>1097</v>
      </c>
      <c r="E38" s="378"/>
      <c r="F38" s="378"/>
      <c r="G38" s="378"/>
      <c r="H38" s="378"/>
      <c r="I38" s="378"/>
      <c r="J38" s="378"/>
      <c r="K38" s="378"/>
      <c r="L38" s="378"/>
      <c r="M38" s="378"/>
      <c r="N38" s="378"/>
      <c r="O38" s="378"/>
      <c r="P38" s="378"/>
      <c r="Q38" s="1064"/>
      <c r="R38" s="1064"/>
      <c r="S38" s="1064"/>
      <c r="T38" s="1064"/>
      <c r="U38" s="1065"/>
      <c r="V38" s="1064"/>
      <c r="W38" s="1064"/>
      <c r="X38" s="1064"/>
      <c r="Y38" s="1064"/>
      <c r="Z38" s="1061"/>
      <c r="AA38" s="1061"/>
      <c r="AB38" s="315"/>
      <c r="AC38" s="439"/>
      <c r="AD38" s="440"/>
    </row>
    <row r="39" spans="2:40" s="437" customFormat="1" ht="30" customHeight="1">
      <c r="B39" s="382"/>
      <c r="C39" s="373"/>
      <c r="D39" s="2173" t="s">
        <v>828</v>
      </c>
      <c r="E39" s="2173"/>
      <c r="F39" s="2173"/>
      <c r="G39" s="2173"/>
      <c r="H39" s="2173"/>
      <c r="I39" s="2173"/>
      <c r="J39" s="2174">
        <f>J30*160000*J35</f>
        <v>0</v>
      </c>
      <c r="K39" s="2174"/>
      <c r="L39" s="2174"/>
      <c r="M39" s="2174"/>
      <c r="N39" s="2174"/>
      <c r="O39" s="2174"/>
      <c r="P39" s="2174"/>
      <c r="Q39" s="1075" t="s">
        <v>295</v>
      </c>
      <c r="R39" s="1062" t="s">
        <v>866</v>
      </c>
      <c r="S39" s="2158" t="s">
        <v>883</v>
      </c>
      <c r="T39" s="2158"/>
      <c r="U39" s="2158"/>
      <c r="V39" s="2158"/>
      <c r="W39" s="2158"/>
      <c r="X39" s="2158"/>
      <c r="Y39" s="2158"/>
      <c r="Z39" s="1067"/>
      <c r="AA39" s="1066"/>
      <c r="AB39" s="438"/>
      <c r="AC39" s="439"/>
      <c r="AD39" s="440"/>
      <c r="AJ39" s="957" t="s">
        <v>1105</v>
      </c>
    </row>
    <row r="40" spans="2:40" s="437" customFormat="1" ht="15" customHeight="1">
      <c r="B40" s="382"/>
      <c r="C40" s="373"/>
      <c r="D40" s="394"/>
      <c r="E40" s="905"/>
      <c r="F40" s="395"/>
      <c r="G40" s="394"/>
      <c r="H40" s="394"/>
      <c r="I40" s="903"/>
      <c r="J40" s="903"/>
      <c r="K40" s="903"/>
      <c r="L40" s="903"/>
      <c r="M40" s="903"/>
      <c r="N40" s="903"/>
      <c r="O40" s="903"/>
      <c r="P40" s="903"/>
      <c r="Q40" s="1206"/>
      <c r="R40" s="1206"/>
      <c r="S40" s="1206"/>
      <c r="T40" s="1206"/>
      <c r="U40" s="1206"/>
      <c r="V40" s="1206"/>
      <c r="W40" s="1206"/>
      <c r="X40" s="1206"/>
      <c r="Y40" s="1206"/>
      <c r="Z40" s="1066"/>
      <c r="AA40" s="1066"/>
      <c r="AB40" s="438"/>
      <c r="AC40" s="439"/>
      <c r="AD40" s="440"/>
    </row>
    <row r="41" spans="2:40" s="380" customFormat="1" ht="15">
      <c r="B41" s="375"/>
      <c r="C41" s="376"/>
      <c r="D41" s="364" t="s">
        <v>1098</v>
      </c>
      <c r="E41" s="378"/>
      <c r="F41" s="378"/>
      <c r="G41" s="378"/>
      <c r="H41" s="378"/>
      <c r="I41" s="378"/>
      <c r="J41" s="378"/>
      <c r="K41" s="378"/>
      <c r="L41" s="378"/>
      <c r="M41" s="378"/>
      <c r="N41" s="378"/>
      <c r="O41" s="378"/>
      <c r="P41" s="378"/>
      <c r="Q41" s="1064"/>
      <c r="R41" s="1064"/>
      <c r="S41" s="1064"/>
      <c r="T41" s="1064"/>
      <c r="U41" s="1065"/>
      <c r="V41" s="1064"/>
      <c r="W41" s="1064"/>
      <c r="X41" s="1064"/>
      <c r="Y41" s="1064"/>
      <c r="Z41" s="1061"/>
      <c r="AA41" s="1061"/>
      <c r="AB41" s="315"/>
      <c r="AC41" s="439"/>
      <c r="AD41" s="440"/>
    </row>
    <row r="42" spans="2:40" s="437" customFormat="1" ht="39.950000000000003" customHeight="1">
      <c r="B42" s="382"/>
      <c r="C42" s="373"/>
      <c r="D42" s="2173" t="s">
        <v>829</v>
      </c>
      <c r="E42" s="2173"/>
      <c r="F42" s="2173"/>
      <c r="G42" s="2173"/>
      <c r="H42" s="2173"/>
      <c r="I42" s="2173"/>
      <c r="J42" s="2174">
        <f>MIN(J36,J39)</f>
        <v>0</v>
      </c>
      <c r="K42" s="2174"/>
      <c r="L42" s="2174"/>
      <c r="M42" s="2174"/>
      <c r="N42" s="2174"/>
      <c r="O42" s="2174"/>
      <c r="P42" s="2174"/>
      <c r="Q42" s="1075" t="s">
        <v>295</v>
      </c>
      <c r="R42" s="1062" t="s">
        <v>867</v>
      </c>
      <c r="S42" s="2158" t="s">
        <v>868</v>
      </c>
      <c r="T42" s="2158"/>
      <c r="U42" s="2158"/>
      <c r="V42" s="2158"/>
      <c r="W42" s="2158"/>
      <c r="X42" s="2158"/>
      <c r="Y42" s="1067"/>
      <c r="Z42" s="1067"/>
      <c r="AA42" s="1066"/>
      <c r="AB42" s="438"/>
      <c r="AC42" s="439"/>
      <c r="AD42" s="440"/>
      <c r="AJ42" s="957" t="s">
        <v>1105</v>
      </c>
    </row>
    <row r="43" spans="2:40" s="437" customFormat="1" ht="15" customHeight="1">
      <c r="B43" s="382"/>
      <c r="C43" s="373"/>
      <c r="D43" s="917" t="s">
        <v>1204</v>
      </c>
      <c r="E43" s="318"/>
      <c r="F43" s="318"/>
      <c r="G43" s="318"/>
      <c r="H43" s="318"/>
      <c r="I43" s="318"/>
      <c r="J43" s="318"/>
      <c r="K43" s="318"/>
      <c r="L43" s="318"/>
      <c r="M43" s="318"/>
      <c r="N43" s="318"/>
      <c r="O43" s="318"/>
      <c r="P43" s="318"/>
      <c r="Q43" s="1080"/>
      <c r="R43" s="1080"/>
      <c r="S43" s="1080"/>
      <c r="T43" s="1080"/>
      <c r="U43" s="1080"/>
      <c r="V43" s="1080"/>
      <c r="W43" s="1080"/>
      <c r="X43" s="1080"/>
      <c r="Y43" s="1080"/>
      <c r="Z43" s="1080"/>
      <c r="AA43" s="1066"/>
      <c r="AB43" s="438"/>
      <c r="AC43" s="439"/>
      <c r="AD43" s="440"/>
    </row>
    <row r="44" spans="2:40" s="380" customFormat="1" ht="15">
      <c r="B44" s="375"/>
      <c r="C44" s="376"/>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75"/>
      <c r="AB44" s="315"/>
      <c r="AC44" s="439"/>
      <c r="AD44" s="440"/>
    </row>
    <row r="45" spans="2:40" s="380" customFormat="1" ht="15">
      <c r="B45" s="37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Z45" s="375"/>
      <c r="AA45" s="375"/>
      <c r="AB45" s="315"/>
      <c r="AC45" s="439"/>
      <c r="AD45" s="440"/>
    </row>
    <row r="46" spans="2:40" s="380" customFormat="1" ht="15">
      <c r="B46" s="37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Z46" s="375"/>
      <c r="AA46" s="375"/>
      <c r="AB46" s="315"/>
      <c r="AC46" s="439"/>
      <c r="AD46" s="440"/>
    </row>
    <row r="47" spans="2:40" s="380" customFormat="1" ht="15">
      <c r="B47" s="375"/>
      <c r="C47" s="376"/>
      <c r="D47" s="377"/>
      <c r="E47" s="378"/>
      <c r="F47" s="378"/>
      <c r="G47" s="378"/>
      <c r="H47" s="378"/>
      <c r="I47" s="378"/>
      <c r="J47" s="378"/>
      <c r="K47" s="378"/>
      <c r="L47" s="378"/>
      <c r="M47" s="378"/>
      <c r="N47" s="378"/>
      <c r="O47" s="378"/>
      <c r="P47" s="378"/>
      <c r="Q47" s="378"/>
      <c r="R47" s="378"/>
      <c r="S47" s="378"/>
      <c r="T47" s="378"/>
      <c r="U47" s="379"/>
      <c r="V47" s="378"/>
      <c r="W47" s="378"/>
      <c r="X47" s="378"/>
      <c r="Y47" s="378"/>
      <c r="Z47" s="375"/>
      <c r="AA47" s="375"/>
      <c r="AB47" s="315"/>
      <c r="AC47" s="439"/>
      <c r="AD47" s="440"/>
    </row>
    <row r="48" spans="2:40" s="380" customFormat="1" ht="15">
      <c r="B48" s="375"/>
      <c r="C48" s="376"/>
      <c r="D48" s="377"/>
      <c r="E48" s="378"/>
      <c r="F48" s="378"/>
      <c r="G48" s="378"/>
      <c r="H48" s="378"/>
      <c r="I48" s="378"/>
      <c r="J48" s="378"/>
      <c r="K48" s="378"/>
      <c r="L48" s="378"/>
      <c r="M48" s="378"/>
      <c r="N48" s="378"/>
      <c r="O48" s="378"/>
      <c r="P48" s="378"/>
      <c r="Q48" s="378"/>
      <c r="R48" s="378"/>
      <c r="S48" s="378"/>
      <c r="T48" s="378"/>
      <c r="U48" s="379"/>
      <c r="V48" s="378"/>
      <c r="W48" s="378"/>
      <c r="X48" s="378"/>
      <c r="Y48" s="378"/>
      <c r="Z48" s="375"/>
      <c r="AA48" s="375"/>
      <c r="AB48" s="315"/>
      <c r="AC48" s="439"/>
      <c r="AD48" s="440"/>
    </row>
    <row r="49" spans="2:31" s="380" customFormat="1" ht="15">
      <c r="B49" s="375"/>
      <c r="C49" s="376"/>
      <c r="D49" s="377"/>
      <c r="E49" s="378"/>
      <c r="F49" s="378"/>
      <c r="G49" s="378"/>
      <c r="H49" s="378"/>
      <c r="I49" s="378"/>
      <c r="J49" s="378"/>
      <c r="K49" s="378"/>
      <c r="L49" s="378"/>
      <c r="M49" s="378"/>
      <c r="N49" s="378"/>
      <c r="O49" s="378"/>
      <c r="P49" s="378"/>
      <c r="Q49" s="378"/>
      <c r="R49" s="378"/>
      <c r="S49" s="378"/>
      <c r="T49" s="378"/>
      <c r="U49" s="379"/>
      <c r="V49" s="378"/>
      <c r="W49" s="378"/>
      <c r="X49" s="378"/>
      <c r="Y49" s="378"/>
      <c r="Z49" s="375"/>
      <c r="AA49" s="375"/>
      <c r="AB49" s="315"/>
      <c r="AC49" s="439"/>
      <c r="AD49" s="440"/>
    </row>
    <row r="50" spans="2:31" s="380" customFormat="1" ht="15">
      <c r="B50" s="375"/>
      <c r="C50" s="376"/>
      <c r="D50" s="377"/>
      <c r="E50" s="378"/>
      <c r="F50" s="378"/>
      <c r="G50" s="378"/>
      <c r="H50" s="378"/>
      <c r="I50" s="378"/>
      <c r="J50" s="378"/>
      <c r="K50" s="378"/>
      <c r="L50" s="378"/>
      <c r="M50" s="378"/>
      <c r="N50" s="378"/>
      <c r="O50" s="378"/>
      <c r="P50" s="378"/>
      <c r="Q50" s="378"/>
      <c r="R50" s="378"/>
      <c r="S50" s="378"/>
      <c r="T50" s="378"/>
      <c r="U50" s="379"/>
      <c r="V50" s="378"/>
      <c r="W50" s="378"/>
      <c r="X50" s="378"/>
      <c r="Y50" s="378"/>
      <c r="Z50" s="375"/>
      <c r="AA50" s="375"/>
      <c r="AB50" s="315"/>
      <c r="AC50" s="396"/>
      <c r="AD50" s="397"/>
    </row>
    <row r="51" spans="2:31" s="380" customFormat="1" ht="15">
      <c r="B51" s="375"/>
      <c r="C51" s="376"/>
      <c r="D51" s="377"/>
      <c r="E51" s="378"/>
      <c r="F51" s="378"/>
      <c r="G51" s="378"/>
      <c r="H51" s="378"/>
      <c r="I51" s="378"/>
      <c r="J51" s="378"/>
      <c r="K51" s="378"/>
      <c r="L51" s="378"/>
      <c r="M51" s="378"/>
      <c r="N51" s="378"/>
      <c r="O51" s="378"/>
      <c r="P51" s="378"/>
      <c r="Q51" s="378"/>
      <c r="R51" s="378"/>
      <c r="S51" s="378"/>
      <c r="T51" s="378"/>
      <c r="U51" s="379"/>
      <c r="V51" s="378"/>
      <c r="W51" s="378"/>
      <c r="X51" s="378"/>
      <c r="Y51" s="378"/>
      <c r="Z51" s="375"/>
      <c r="AA51" s="375"/>
      <c r="AB51" s="315"/>
      <c r="AC51" s="396"/>
      <c r="AD51" s="397"/>
    </row>
    <row r="52" spans="2:31" s="380" customFormat="1" ht="15">
      <c r="B52" s="375"/>
      <c r="C52" s="376"/>
      <c r="D52" s="377"/>
      <c r="E52" s="378"/>
      <c r="F52" s="378"/>
      <c r="G52" s="378"/>
      <c r="H52" s="378"/>
      <c r="I52" s="378"/>
      <c r="J52" s="378"/>
      <c r="K52" s="378"/>
      <c r="L52" s="378"/>
      <c r="M52" s="378"/>
      <c r="N52" s="378"/>
      <c r="O52" s="378"/>
      <c r="P52" s="378"/>
      <c r="Q52" s="378"/>
      <c r="R52" s="378"/>
      <c r="S52" s="378"/>
      <c r="T52" s="378"/>
      <c r="U52" s="379"/>
      <c r="V52" s="378"/>
      <c r="W52" s="378"/>
      <c r="X52" s="378"/>
      <c r="Y52" s="378"/>
      <c r="Z52" s="375"/>
      <c r="AA52" s="375"/>
      <c r="AB52" s="315"/>
      <c r="AC52" s="396"/>
      <c r="AD52" s="397"/>
    </row>
    <row r="53" spans="2:31" s="380" customFormat="1" ht="15">
      <c r="B53" s="375"/>
      <c r="C53" s="376"/>
      <c r="D53" s="377"/>
      <c r="E53" s="378"/>
      <c r="F53" s="378"/>
      <c r="G53" s="378"/>
      <c r="H53" s="378"/>
      <c r="I53" s="378"/>
      <c r="J53" s="378"/>
      <c r="K53" s="378"/>
      <c r="L53" s="378"/>
      <c r="M53" s="378"/>
      <c r="N53" s="378"/>
      <c r="O53" s="378"/>
      <c r="P53" s="378"/>
      <c r="Q53" s="378"/>
      <c r="R53" s="378"/>
      <c r="S53" s="378"/>
      <c r="T53" s="378"/>
      <c r="U53" s="379"/>
      <c r="V53" s="378"/>
      <c r="W53" s="378"/>
      <c r="X53" s="378"/>
      <c r="Y53" s="378"/>
      <c r="Z53" s="375"/>
      <c r="AA53" s="375"/>
      <c r="AB53" s="315"/>
      <c r="AC53" s="396"/>
      <c r="AD53" s="397"/>
    </row>
    <row r="54" spans="2:31" s="380" customFormat="1" ht="15">
      <c r="B54" s="375"/>
      <c r="C54" s="376"/>
      <c r="D54" s="377"/>
      <c r="E54" s="378"/>
      <c r="F54" s="378"/>
      <c r="G54" s="378"/>
      <c r="H54" s="378"/>
      <c r="I54" s="378"/>
      <c r="J54" s="378"/>
      <c r="K54" s="378"/>
      <c r="L54" s="378"/>
      <c r="M54" s="378"/>
      <c r="N54" s="378"/>
      <c r="O54" s="378"/>
      <c r="P54" s="378"/>
      <c r="Q54" s="378"/>
      <c r="R54" s="378"/>
      <c r="S54" s="378"/>
      <c r="T54" s="378"/>
      <c r="U54" s="379"/>
      <c r="V54" s="378"/>
      <c r="W54" s="378"/>
      <c r="X54" s="378"/>
      <c r="Y54" s="378"/>
      <c r="Z54" s="375"/>
      <c r="AA54" s="375"/>
      <c r="AB54" s="315"/>
      <c r="AC54" s="396"/>
      <c r="AD54" s="397"/>
    </row>
    <row r="55" spans="2:31" s="380" customFormat="1" ht="15">
      <c r="B55" s="375"/>
      <c r="C55" s="376"/>
      <c r="D55" s="377"/>
      <c r="E55" s="378"/>
      <c r="F55" s="378"/>
      <c r="G55" s="378"/>
      <c r="H55" s="378"/>
      <c r="I55" s="378"/>
      <c r="J55" s="378"/>
      <c r="K55" s="378"/>
      <c r="L55" s="378"/>
      <c r="M55" s="378"/>
      <c r="N55" s="378"/>
      <c r="O55" s="378"/>
      <c r="P55" s="378"/>
      <c r="Q55" s="378"/>
      <c r="R55" s="378"/>
      <c r="S55" s="378"/>
      <c r="T55" s="378"/>
      <c r="U55" s="379"/>
      <c r="V55" s="378"/>
      <c r="W55" s="378"/>
      <c r="X55" s="378"/>
      <c r="Y55" s="378"/>
      <c r="Z55" s="375"/>
      <c r="AA55" s="375"/>
      <c r="AB55" s="315"/>
      <c r="AC55" s="396"/>
      <c r="AD55" s="397"/>
    </row>
    <row r="56" spans="2:31" s="380" customFormat="1" ht="15">
      <c r="B56" s="375"/>
      <c r="C56" s="376"/>
      <c r="D56" s="377"/>
      <c r="E56" s="378"/>
      <c r="F56" s="378"/>
      <c r="G56" s="378"/>
      <c r="H56" s="378"/>
      <c r="I56" s="378"/>
      <c r="J56" s="378"/>
      <c r="K56" s="378"/>
      <c r="L56" s="378"/>
      <c r="M56" s="378"/>
      <c r="N56" s="378"/>
      <c r="O56" s="378"/>
      <c r="P56" s="378"/>
      <c r="Q56" s="378"/>
      <c r="R56" s="378"/>
      <c r="S56" s="378"/>
      <c r="T56" s="378"/>
      <c r="U56" s="379"/>
      <c r="V56" s="378"/>
      <c r="W56" s="378"/>
      <c r="X56" s="378"/>
      <c r="Y56" s="378"/>
      <c r="Z56" s="375"/>
      <c r="AA56" s="375"/>
      <c r="AB56" s="315"/>
      <c r="AC56" s="396"/>
      <c r="AD56" s="397"/>
    </row>
    <row r="57" spans="2:31" s="380" customFormat="1" ht="15">
      <c r="B57" s="375"/>
      <c r="C57" s="376"/>
      <c r="D57" s="377"/>
      <c r="E57" s="378"/>
      <c r="F57" s="378"/>
      <c r="G57" s="378"/>
      <c r="H57" s="378"/>
      <c r="I57" s="378"/>
      <c r="J57" s="378"/>
      <c r="K57" s="378"/>
      <c r="L57" s="378"/>
      <c r="M57" s="378"/>
      <c r="N57" s="378"/>
      <c r="O57" s="378"/>
      <c r="P57" s="378"/>
      <c r="Q57" s="378"/>
      <c r="R57" s="378"/>
      <c r="S57" s="378"/>
      <c r="T57" s="378"/>
      <c r="U57" s="379"/>
      <c r="V57" s="378"/>
      <c r="W57" s="378"/>
      <c r="X57" s="378"/>
      <c r="Y57" s="378"/>
      <c r="Z57" s="375"/>
      <c r="AA57" s="375"/>
      <c r="AB57" s="315"/>
      <c r="AC57" s="396"/>
      <c r="AD57" s="397"/>
    </row>
    <row r="58" spans="2:31" ht="12.75" customHeight="1">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C58" s="396"/>
      <c r="AD58" s="397"/>
    </row>
    <row r="59" spans="2:31" ht="20.100000000000001" customHeight="1">
      <c r="AC59" s="396"/>
      <c r="AD59" s="397"/>
    </row>
    <row r="60" spans="2:31" ht="20.100000000000001" customHeight="1">
      <c r="AC60" s="396"/>
      <c r="AD60" s="397"/>
    </row>
    <row r="61" spans="2:31" ht="20.100000000000001" customHeight="1">
      <c r="AC61" s="396"/>
      <c r="AD61" s="397"/>
    </row>
    <row r="62" spans="2:31" ht="20.100000000000001" customHeight="1">
      <c r="AC62" s="396"/>
      <c r="AD62" s="397"/>
    </row>
    <row r="63" spans="2:31" ht="20.100000000000001" customHeight="1">
      <c r="AC63" s="396"/>
      <c r="AD63" s="397"/>
      <c r="AE63" s="398"/>
    </row>
    <row r="64" spans="2:31" ht="20.100000000000001" customHeight="1">
      <c r="AC64" s="396"/>
      <c r="AD64" s="397"/>
    </row>
    <row r="65" spans="29:30" ht="20.100000000000001" customHeight="1">
      <c r="AC65" s="396"/>
      <c r="AD65" s="397"/>
    </row>
    <row r="66" spans="29:30" ht="20.100000000000001" customHeight="1">
      <c r="AC66" s="396"/>
      <c r="AD66" s="397"/>
    </row>
    <row r="67" spans="29:30" ht="20.100000000000001" customHeight="1">
      <c r="AC67" s="396"/>
      <c r="AD67" s="397"/>
    </row>
    <row r="68" spans="29:30" ht="20.100000000000001" customHeight="1">
      <c r="AC68" s="396"/>
      <c r="AD68" s="397"/>
    </row>
    <row r="69" spans="29:30" ht="20.100000000000001" customHeight="1">
      <c r="AC69" s="396"/>
      <c r="AD69" s="397"/>
    </row>
    <row r="70" spans="29:30" ht="20.100000000000001" customHeight="1">
      <c r="AC70" s="396"/>
      <c r="AD70" s="397"/>
    </row>
    <row r="71" spans="29:30" ht="20.100000000000001" customHeight="1">
      <c r="AC71" s="396"/>
      <c r="AD71" s="397"/>
    </row>
    <row r="72" spans="29:30" ht="20.100000000000001" customHeight="1">
      <c r="AC72" s="396"/>
      <c r="AD72" s="397"/>
    </row>
    <row r="73" spans="29:30" ht="20.100000000000001" customHeight="1">
      <c r="AC73" s="396"/>
      <c r="AD73" s="397"/>
    </row>
    <row r="74" spans="29:30" ht="20.100000000000001" customHeight="1">
      <c r="AC74" s="396"/>
      <c r="AD74" s="397"/>
    </row>
    <row r="75" spans="29:30" ht="20.100000000000001" customHeight="1">
      <c r="AC75" s="399"/>
      <c r="AD75" s="400"/>
    </row>
    <row r="76" spans="29:30" ht="20.100000000000001" customHeight="1">
      <c r="AC76" s="396"/>
      <c r="AD76" s="397"/>
    </row>
    <row r="77" spans="29:30" ht="20.100000000000001" customHeight="1">
      <c r="AC77" s="396"/>
      <c r="AD77" s="397"/>
    </row>
    <row r="78" spans="29:30" ht="20.100000000000001" customHeight="1">
      <c r="AC78" s="396"/>
      <c r="AD78" s="397"/>
    </row>
    <row r="79" spans="29:30" ht="20.100000000000001" customHeight="1">
      <c r="AC79" s="396"/>
      <c r="AD79" s="397"/>
    </row>
    <row r="80" spans="29:30" ht="20.100000000000001" customHeight="1">
      <c r="AC80" s="396"/>
      <c r="AD80" s="397"/>
    </row>
    <row r="81" spans="29:30" ht="20.100000000000001" customHeight="1">
      <c r="AC81" s="396"/>
      <c r="AD81" s="397"/>
    </row>
    <row r="82" spans="29:30" ht="20.100000000000001" customHeight="1">
      <c r="AC82" s="396"/>
      <c r="AD82" s="397"/>
    </row>
    <row r="83" spans="29:30" ht="20.100000000000001" customHeight="1">
      <c r="AC83" s="396"/>
      <c r="AD83" s="397"/>
    </row>
    <row r="84" spans="29:30" ht="20.100000000000001" customHeight="1">
      <c r="AC84" s="396"/>
      <c r="AD84" s="397"/>
    </row>
    <row r="92" spans="29:30" ht="20.100000000000001" customHeight="1">
      <c r="AD92" s="401"/>
    </row>
    <row r="93" spans="29:30" ht="20.100000000000001" customHeight="1">
      <c r="AD93" s="402"/>
    </row>
    <row r="157" spans="29:30" ht="20.100000000000001" customHeight="1">
      <c r="AC157" s="403"/>
      <c r="AD157" s="404"/>
    </row>
    <row r="158" spans="29:30" ht="20.100000000000001" customHeight="1">
      <c r="AC158" s="403"/>
      <c r="AD158" s="404"/>
    </row>
    <row r="159" spans="29:30" ht="20.100000000000001" customHeight="1">
      <c r="AC159" s="403"/>
      <c r="AD159" s="404"/>
    </row>
    <row r="160" spans="29:30" ht="20.100000000000001" customHeight="1">
      <c r="AC160" s="403"/>
      <c r="AD160" s="404"/>
    </row>
    <row r="161" spans="29:30" ht="20.100000000000001" customHeight="1">
      <c r="AC161" s="403"/>
      <c r="AD161" s="404"/>
    </row>
    <row r="162" spans="29:30" ht="20.100000000000001" customHeight="1">
      <c r="AC162" s="403"/>
      <c r="AD162" s="404"/>
    </row>
    <row r="163" spans="29:30" ht="20.100000000000001" customHeight="1">
      <c r="AC163" s="403"/>
      <c r="AD163" s="404"/>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3"/>
      <c r="AD191" s="404"/>
    </row>
    <row r="192" spans="29:30" ht="20.100000000000001" customHeight="1">
      <c r="AC192" s="403"/>
      <c r="AD192" s="404"/>
    </row>
    <row r="193" spans="29:30" ht="20.100000000000001" customHeight="1">
      <c r="AC193" s="403"/>
      <c r="AD193" s="404"/>
    </row>
    <row r="194" spans="29:30" ht="20.100000000000001" customHeight="1">
      <c r="AC194" s="403"/>
      <c r="AD194" s="404"/>
    </row>
    <row r="195" spans="29:30" ht="20.100000000000001" customHeight="1">
      <c r="AC195" s="403"/>
      <c r="AD195" s="404"/>
    </row>
    <row r="196" spans="29:30" ht="20.100000000000001" customHeight="1">
      <c r="AC196" s="403"/>
      <c r="AD196" s="404"/>
    </row>
    <row r="197" spans="29:30" ht="20.100000000000001" customHeight="1">
      <c r="AC197" s="403"/>
      <c r="AD197" s="404"/>
    </row>
    <row r="198" spans="29:30" ht="20.100000000000001" customHeight="1">
      <c r="AC198" s="405"/>
      <c r="AD198" s="327"/>
    </row>
    <row r="199" spans="29:30" ht="20.100000000000001" customHeight="1">
      <c r="AC199" s="405"/>
      <c r="AD199" s="327"/>
    </row>
    <row r="200" spans="29:30" ht="20.100000000000001" customHeight="1">
      <c r="AC200" s="406"/>
      <c r="AD200" s="329"/>
    </row>
    <row r="201" spans="29:30" ht="20.100000000000001" customHeight="1">
      <c r="AC201" s="406"/>
      <c r="AD201" s="329"/>
    </row>
    <row r="202" spans="29:30" ht="20.100000000000001" customHeight="1">
      <c r="AC202" s="406"/>
      <c r="AD202" s="329"/>
    </row>
    <row r="203" spans="29:30" ht="20.100000000000001" customHeight="1">
      <c r="AC203" s="406"/>
      <c r="AD203" s="329"/>
    </row>
  </sheetData>
  <sheetProtection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18"/>
  <conditionalFormatting sqref="AD92:AD93 AC157:AD203 W30">
    <cfRule type="expression" priority="37">
      <formula>CELL("protect",W30)=0</formula>
    </cfRule>
  </conditionalFormatting>
  <conditionalFormatting sqref="B1:B2 AB35:AB36 AB38:AB39">
    <cfRule type="expression" dxfId="214" priority="36">
      <formula>_xlfn.ISFORMULA(B1)=TRUE</formula>
    </cfRule>
  </conditionalFormatting>
  <conditionalFormatting sqref="B3">
    <cfRule type="expression" dxfId="213" priority="35">
      <formula>_xlfn.ISFORMULA(B3)=TRUE</formula>
    </cfRule>
  </conditionalFormatting>
  <conditionalFormatting sqref="Q36:R36 Q34:R34">
    <cfRule type="expression" dxfId="212" priority="25">
      <formula>#REF!="■"</formula>
    </cfRule>
  </conditionalFormatting>
  <conditionalFormatting sqref="Q36:R36 Q34:R34">
    <cfRule type="notContainsBlanks" dxfId="211" priority="23">
      <formula>LEN(TRIM(Q34))&gt;0</formula>
    </cfRule>
    <cfRule type="expression" dxfId="210" priority="24">
      <formula>#REF!="■"</formula>
    </cfRule>
  </conditionalFormatting>
  <conditionalFormatting sqref="J28:J30 D18:P25">
    <cfRule type="containsBlanks" dxfId="209" priority="7">
      <formula>LEN(TRIM(D18))=0</formula>
    </cfRule>
  </conditionalFormatting>
  <conditionalFormatting sqref="Q30">
    <cfRule type="expression" priority="6">
      <formula>CELL("protect",Q30)=0</formula>
    </cfRule>
  </conditionalFormatting>
  <conditionalFormatting sqref="J34:J35">
    <cfRule type="expression" dxfId="208" priority="4">
      <formula>#REF!="■"</formula>
    </cfRule>
  </conditionalFormatting>
  <conditionalFormatting sqref="J34:J35">
    <cfRule type="notContainsBlanks" dxfId="207" priority="2">
      <formula>LEN(TRIM(J34))&gt;0</formula>
    </cfRule>
    <cfRule type="expression" dxfId="206" priority="3">
      <formula>#REF!="■"</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&amp;R&amp;K00-043R5高層ZEH-M_ver.1.2</oddFooter>
  </headerFooter>
  <rowBreaks count="1" manualBreakCount="1">
    <brk id="43" min="1" max="2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B1:AS196"/>
  <sheetViews>
    <sheetView showGridLines="0" view="pageBreakPreview" zoomScale="96" zoomScaleNormal="100" zoomScaleSheetLayoutView="96" workbookViewId="0">
      <selection activeCell="D16" sqref="D16:G16"/>
    </sheetView>
  </sheetViews>
  <sheetFormatPr defaultRowHeight="20.100000000000001" customHeight="1"/>
  <cols>
    <col min="1" max="1" width="1.125" style="365" customWidth="1"/>
    <col min="2" max="2" width="1.5" style="365" customWidth="1"/>
    <col min="3" max="3" width="2.5" style="365" customWidth="1"/>
    <col min="4" max="12" width="3.875" style="365" customWidth="1"/>
    <col min="13" max="13" width="4.125" style="365" customWidth="1"/>
    <col min="14" max="23" width="3.875" style="365" customWidth="1"/>
    <col min="24" max="24" width="3.125" style="365" customWidth="1"/>
    <col min="25" max="25" width="3.875" style="365" customWidth="1"/>
    <col min="26" max="26" width="3.75" style="365" customWidth="1"/>
    <col min="27" max="27" width="4.125" style="365" customWidth="1"/>
    <col min="28" max="28" width="4" style="307" customWidth="1"/>
    <col min="29" max="29" width="3.875" style="439" customWidth="1"/>
    <col min="30" max="30" width="3.875" style="440" customWidth="1"/>
    <col min="31" max="34" width="3.875" style="365" customWidth="1"/>
    <col min="35" max="43" width="8.625" style="365"/>
    <col min="44" max="44" width="16.875" style="365" bestFit="1" customWidth="1"/>
    <col min="45" max="45" width="13.375" style="365" customWidth="1"/>
    <col min="46" max="217" width="8.625" style="365"/>
    <col min="218" max="241" width="3.75" style="365" customWidth="1"/>
    <col min="242" max="250" width="9" style="365" customWidth="1"/>
    <col min="251" max="251" width="2" style="365" customWidth="1"/>
    <col min="252" max="473" width="8.625" style="365"/>
    <col min="474" max="497" width="3.75" style="365" customWidth="1"/>
    <col min="498" max="506" width="9" style="365" customWidth="1"/>
    <col min="507" max="507" width="2" style="365" customWidth="1"/>
    <col min="508" max="729" width="8.625" style="365"/>
    <col min="730" max="753" width="3.75" style="365" customWidth="1"/>
    <col min="754" max="762" width="9" style="365" customWidth="1"/>
    <col min="763" max="763" width="2" style="365" customWidth="1"/>
    <col min="764" max="985" width="8.625" style="365"/>
    <col min="986" max="1009" width="3.75" style="365" customWidth="1"/>
    <col min="1010" max="1018" width="9" style="365" customWidth="1"/>
    <col min="1019" max="1019" width="2" style="365" customWidth="1"/>
    <col min="1020" max="1241" width="8.625" style="365"/>
    <col min="1242" max="1265" width="3.75" style="365" customWidth="1"/>
    <col min="1266" max="1274" width="9" style="365" customWidth="1"/>
    <col min="1275" max="1275" width="2" style="365" customWidth="1"/>
    <col min="1276" max="1497" width="8.625" style="365"/>
    <col min="1498" max="1521" width="3.75" style="365" customWidth="1"/>
    <col min="1522" max="1530" width="9" style="365" customWidth="1"/>
    <col min="1531" max="1531" width="2" style="365" customWidth="1"/>
    <col min="1532" max="1753" width="8.625" style="365"/>
    <col min="1754" max="1777" width="3.75" style="365" customWidth="1"/>
    <col min="1778" max="1786" width="9" style="365" customWidth="1"/>
    <col min="1787" max="1787" width="2" style="365" customWidth="1"/>
    <col min="1788" max="2009" width="8.625" style="365"/>
    <col min="2010" max="2033" width="3.75" style="365" customWidth="1"/>
    <col min="2034" max="2042" width="9" style="365" customWidth="1"/>
    <col min="2043" max="2043" width="2" style="365" customWidth="1"/>
    <col min="2044" max="2265" width="8.625" style="365"/>
    <col min="2266" max="2289" width="3.75" style="365" customWidth="1"/>
    <col min="2290" max="2298" width="9" style="365" customWidth="1"/>
    <col min="2299" max="2299" width="2" style="365" customWidth="1"/>
    <col min="2300" max="2521" width="8.625" style="365"/>
    <col min="2522" max="2545" width="3.75" style="365" customWidth="1"/>
    <col min="2546" max="2554" width="9" style="365" customWidth="1"/>
    <col min="2555" max="2555" width="2" style="365" customWidth="1"/>
    <col min="2556" max="2777" width="8.625" style="365"/>
    <col min="2778" max="2801" width="3.75" style="365" customWidth="1"/>
    <col min="2802" max="2810" width="9" style="365" customWidth="1"/>
    <col min="2811" max="2811" width="2" style="365" customWidth="1"/>
    <col min="2812" max="3033" width="8.625" style="365"/>
    <col min="3034" max="3057" width="3.75" style="365" customWidth="1"/>
    <col min="3058" max="3066" width="9" style="365" customWidth="1"/>
    <col min="3067" max="3067" width="2" style="365" customWidth="1"/>
    <col min="3068" max="3289" width="8.625" style="365"/>
    <col min="3290" max="3313" width="3.75" style="365" customWidth="1"/>
    <col min="3314" max="3322" width="9" style="365" customWidth="1"/>
    <col min="3323" max="3323" width="2" style="365" customWidth="1"/>
    <col min="3324" max="3545" width="8.625" style="365"/>
    <col min="3546" max="3569" width="3.75" style="365" customWidth="1"/>
    <col min="3570" max="3578" width="9" style="365" customWidth="1"/>
    <col min="3579" max="3579" width="2" style="365" customWidth="1"/>
    <col min="3580" max="3801" width="8.625" style="365"/>
    <col min="3802" max="3825" width="3.75" style="365" customWidth="1"/>
    <col min="3826" max="3834" width="9" style="365" customWidth="1"/>
    <col min="3835" max="3835" width="2" style="365" customWidth="1"/>
    <col min="3836" max="4057" width="8.625" style="365"/>
    <col min="4058" max="4081" width="3.75" style="365" customWidth="1"/>
    <col min="4082" max="4090" width="9" style="365" customWidth="1"/>
    <col min="4091" max="4091" width="2" style="365" customWidth="1"/>
    <col min="4092" max="4313" width="8.625" style="365"/>
    <col min="4314" max="4337" width="3.75" style="365" customWidth="1"/>
    <col min="4338" max="4346" width="9" style="365" customWidth="1"/>
    <col min="4347" max="4347" width="2" style="365" customWidth="1"/>
    <col min="4348" max="4569" width="8.625" style="365"/>
    <col min="4570" max="4593" width="3.75" style="365" customWidth="1"/>
    <col min="4594" max="4602" width="9" style="365" customWidth="1"/>
    <col min="4603" max="4603" width="2" style="365" customWidth="1"/>
    <col min="4604" max="4825" width="8.625" style="365"/>
    <col min="4826" max="4849" width="3.75" style="365" customWidth="1"/>
    <col min="4850" max="4858" width="9" style="365" customWidth="1"/>
    <col min="4859" max="4859" width="2" style="365" customWidth="1"/>
    <col min="4860" max="5081" width="8.625" style="365"/>
    <col min="5082" max="5105" width="3.75" style="365" customWidth="1"/>
    <col min="5106" max="5114" width="9" style="365" customWidth="1"/>
    <col min="5115" max="5115" width="2" style="365" customWidth="1"/>
    <col min="5116" max="5337" width="8.625" style="365"/>
    <col min="5338" max="5361" width="3.75" style="365" customWidth="1"/>
    <col min="5362" max="5370" width="9" style="365" customWidth="1"/>
    <col min="5371" max="5371" width="2" style="365" customWidth="1"/>
    <col min="5372" max="5593" width="8.625" style="365"/>
    <col min="5594" max="5617" width="3.75" style="365" customWidth="1"/>
    <col min="5618" max="5626" width="9" style="365" customWidth="1"/>
    <col min="5627" max="5627" width="2" style="365" customWidth="1"/>
    <col min="5628" max="5849" width="8.625" style="365"/>
    <col min="5850" max="5873" width="3.75" style="365" customWidth="1"/>
    <col min="5874" max="5882" width="9" style="365" customWidth="1"/>
    <col min="5883" max="5883" width="2" style="365" customWidth="1"/>
    <col min="5884" max="6105" width="8.625" style="365"/>
    <col min="6106" max="6129" width="3.75" style="365" customWidth="1"/>
    <col min="6130" max="6138" width="9" style="365" customWidth="1"/>
    <col min="6139" max="6139" width="2" style="365" customWidth="1"/>
    <col min="6140" max="6361" width="8.625" style="365"/>
    <col min="6362" max="6385" width="3.75" style="365" customWidth="1"/>
    <col min="6386" max="6394" width="9" style="365" customWidth="1"/>
    <col min="6395" max="6395" width="2" style="365" customWidth="1"/>
    <col min="6396" max="6617" width="8.625" style="365"/>
    <col min="6618" max="6641" width="3.75" style="365" customWidth="1"/>
    <col min="6642" max="6650" width="9" style="365" customWidth="1"/>
    <col min="6651" max="6651" width="2" style="365" customWidth="1"/>
    <col min="6652" max="6873" width="8.625" style="365"/>
    <col min="6874" max="6897" width="3.75" style="365" customWidth="1"/>
    <col min="6898" max="6906" width="9" style="365" customWidth="1"/>
    <col min="6907" max="6907" width="2" style="365" customWidth="1"/>
    <col min="6908" max="7129" width="8.625" style="365"/>
    <col min="7130" max="7153" width="3.75" style="365" customWidth="1"/>
    <col min="7154" max="7162" width="9" style="365" customWidth="1"/>
    <col min="7163" max="7163" width="2" style="365" customWidth="1"/>
    <col min="7164" max="7385" width="8.625" style="365"/>
    <col min="7386" max="7409" width="3.75" style="365" customWidth="1"/>
    <col min="7410" max="7418" width="9" style="365" customWidth="1"/>
    <col min="7419" max="7419" width="2" style="365" customWidth="1"/>
    <col min="7420" max="7641" width="8.625" style="365"/>
    <col min="7642" max="7665" width="3.75" style="365" customWidth="1"/>
    <col min="7666" max="7674" width="9" style="365" customWidth="1"/>
    <col min="7675" max="7675" width="2" style="365" customWidth="1"/>
    <col min="7676" max="7897" width="8.625" style="365"/>
    <col min="7898" max="7921" width="3.75" style="365" customWidth="1"/>
    <col min="7922" max="7930" width="9" style="365" customWidth="1"/>
    <col min="7931" max="7931" width="2" style="365" customWidth="1"/>
    <col min="7932" max="8153" width="8.625" style="365"/>
    <col min="8154" max="8177" width="3.75" style="365" customWidth="1"/>
    <col min="8178" max="8186" width="9" style="365" customWidth="1"/>
    <col min="8187" max="8187" width="2" style="365" customWidth="1"/>
    <col min="8188" max="8409" width="8.625" style="365"/>
    <col min="8410" max="8433" width="3.75" style="365" customWidth="1"/>
    <col min="8434" max="8442" width="9" style="365" customWidth="1"/>
    <col min="8443" max="8443" width="2" style="365" customWidth="1"/>
    <col min="8444" max="8665" width="8.625" style="365"/>
    <col min="8666" max="8689" width="3.75" style="365" customWidth="1"/>
    <col min="8690" max="8698" width="9" style="365" customWidth="1"/>
    <col min="8699" max="8699" width="2" style="365" customWidth="1"/>
    <col min="8700" max="8921" width="8.625" style="365"/>
    <col min="8922" max="8945" width="3.75" style="365" customWidth="1"/>
    <col min="8946" max="8954" width="9" style="365" customWidth="1"/>
    <col min="8955" max="8955" width="2" style="365" customWidth="1"/>
    <col min="8956" max="9177" width="8.625" style="365"/>
    <col min="9178" max="9201" width="3.75" style="365" customWidth="1"/>
    <col min="9202" max="9210" width="9" style="365" customWidth="1"/>
    <col min="9211" max="9211" width="2" style="365" customWidth="1"/>
    <col min="9212" max="9433" width="8.625" style="365"/>
    <col min="9434" max="9457" width="3.75" style="365" customWidth="1"/>
    <col min="9458" max="9466" width="9" style="365" customWidth="1"/>
    <col min="9467" max="9467" width="2" style="365" customWidth="1"/>
    <col min="9468" max="9689" width="8.625" style="365"/>
    <col min="9690" max="9713" width="3.75" style="365" customWidth="1"/>
    <col min="9714" max="9722" width="9" style="365" customWidth="1"/>
    <col min="9723" max="9723" width="2" style="365" customWidth="1"/>
    <col min="9724" max="9945" width="8.625" style="365"/>
    <col min="9946" max="9969" width="3.75" style="365" customWidth="1"/>
    <col min="9970" max="9978" width="9" style="365" customWidth="1"/>
    <col min="9979" max="9979" width="2" style="365" customWidth="1"/>
    <col min="9980" max="10201" width="8.625" style="365"/>
    <col min="10202" max="10225" width="3.75" style="365" customWidth="1"/>
    <col min="10226" max="10234" width="9" style="365" customWidth="1"/>
    <col min="10235" max="10235" width="2" style="365" customWidth="1"/>
    <col min="10236" max="10457" width="8.625" style="365"/>
    <col min="10458" max="10481" width="3.75" style="365" customWidth="1"/>
    <col min="10482" max="10490" width="9" style="365" customWidth="1"/>
    <col min="10491" max="10491" width="2" style="365" customWidth="1"/>
    <col min="10492" max="10713" width="8.625" style="365"/>
    <col min="10714" max="10737" width="3.75" style="365" customWidth="1"/>
    <col min="10738" max="10746" width="9" style="365" customWidth="1"/>
    <col min="10747" max="10747" width="2" style="365" customWidth="1"/>
    <col min="10748" max="10969" width="8.625" style="365"/>
    <col min="10970" max="10993" width="3.75" style="365" customWidth="1"/>
    <col min="10994" max="11002" width="9" style="365" customWidth="1"/>
    <col min="11003" max="11003" width="2" style="365" customWidth="1"/>
    <col min="11004" max="11225" width="8.625" style="365"/>
    <col min="11226" max="11249" width="3.75" style="365" customWidth="1"/>
    <col min="11250" max="11258" width="9" style="365" customWidth="1"/>
    <col min="11259" max="11259" width="2" style="365" customWidth="1"/>
    <col min="11260" max="11481" width="8.625" style="365"/>
    <col min="11482" max="11505" width="3.75" style="365" customWidth="1"/>
    <col min="11506" max="11514" width="9" style="365" customWidth="1"/>
    <col min="11515" max="11515" width="2" style="365" customWidth="1"/>
    <col min="11516" max="11737" width="8.625" style="365"/>
    <col min="11738" max="11761" width="3.75" style="365" customWidth="1"/>
    <col min="11762" max="11770" width="9" style="365" customWidth="1"/>
    <col min="11771" max="11771" width="2" style="365" customWidth="1"/>
    <col min="11772" max="11993" width="8.625" style="365"/>
    <col min="11994" max="12017" width="3.75" style="365" customWidth="1"/>
    <col min="12018" max="12026" width="9" style="365" customWidth="1"/>
    <col min="12027" max="12027" width="2" style="365" customWidth="1"/>
    <col min="12028" max="12249" width="8.625" style="365"/>
    <col min="12250" max="12273" width="3.75" style="365" customWidth="1"/>
    <col min="12274" max="12282" width="9" style="365" customWidth="1"/>
    <col min="12283" max="12283" width="2" style="365" customWidth="1"/>
    <col min="12284" max="12505" width="8.625" style="365"/>
    <col min="12506" max="12529" width="3.75" style="365" customWidth="1"/>
    <col min="12530" max="12538" width="9" style="365" customWidth="1"/>
    <col min="12539" max="12539" width="2" style="365" customWidth="1"/>
    <col min="12540" max="12761" width="8.625" style="365"/>
    <col min="12762" max="12785" width="3.75" style="365" customWidth="1"/>
    <col min="12786" max="12794" width="9" style="365" customWidth="1"/>
    <col min="12795" max="12795" width="2" style="365" customWidth="1"/>
    <col min="12796" max="13017" width="8.625" style="365"/>
    <col min="13018" max="13041" width="3.75" style="365" customWidth="1"/>
    <col min="13042" max="13050" width="9" style="365" customWidth="1"/>
    <col min="13051" max="13051" width="2" style="365" customWidth="1"/>
    <col min="13052" max="13273" width="8.625" style="365"/>
    <col min="13274" max="13297" width="3.75" style="365" customWidth="1"/>
    <col min="13298" max="13306" width="9" style="365" customWidth="1"/>
    <col min="13307" max="13307" width="2" style="365" customWidth="1"/>
    <col min="13308" max="13529" width="8.625" style="365"/>
    <col min="13530" max="13553" width="3.75" style="365" customWidth="1"/>
    <col min="13554" max="13562" width="9" style="365" customWidth="1"/>
    <col min="13563" max="13563" width="2" style="365" customWidth="1"/>
    <col min="13564" max="13785" width="8.625" style="365"/>
    <col min="13786" max="13809" width="3.75" style="365" customWidth="1"/>
    <col min="13810" max="13818" width="9" style="365" customWidth="1"/>
    <col min="13819" max="13819" width="2" style="365" customWidth="1"/>
    <col min="13820" max="14041" width="8.625" style="365"/>
    <col min="14042" max="14065" width="3.75" style="365" customWidth="1"/>
    <col min="14066" max="14074" width="9" style="365" customWidth="1"/>
    <col min="14075" max="14075" width="2" style="365" customWidth="1"/>
    <col min="14076" max="14297" width="8.625" style="365"/>
    <col min="14298" max="14321" width="3.75" style="365" customWidth="1"/>
    <col min="14322" max="14330" width="9" style="365" customWidth="1"/>
    <col min="14331" max="14331" width="2" style="365" customWidth="1"/>
    <col min="14332" max="14553" width="8.625" style="365"/>
    <col min="14554" max="14577" width="3.75" style="365" customWidth="1"/>
    <col min="14578" max="14586" width="9" style="365" customWidth="1"/>
    <col min="14587" max="14587" width="2" style="365" customWidth="1"/>
    <col min="14588" max="14809" width="8.625" style="365"/>
    <col min="14810" max="14833" width="3.75" style="365" customWidth="1"/>
    <col min="14834" max="14842" width="9" style="365" customWidth="1"/>
    <col min="14843" max="14843" width="2" style="365" customWidth="1"/>
    <col min="14844" max="15065" width="8.625" style="365"/>
    <col min="15066" max="15089" width="3.75" style="365" customWidth="1"/>
    <col min="15090" max="15098" width="9" style="365" customWidth="1"/>
    <col min="15099" max="15099" width="2" style="365" customWidth="1"/>
    <col min="15100" max="15321" width="8.625" style="365"/>
    <col min="15322" max="15345" width="3.75" style="365" customWidth="1"/>
    <col min="15346" max="15354" width="9" style="365" customWidth="1"/>
    <col min="15355" max="15355" width="2" style="365" customWidth="1"/>
    <col min="15356" max="15577" width="8.625" style="365"/>
    <col min="15578" max="15601" width="3.75" style="365" customWidth="1"/>
    <col min="15602" max="15610" width="9" style="365" customWidth="1"/>
    <col min="15611" max="15611" width="2" style="365" customWidth="1"/>
    <col min="15612" max="15833" width="8.625" style="365"/>
    <col min="15834" max="15857" width="3.75" style="365" customWidth="1"/>
    <col min="15858" max="15866" width="9" style="365" customWidth="1"/>
    <col min="15867" max="15867" width="2" style="365" customWidth="1"/>
    <col min="15868" max="16089" width="8.625" style="365"/>
    <col min="16090" max="16113" width="3.75" style="365" customWidth="1"/>
    <col min="16114" max="16122" width="9" style="365" customWidth="1"/>
    <col min="16123" max="16123" width="2" style="365" customWidth="1"/>
    <col min="16124" max="16384" width="8.625" style="365"/>
  </cols>
  <sheetData>
    <row r="1" spans="2:45" ht="20.100000000000001" customHeight="1">
      <c r="B1" s="916" t="s">
        <v>397</v>
      </c>
    </row>
    <row r="2" spans="2:45" ht="20.100000000000001" customHeight="1">
      <c r="B2" s="916" t="s">
        <v>652</v>
      </c>
    </row>
    <row r="3" spans="2:45" ht="20.100000000000001" customHeight="1">
      <c r="B3" s="916" t="s">
        <v>654</v>
      </c>
    </row>
    <row r="4" spans="2:45"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45" ht="19.5" customHeight="1">
      <c r="B5" s="370" t="s">
        <v>1166</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45"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45" s="380" customFormat="1" ht="15" customHeight="1">
      <c r="B7" s="375"/>
      <c r="C7" s="376" t="s">
        <v>497</v>
      </c>
      <c r="D7" s="377"/>
      <c r="E7" s="378"/>
      <c r="F7" s="378"/>
      <c r="G7" s="378"/>
      <c r="H7" s="378"/>
      <c r="I7" s="378"/>
      <c r="J7" s="378"/>
      <c r="K7" s="378"/>
      <c r="L7" s="378"/>
      <c r="M7" s="378"/>
      <c r="N7" s="378"/>
      <c r="O7" s="378"/>
      <c r="P7" s="378"/>
      <c r="Q7" s="378"/>
      <c r="R7" s="378"/>
      <c r="S7" s="378"/>
      <c r="T7" s="378"/>
      <c r="U7" s="379"/>
      <c r="V7" s="378"/>
      <c r="W7" s="378"/>
      <c r="X7" s="378"/>
      <c r="Y7" s="378"/>
      <c r="Z7" s="375"/>
      <c r="AA7" s="375"/>
      <c r="AB7" s="315"/>
      <c r="AC7" s="439"/>
      <c r="AD7" s="440"/>
      <c r="AR7" s="440"/>
      <c r="AS7" s="381"/>
    </row>
    <row r="8" spans="2:45" s="437" customFormat="1" ht="30" customHeight="1">
      <c r="B8" s="382"/>
      <c r="C8" s="373"/>
      <c r="D8" s="2113" t="s">
        <v>498</v>
      </c>
      <c r="E8" s="2114"/>
      <c r="F8" s="2114"/>
      <c r="G8" s="2114"/>
      <c r="H8" s="2114"/>
      <c r="I8" s="2115"/>
      <c r="J8" s="2220" t="str">
        <f>IF(入力シート!F11="","",入力シート!F11)</f>
        <v/>
      </c>
      <c r="K8" s="2221"/>
      <c r="L8" s="2221"/>
      <c r="M8" s="2221"/>
      <c r="N8" s="2221"/>
      <c r="O8" s="2221"/>
      <c r="P8" s="2221"/>
      <c r="Q8" s="2221"/>
      <c r="R8" s="2221"/>
      <c r="S8" s="2221"/>
      <c r="T8" s="2154" t="s">
        <v>1141</v>
      </c>
      <c r="U8" s="2154"/>
      <c r="V8" s="2154"/>
      <c r="W8" s="2154"/>
      <c r="X8" s="2155"/>
      <c r="Y8" s="904"/>
      <c r="Z8" s="382"/>
      <c r="AA8" s="382"/>
      <c r="AB8" s="438"/>
      <c r="AC8" s="439"/>
      <c r="AD8" s="440"/>
    </row>
    <row r="9" spans="2:45" s="437" customFormat="1" ht="15" customHeight="1">
      <c r="B9" s="382"/>
      <c r="C9" s="373"/>
      <c r="D9" s="383"/>
      <c r="E9" s="383"/>
      <c r="F9" s="383"/>
      <c r="G9" s="383"/>
      <c r="H9" s="383"/>
      <c r="I9" s="383"/>
      <c r="J9" s="383"/>
      <c r="K9" s="383"/>
      <c r="L9" s="383"/>
      <c r="M9" s="383"/>
      <c r="N9" s="383"/>
      <c r="O9" s="383"/>
      <c r="P9" s="383"/>
      <c r="Q9" s="383"/>
      <c r="R9" s="383"/>
      <c r="S9" s="383"/>
      <c r="T9" s="383"/>
      <c r="U9" s="383"/>
      <c r="V9" s="383"/>
      <c r="W9" s="904"/>
      <c r="X9" s="904"/>
      <c r="Y9" s="904"/>
      <c r="Z9" s="382"/>
      <c r="AA9" s="382"/>
      <c r="AB9" s="438"/>
      <c r="AC9" s="439"/>
      <c r="AD9" s="440"/>
    </row>
    <row r="10" spans="2:45" s="437" customFormat="1" ht="15" customHeight="1">
      <c r="B10" s="382"/>
      <c r="C10" s="373"/>
      <c r="D10" s="1207" t="s">
        <v>1095</v>
      </c>
      <c r="E10" s="383"/>
      <c r="F10" s="383"/>
      <c r="G10" s="383"/>
      <c r="H10" s="383"/>
      <c r="I10" s="383"/>
      <c r="J10" s="383"/>
      <c r="K10" s="383"/>
      <c r="L10" s="383"/>
      <c r="M10" s="383"/>
      <c r="N10" s="383"/>
      <c r="O10" s="383"/>
      <c r="P10" s="383"/>
      <c r="Q10" s="383"/>
      <c r="R10" s="383"/>
      <c r="S10" s="383"/>
      <c r="T10" s="383"/>
      <c r="U10" s="383"/>
      <c r="V10" s="383"/>
      <c r="W10" s="1204"/>
      <c r="X10" s="1204"/>
      <c r="Y10" s="1204"/>
      <c r="Z10" s="382"/>
      <c r="AA10" s="382"/>
      <c r="AB10" s="438"/>
      <c r="AC10" s="439"/>
      <c r="AD10" s="440"/>
    </row>
    <row r="11" spans="2:45" s="437" customFormat="1" ht="15" customHeight="1">
      <c r="B11" s="382"/>
      <c r="C11" s="373"/>
      <c r="D11" s="1202" t="s">
        <v>1079</v>
      </c>
      <c r="E11" s="383"/>
      <c r="F11" s="383"/>
      <c r="G11" s="383"/>
      <c r="H11" s="383"/>
      <c r="I11" s="383"/>
      <c r="J11" s="383"/>
      <c r="K11" s="383"/>
      <c r="L11" s="383"/>
      <c r="M11" s="383"/>
      <c r="N11" s="383"/>
      <c r="O11" s="383"/>
      <c r="P11" s="383"/>
      <c r="Q11" s="383"/>
      <c r="R11" s="383"/>
      <c r="S11" s="383"/>
      <c r="T11" s="383"/>
      <c r="U11" s="383"/>
      <c r="V11" s="383"/>
      <c r="W11" s="1204"/>
      <c r="X11" s="1204"/>
      <c r="Y11" s="1204"/>
      <c r="Z11" s="382"/>
      <c r="AA11" s="382"/>
      <c r="AB11" s="438"/>
      <c r="AC11" s="439"/>
      <c r="AD11" s="440"/>
    </row>
    <row r="12" spans="2:45" s="437" customFormat="1" ht="15" customHeight="1">
      <c r="B12" s="382"/>
      <c r="C12" s="373"/>
      <c r="D12" s="1202" t="s">
        <v>447</v>
      </c>
      <c r="E12" s="383"/>
      <c r="F12" s="383"/>
      <c r="G12" s="383"/>
      <c r="H12" s="383"/>
      <c r="I12" s="383"/>
      <c r="J12" s="383"/>
      <c r="K12" s="383"/>
      <c r="L12" s="383"/>
      <c r="M12" s="383"/>
      <c r="N12" s="383"/>
      <c r="O12" s="383"/>
      <c r="P12" s="383"/>
      <c r="Q12" s="383"/>
      <c r="R12" s="383"/>
      <c r="S12" s="383"/>
      <c r="T12" s="383"/>
      <c r="U12" s="383"/>
      <c r="V12" s="383"/>
      <c r="W12" s="1204"/>
      <c r="X12" s="1204"/>
      <c r="Y12" s="1204"/>
      <c r="Z12" s="382"/>
      <c r="AA12" s="382"/>
      <c r="AB12" s="438"/>
      <c r="AC12" s="439"/>
      <c r="AD12" s="440"/>
    </row>
    <row r="13" spans="2:45" s="437" customFormat="1" ht="15" customHeight="1">
      <c r="B13" s="382"/>
      <c r="C13" s="373"/>
      <c r="D13" s="1217" t="s">
        <v>1099</v>
      </c>
      <c r="E13" s="383"/>
      <c r="F13" s="383"/>
      <c r="G13" s="383"/>
      <c r="H13" s="383"/>
      <c r="I13" s="383"/>
      <c r="J13" s="383"/>
      <c r="K13" s="383"/>
      <c r="L13" s="383"/>
      <c r="M13" s="383"/>
      <c r="N13" s="383"/>
      <c r="O13" s="383"/>
      <c r="P13" s="383"/>
      <c r="Q13" s="383"/>
      <c r="R13" s="383"/>
      <c r="S13" s="383"/>
      <c r="T13" s="383"/>
      <c r="U13" s="383"/>
      <c r="V13" s="383"/>
      <c r="W13" s="1205"/>
      <c r="X13" s="1205"/>
      <c r="Y13" s="1205"/>
      <c r="Z13" s="382"/>
      <c r="AA13" s="382"/>
      <c r="AB13" s="438"/>
      <c r="AC13" s="439"/>
      <c r="AD13" s="440"/>
    </row>
    <row r="14" spans="2:45" s="437" customFormat="1" ht="26.25" customHeight="1">
      <c r="B14" s="382"/>
      <c r="C14" s="373"/>
      <c r="D14" s="2193" t="s">
        <v>297</v>
      </c>
      <c r="E14" s="2194"/>
      <c r="F14" s="2194"/>
      <c r="G14" s="2195"/>
      <c r="H14" s="2199" t="s">
        <v>340</v>
      </c>
      <c r="I14" s="2199"/>
      <c r="J14" s="2199"/>
      <c r="K14" s="2199"/>
      <c r="L14" s="2199"/>
      <c r="M14" s="2200" t="s">
        <v>298</v>
      </c>
      <c r="N14" s="2201" t="s">
        <v>301</v>
      </c>
      <c r="O14" s="2201"/>
      <c r="P14" s="2202"/>
      <c r="Q14" s="2228" t="s">
        <v>1101</v>
      </c>
      <c r="R14" s="2206"/>
      <c r="S14" s="2206"/>
      <c r="T14" s="2207"/>
      <c r="U14" s="2208" t="s">
        <v>1081</v>
      </c>
      <c r="V14" s="2208"/>
      <c r="W14" s="2208"/>
      <c r="X14" s="2208"/>
      <c r="Y14" s="2209" t="s">
        <v>304</v>
      </c>
      <c r="Z14" s="2209"/>
      <c r="AA14" s="2209"/>
      <c r="AB14" s="2209"/>
      <c r="AC14" s="2210" t="s">
        <v>1082</v>
      </c>
      <c r="AD14" s="2210"/>
      <c r="AE14" s="2210"/>
      <c r="AF14" s="2210"/>
      <c r="AG14" s="2210"/>
      <c r="AH14" s="2210"/>
    </row>
    <row r="15" spans="2:45" s="437" customFormat="1" ht="26.25" customHeight="1">
      <c r="B15" s="382"/>
      <c r="C15" s="373"/>
      <c r="D15" s="2196"/>
      <c r="E15" s="2197"/>
      <c r="F15" s="2197"/>
      <c r="G15" s="2198"/>
      <c r="H15" s="2199"/>
      <c r="I15" s="2199"/>
      <c r="J15" s="2199"/>
      <c r="K15" s="2199"/>
      <c r="L15" s="2199"/>
      <c r="M15" s="2200"/>
      <c r="N15" s="2203"/>
      <c r="O15" s="2203"/>
      <c r="P15" s="2204"/>
      <c r="Q15" s="1208" t="s">
        <v>305</v>
      </c>
      <c r="R15" s="2087" t="s">
        <v>306</v>
      </c>
      <c r="S15" s="2211"/>
      <c r="T15" s="2088"/>
      <c r="U15" s="1233" t="s">
        <v>305</v>
      </c>
      <c r="V15" s="2212" t="s">
        <v>306</v>
      </c>
      <c r="W15" s="2212"/>
      <c r="X15" s="2212"/>
      <c r="Y15" s="1210" t="s">
        <v>305</v>
      </c>
      <c r="Z15" s="2213" t="s">
        <v>1083</v>
      </c>
      <c r="AA15" s="2213"/>
      <c r="AB15" s="2213"/>
      <c r="AC15" s="2210"/>
      <c r="AD15" s="2210"/>
      <c r="AE15" s="2210"/>
      <c r="AF15" s="2210"/>
      <c r="AG15" s="2210"/>
      <c r="AH15" s="2210"/>
    </row>
    <row r="16" spans="2:45" s="437" customFormat="1" ht="19.5" customHeight="1">
      <c r="B16" s="382"/>
      <c r="C16" s="1243"/>
      <c r="D16" s="2222"/>
      <c r="E16" s="2223"/>
      <c r="F16" s="2223"/>
      <c r="G16" s="2224"/>
      <c r="H16" s="2229"/>
      <c r="I16" s="2230"/>
      <c r="J16" s="2230"/>
      <c r="K16" s="2230"/>
      <c r="L16" s="2231"/>
      <c r="M16" s="1215"/>
      <c r="N16" s="2167"/>
      <c r="O16" s="2168"/>
      <c r="P16" s="2169"/>
      <c r="Q16" s="1231"/>
      <c r="R16" s="2170">
        <f t="shared" ref="R16:R23" si="0">INT(Q16*N16)</f>
        <v>0</v>
      </c>
      <c r="S16" s="2171"/>
      <c r="T16" s="2172"/>
      <c r="U16" s="1234"/>
      <c r="V16" s="2170">
        <f t="shared" ref="V16:V23" si="1">INT(N16*U16)</f>
        <v>0</v>
      </c>
      <c r="W16" s="2171"/>
      <c r="X16" s="2172"/>
      <c r="Y16" s="1213">
        <f t="shared" ref="Y16:Y23" si="2">Q16-U16</f>
        <v>0</v>
      </c>
      <c r="Z16" s="2170">
        <f t="shared" ref="Z16:Z23" si="3">R16-V16</f>
        <v>0</v>
      </c>
      <c r="AA16" s="2171"/>
      <c r="AB16" s="2172"/>
      <c r="AC16" s="2184"/>
      <c r="AD16" s="2185"/>
      <c r="AE16" s="2185"/>
      <c r="AF16" s="2185"/>
      <c r="AG16" s="2185"/>
      <c r="AH16" s="2186"/>
      <c r="AJ16" s="957" t="s">
        <v>1100</v>
      </c>
    </row>
    <row r="17" spans="2:36" s="437" customFormat="1" ht="19.5" customHeight="1">
      <c r="B17" s="382"/>
      <c r="C17" s="1243"/>
      <c r="D17" s="2222"/>
      <c r="E17" s="2223"/>
      <c r="F17" s="2223"/>
      <c r="G17" s="2224"/>
      <c r="H17" s="2222"/>
      <c r="I17" s="2223"/>
      <c r="J17" s="2223"/>
      <c r="K17" s="2223"/>
      <c r="L17" s="2224"/>
      <c r="M17" s="1215"/>
      <c r="N17" s="2167"/>
      <c r="O17" s="2168"/>
      <c r="P17" s="2169"/>
      <c r="Q17" s="1231"/>
      <c r="R17" s="2170">
        <f t="shared" si="0"/>
        <v>0</v>
      </c>
      <c r="S17" s="2171"/>
      <c r="T17" s="2172"/>
      <c r="U17" s="1234"/>
      <c r="V17" s="2170">
        <f t="shared" si="1"/>
        <v>0</v>
      </c>
      <c r="W17" s="2171"/>
      <c r="X17" s="2172"/>
      <c r="Y17" s="1213">
        <f t="shared" si="2"/>
        <v>0</v>
      </c>
      <c r="Z17" s="2170">
        <f t="shared" si="3"/>
        <v>0</v>
      </c>
      <c r="AA17" s="2171"/>
      <c r="AB17" s="2172"/>
      <c r="AC17" s="2184"/>
      <c r="AD17" s="2185"/>
      <c r="AE17" s="2185"/>
      <c r="AF17" s="2185"/>
      <c r="AG17" s="2185"/>
      <c r="AH17" s="2186"/>
    </row>
    <row r="18" spans="2:36" s="437" customFormat="1" ht="19.5" customHeight="1">
      <c r="B18" s="382"/>
      <c r="C18" s="1243"/>
      <c r="D18" s="2222"/>
      <c r="E18" s="2223"/>
      <c r="F18" s="2223"/>
      <c r="G18" s="2224"/>
      <c r="H18" s="2222"/>
      <c r="I18" s="2223"/>
      <c r="J18" s="2223"/>
      <c r="K18" s="2223"/>
      <c r="L18" s="2224"/>
      <c r="M18" s="1215"/>
      <c r="N18" s="2167"/>
      <c r="O18" s="2168"/>
      <c r="P18" s="2169"/>
      <c r="Q18" s="1231"/>
      <c r="R18" s="2170">
        <f t="shared" si="0"/>
        <v>0</v>
      </c>
      <c r="S18" s="2171"/>
      <c r="T18" s="2172"/>
      <c r="U18" s="1234"/>
      <c r="V18" s="2170">
        <f t="shared" si="1"/>
        <v>0</v>
      </c>
      <c r="W18" s="2171"/>
      <c r="X18" s="2172"/>
      <c r="Y18" s="1213">
        <f t="shared" si="2"/>
        <v>0</v>
      </c>
      <c r="Z18" s="2170">
        <f t="shared" si="3"/>
        <v>0</v>
      </c>
      <c r="AA18" s="2171"/>
      <c r="AB18" s="2172"/>
      <c r="AC18" s="2184"/>
      <c r="AD18" s="2185"/>
      <c r="AE18" s="2185"/>
      <c r="AF18" s="2185"/>
      <c r="AG18" s="2185"/>
      <c r="AH18" s="2186"/>
    </row>
    <row r="19" spans="2:36" s="437" customFormat="1" ht="19.5" customHeight="1">
      <c r="B19" s="382"/>
      <c r="C19" s="1243"/>
      <c r="D19" s="2222"/>
      <c r="E19" s="2223"/>
      <c r="F19" s="2223"/>
      <c r="G19" s="2224"/>
      <c r="H19" s="2222"/>
      <c r="I19" s="2223"/>
      <c r="J19" s="2223"/>
      <c r="K19" s="2223"/>
      <c r="L19" s="2224"/>
      <c r="M19" s="1215"/>
      <c r="N19" s="2167"/>
      <c r="O19" s="2168"/>
      <c r="P19" s="2169"/>
      <c r="Q19" s="1231"/>
      <c r="R19" s="2170">
        <f t="shared" si="0"/>
        <v>0</v>
      </c>
      <c r="S19" s="2171"/>
      <c r="T19" s="2172"/>
      <c r="U19" s="1234"/>
      <c r="V19" s="2170">
        <f t="shared" si="1"/>
        <v>0</v>
      </c>
      <c r="W19" s="2171"/>
      <c r="X19" s="2172"/>
      <c r="Y19" s="1213">
        <f t="shared" si="2"/>
        <v>0</v>
      </c>
      <c r="Z19" s="2170">
        <f t="shared" si="3"/>
        <v>0</v>
      </c>
      <c r="AA19" s="2171"/>
      <c r="AB19" s="2172"/>
      <c r="AC19" s="2184"/>
      <c r="AD19" s="2185"/>
      <c r="AE19" s="2185"/>
      <c r="AF19" s="2185"/>
      <c r="AG19" s="2185"/>
      <c r="AH19" s="2186"/>
    </row>
    <row r="20" spans="2:36" s="437" customFormat="1" ht="19.5" customHeight="1">
      <c r="B20" s="382"/>
      <c r="C20" s="1243"/>
      <c r="D20" s="2222"/>
      <c r="E20" s="2223"/>
      <c r="F20" s="2223"/>
      <c r="G20" s="2224"/>
      <c r="H20" s="2222"/>
      <c r="I20" s="2223"/>
      <c r="J20" s="2223"/>
      <c r="K20" s="2223"/>
      <c r="L20" s="2224"/>
      <c r="M20" s="1215"/>
      <c r="N20" s="2167"/>
      <c r="O20" s="2168"/>
      <c r="P20" s="2169"/>
      <c r="Q20" s="1231"/>
      <c r="R20" s="2170">
        <f t="shared" si="0"/>
        <v>0</v>
      </c>
      <c r="S20" s="2171"/>
      <c r="T20" s="2172"/>
      <c r="U20" s="1234"/>
      <c r="V20" s="2170">
        <f t="shared" si="1"/>
        <v>0</v>
      </c>
      <c r="W20" s="2171"/>
      <c r="X20" s="2172"/>
      <c r="Y20" s="1213">
        <f t="shared" si="2"/>
        <v>0</v>
      </c>
      <c r="Z20" s="2170">
        <f t="shared" si="3"/>
        <v>0</v>
      </c>
      <c r="AA20" s="2171"/>
      <c r="AB20" s="2172"/>
      <c r="AC20" s="2184"/>
      <c r="AD20" s="2185"/>
      <c r="AE20" s="2185"/>
      <c r="AF20" s="2185"/>
      <c r="AG20" s="2185"/>
      <c r="AH20" s="2186"/>
    </row>
    <row r="21" spans="2:36" s="437" customFormat="1" ht="19.5" customHeight="1">
      <c r="B21" s="382"/>
      <c r="C21" s="1243"/>
      <c r="D21" s="2222"/>
      <c r="E21" s="2223"/>
      <c r="F21" s="2223"/>
      <c r="G21" s="2224"/>
      <c r="H21" s="2222"/>
      <c r="I21" s="2223"/>
      <c r="J21" s="2223"/>
      <c r="K21" s="2223"/>
      <c r="L21" s="2224"/>
      <c r="M21" s="1215"/>
      <c r="N21" s="2167"/>
      <c r="O21" s="2168"/>
      <c r="P21" s="2169"/>
      <c r="Q21" s="1231"/>
      <c r="R21" s="2170">
        <f t="shared" si="0"/>
        <v>0</v>
      </c>
      <c r="S21" s="2171"/>
      <c r="T21" s="2172"/>
      <c r="U21" s="1234"/>
      <c r="V21" s="2170">
        <f t="shared" si="1"/>
        <v>0</v>
      </c>
      <c r="W21" s="2171"/>
      <c r="X21" s="2172"/>
      <c r="Y21" s="1213">
        <f t="shared" si="2"/>
        <v>0</v>
      </c>
      <c r="Z21" s="2170">
        <f t="shared" si="3"/>
        <v>0</v>
      </c>
      <c r="AA21" s="2171"/>
      <c r="AB21" s="2172"/>
      <c r="AC21" s="2184"/>
      <c r="AD21" s="2185"/>
      <c r="AE21" s="2185"/>
      <c r="AF21" s="2185"/>
      <c r="AG21" s="2185"/>
      <c r="AH21" s="2186"/>
    </row>
    <row r="22" spans="2:36" s="437" customFormat="1" ht="19.5" customHeight="1">
      <c r="B22" s="382"/>
      <c r="C22" s="1243"/>
      <c r="D22" s="2222"/>
      <c r="E22" s="2223"/>
      <c r="F22" s="2223"/>
      <c r="G22" s="2224"/>
      <c r="H22" s="2222"/>
      <c r="I22" s="2223"/>
      <c r="J22" s="2223"/>
      <c r="K22" s="2223"/>
      <c r="L22" s="2224"/>
      <c r="M22" s="1215"/>
      <c r="N22" s="2167"/>
      <c r="O22" s="2168"/>
      <c r="P22" s="2169"/>
      <c r="Q22" s="1231"/>
      <c r="R22" s="2170">
        <f t="shared" si="0"/>
        <v>0</v>
      </c>
      <c r="S22" s="2171"/>
      <c r="T22" s="2172"/>
      <c r="U22" s="1234"/>
      <c r="V22" s="2170">
        <f t="shared" si="1"/>
        <v>0</v>
      </c>
      <c r="W22" s="2171"/>
      <c r="X22" s="2172"/>
      <c r="Y22" s="1213">
        <f t="shared" si="2"/>
        <v>0</v>
      </c>
      <c r="Z22" s="2170">
        <f t="shared" si="3"/>
        <v>0</v>
      </c>
      <c r="AA22" s="2171"/>
      <c r="AB22" s="2172"/>
      <c r="AC22" s="2184"/>
      <c r="AD22" s="2185"/>
      <c r="AE22" s="2185"/>
      <c r="AF22" s="2185"/>
      <c r="AG22" s="2185"/>
      <c r="AH22" s="2186"/>
    </row>
    <row r="23" spans="2:36" s="437" customFormat="1" ht="19.5" customHeight="1" thickBot="1">
      <c r="B23" s="382"/>
      <c r="C23" s="1243"/>
      <c r="D23" s="2225"/>
      <c r="E23" s="2226"/>
      <c r="F23" s="2226"/>
      <c r="G23" s="2226"/>
      <c r="H23" s="2225"/>
      <c r="I23" s="2226"/>
      <c r="J23" s="2226"/>
      <c r="K23" s="2226"/>
      <c r="L23" s="2227"/>
      <c r="M23" s="1216"/>
      <c r="N23" s="2181"/>
      <c r="O23" s="2182"/>
      <c r="P23" s="2183"/>
      <c r="Q23" s="1232"/>
      <c r="R23" s="2214">
        <f t="shared" si="0"/>
        <v>0</v>
      </c>
      <c r="S23" s="2215"/>
      <c r="T23" s="2216"/>
      <c r="U23" s="1235"/>
      <c r="V23" s="2214">
        <f t="shared" si="1"/>
        <v>0</v>
      </c>
      <c r="W23" s="2215"/>
      <c r="X23" s="2216"/>
      <c r="Y23" s="1214">
        <f t="shared" si="2"/>
        <v>0</v>
      </c>
      <c r="Z23" s="2214">
        <f t="shared" si="3"/>
        <v>0</v>
      </c>
      <c r="AA23" s="2215"/>
      <c r="AB23" s="2216"/>
      <c r="AC23" s="2217"/>
      <c r="AD23" s="2218"/>
      <c r="AE23" s="2218"/>
      <c r="AF23" s="2218"/>
      <c r="AG23" s="2218"/>
      <c r="AH23" s="2219"/>
    </row>
    <row r="24" spans="2:36" s="437" customFormat="1" ht="19.5" customHeight="1" thickTop="1">
      <c r="B24" s="382"/>
      <c r="C24" s="373"/>
      <c r="D24" s="2175" t="s">
        <v>1084</v>
      </c>
      <c r="E24" s="2175"/>
      <c r="F24" s="2175"/>
      <c r="G24" s="2175"/>
      <c r="H24" s="2175"/>
      <c r="I24" s="2175"/>
      <c r="J24" s="2175"/>
      <c r="K24" s="2175"/>
      <c r="L24" s="2175"/>
      <c r="M24" s="2175"/>
      <c r="N24" s="2175"/>
      <c r="O24" s="2175"/>
      <c r="P24" s="2176"/>
      <c r="Q24" s="1212"/>
      <c r="R24" s="2177">
        <f>SUM(R16:T23)</f>
        <v>0</v>
      </c>
      <c r="S24" s="2177"/>
      <c r="T24" s="2177"/>
      <c r="U24" s="1211"/>
      <c r="V24" s="2177">
        <f>SUM(V16:X23)</f>
        <v>0</v>
      </c>
      <c r="W24" s="2177"/>
      <c r="X24" s="2177"/>
      <c r="Y24" s="1211"/>
      <c r="Z24" s="2177">
        <f>SUM(Z16:AB23)</f>
        <v>0</v>
      </c>
      <c r="AA24" s="2177"/>
      <c r="AB24" s="2177"/>
      <c r="AC24" s="2192"/>
      <c r="AD24" s="2192"/>
      <c r="AE24" s="2192"/>
      <c r="AF24" s="2192"/>
      <c r="AG24" s="2192"/>
      <c r="AH24" s="2192"/>
    </row>
    <row r="25" spans="2:36" s="437" customFormat="1" ht="15" customHeight="1">
      <c r="B25" s="382"/>
      <c r="C25" s="373"/>
      <c r="D25" s="383"/>
      <c r="E25" s="383"/>
      <c r="F25" s="383"/>
      <c r="G25" s="383"/>
      <c r="H25" s="383"/>
      <c r="I25" s="383"/>
      <c r="J25" s="383"/>
      <c r="K25" s="383"/>
      <c r="L25" s="383"/>
      <c r="M25" s="383"/>
      <c r="N25" s="383"/>
      <c r="O25" s="383"/>
      <c r="P25" s="383"/>
      <c r="Q25" s="383"/>
      <c r="R25" s="383"/>
      <c r="S25" s="383"/>
      <c r="T25" s="383"/>
      <c r="U25" s="383"/>
      <c r="V25" s="383"/>
      <c r="W25" s="1204"/>
      <c r="X25" s="1204"/>
      <c r="Y25" s="1204"/>
      <c r="Z25" s="382"/>
      <c r="AA25" s="382"/>
      <c r="AB25" s="438"/>
      <c r="AC25" s="439"/>
      <c r="AD25" s="440"/>
    </row>
    <row r="26" spans="2:36" s="380" customFormat="1" ht="15">
      <c r="B26" s="375"/>
      <c r="C26" s="376" t="s">
        <v>853</v>
      </c>
      <c r="D26" s="377"/>
      <c r="E26" s="378"/>
      <c r="F26" s="378"/>
      <c r="G26" s="378"/>
      <c r="H26" s="378"/>
      <c r="I26" s="378"/>
      <c r="J26" s="378"/>
      <c r="K26" s="378"/>
      <c r="L26" s="378"/>
      <c r="M26" s="378"/>
      <c r="N26" s="378"/>
      <c r="O26" s="378"/>
      <c r="P26" s="378"/>
      <c r="Q26" s="378"/>
      <c r="R26" s="378"/>
      <c r="S26" s="378"/>
      <c r="T26" s="378"/>
      <c r="U26" s="379"/>
      <c r="V26" s="378"/>
      <c r="W26" s="378"/>
      <c r="X26" s="378"/>
      <c r="Y26" s="378"/>
      <c r="Z26" s="375"/>
      <c r="AA26" s="375"/>
      <c r="AB26" s="315"/>
      <c r="AC26" s="439"/>
      <c r="AD26" s="440"/>
    </row>
    <row r="27" spans="2:36" s="380" customFormat="1" ht="15">
      <c r="B27" s="375"/>
      <c r="C27" s="376"/>
      <c r="D27" s="364" t="s">
        <v>1103</v>
      </c>
      <c r="E27" s="378"/>
      <c r="F27" s="378"/>
      <c r="G27" s="378"/>
      <c r="H27" s="378"/>
      <c r="I27" s="378"/>
      <c r="J27" s="378"/>
      <c r="K27" s="378"/>
      <c r="L27" s="378"/>
      <c r="M27" s="378"/>
      <c r="N27" s="378"/>
      <c r="O27" s="378"/>
      <c r="P27" s="378"/>
      <c r="Q27" s="378"/>
      <c r="R27" s="378"/>
      <c r="S27" s="378"/>
      <c r="T27" s="378"/>
      <c r="U27" s="379"/>
      <c r="V27" s="378"/>
      <c r="W27" s="378"/>
      <c r="X27" s="378"/>
      <c r="Y27" s="378"/>
      <c r="Z27" s="375"/>
      <c r="AA27" s="375"/>
      <c r="AB27" s="315"/>
      <c r="AC27" s="439"/>
      <c r="AD27" s="440"/>
    </row>
    <row r="28" spans="2:36" s="437" customFormat="1" ht="30" customHeight="1">
      <c r="B28" s="382"/>
      <c r="C28" s="373"/>
      <c r="D28" s="2129" t="s">
        <v>832</v>
      </c>
      <c r="E28" s="2130"/>
      <c r="F28" s="2130"/>
      <c r="G28" s="2130"/>
      <c r="H28" s="2130"/>
      <c r="I28" s="2131"/>
      <c r="J28" s="2135">
        <f>V24</f>
        <v>0</v>
      </c>
      <c r="K28" s="2136"/>
      <c r="L28" s="2136"/>
      <c r="M28" s="2136"/>
      <c r="N28" s="2136"/>
      <c r="O28" s="2136"/>
      <c r="P28" s="2136"/>
      <c r="Q28" s="2136"/>
      <c r="R28" s="2137"/>
      <c r="S28" s="393" t="s">
        <v>295</v>
      </c>
      <c r="T28" s="376" t="s">
        <v>471</v>
      </c>
      <c r="U28" s="2126"/>
      <c r="V28" s="2126"/>
      <c r="W28" s="2126"/>
      <c r="X28" s="2126"/>
      <c r="Y28" s="2126"/>
      <c r="Z28" s="2126"/>
      <c r="AA28" s="382"/>
      <c r="AB28" s="438"/>
      <c r="AC28" s="439"/>
      <c r="AD28" s="440"/>
      <c r="AJ28" s="957" t="s">
        <v>1105</v>
      </c>
    </row>
    <row r="29" spans="2:36" s="437" customFormat="1" ht="15" customHeight="1">
      <c r="B29" s="382"/>
      <c r="C29" s="373"/>
      <c r="D29" s="906"/>
      <c r="E29" s="390"/>
      <c r="F29" s="391"/>
      <c r="G29" s="392"/>
      <c r="H29" s="392"/>
      <c r="I29" s="392"/>
      <c r="J29" s="392"/>
      <c r="K29" s="392"/>
      <c r="L29" s="318"/>
      <c r="M29" s="318"/>
      <c r="N29" s="318"/>
      <c r="O29" s="318"/>
      <c r="P29" s="318"/>
      <c r="Q29" s="318"/>
      <c r="R29" s="318"/>
      <c r="S29" s="318"/>
      <c r="T29" s="318"/>
      <c r="U29" s="318"/>
      <c r="V29" s="318"/>
      <c r="W29" s="318"/>
      <c r="X29" s="318"/>
      <c r="Y29" s="318"/>
      <c r="Z29" s="382"/>
      <c r="AA29" s="382"/>
      <c r="AB29" s="438"/>
      <c r="AC29" s="439"/>
      <c r="AD29" s="440"/>
    </row>
    <row r="30" spans="2:36" s="380" customFormat="1" ht="15">
      <c r="B30" s="375"/>
      <c r="C30" s="376"/>
      <c r="D30" s="364" t="s">
        <v>833</v>
      </c>
      <c r="E30" s="378"/>
      <c r="F30" s="378"/>
      <c r="G30" s="378"/>
      <c r="H30" s="378"/>
      <c r="I30" s="378"/>
      <c r="J30" s="378"/>
      <c r="K30" s="378"/>
      <c r="L30" s="378"/>
      <c r="M30" s="378"/>
      <c r="N30" s="378"/>
      <c r="O30" s="378"/>
      <c r="P30" s="378"/>
      <c r="Q30" s="378"/>
      <c r="R30" s="378"/>
      <c r="S30" s="378"/>
      <c r="T30" s="378"/>
      <c r="U30" s="379"/>
      <c r="V30" s="378"/>
      <c r="W30" s="378"/>
      <c r="X30" s="378"/>
      <c r="Y30" s="378"/>
      <c r="Z30" s="375"/>
      <c r="AA30" s="375"/>
      <c r="AB30" s="315"/>
      <c r="AC30" s="439"/>
      <c r="AD30" s="440"/>
    </row>
    <row r="31" spans="2:36" s="437" customFormat="1" ht="30" customHeight="1">
      <c r="B31" s="382"/>
      <c r="C31" s="373"/>
      <c r="D31" s="2113" t="s">
        <v>472</v>
      </c>
      <c r="E31" s="2114"/>
      <c r="F31" s="2114"/>
      <c r="G31" s="2114"/>
      <c r="H31" s="2114"/>
      <c r="I31" s="2115"/>
      <c r="J31" s="2116">
        <v>900000</v>
      </c>
      <c r="K31" s="2117"/>
      <c r="L31" s="2117"/>
      <c r="M31" s="2117"/>
      <c r="N31" s="2117"/>
      <c r="O31" s="2117"/>
      <c r="P31" s="2117"/>
      <c r="Q31" s="2117"/>
      <c r="R31" s="2118"/>
      <c r="S31" s="393" t="s">
        <v>295</v>
      </c>
      <c r="T31" s="376" t="s">
        <v>834</v>
      </c>
      <c r="U31" s="2126" t="s">
        <v>835</v>
      </c>
      <c r="V31" s="2126"/>
      <c r="W31" s="2126"/>
      <c r="X31" s="2126"/>
      <c r="Y31" s="2126"/>
      <c r="Z31" s="2126"/>
      <c r="AA31" s="382"/>
      <c r="AB31" s="438"/>
      <c r="AC31" s="439"/>
      <c r="AD31" s="440"/>
      <c r="AJ31" s="957" t="s">
        <v>1105</v>
      </c>
    </row>
    <row r="32" spans="2:36" s="437" customFormat="1" ht="15" customHeight="1">
      <c r="B32" s="382"/>
      <c r="C32" s="373"/>
      <c r="D32" s="390"/>
      <c r="E32" s="390"/>
      <c r="F32" s="391"/>
      <c r="G32" s="392"/>
      <c r="H32" s="392"/>
      <c r="I32" s="903"/>
      <c r="J32" s="903"/>
      <c r="K32" s="903"/>
      <c r="L32" s="903"/>
      <c r="M32" s="903"/>
      <c r="N32" s="903"/>
      <c r="O32" s="903"/>
      <c r="P32" s="903"/>
      <c r="Q32" s="903"/>
      <c r="R32" s="903"/>
      <c r="S32" s="903"/>
      <c r="T32" s="903"/>
      <c r="U32" s="903"/>
      <c r="V32" s="903"/>
      <c r="W32" s="903"/>
      <c r="X32" s="903"/>
      <c r="Y32" s="903"/>
      <c r="Z32" s="382"/>
      <c r="AA32" s="382"/>
      <c r="AB32" s="438"/>
      <c r="AC32" s="439"/>
      <c r="AD32" s="440"/>
    </row>
    <row r="33" spans="2:36" s="380" customFormat="1" ht="15">
      <c r="B33" s="375"/>
      <c r="C33" s="376" t="s">
        <v>854</v>
      </c>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A33" s="375"/>
      <c r="AB33" s="315"/>
      <c r="AC33" s="439"/>
      <c r="AD33" s="440"/>
    </row>
    <row r="34" spans="2:36" s="437" customFormat="1" ht="50.1" customHeight="1">
      <c r="B34" s="382"/>
      <c r="C34" s="373"/>
      <c r="D34" s="2113" t="s">
        <v>836</v>
      </c>
      <c r="E34" s="2114"/>
      <c r="F34" s="2114"/>
      <c r="G34" s="2114"/>
      <c r="H34" s="2114"/>
      <c r="I34" s="2115"/>
      <c r="J34" s="2116">
        <f>IF(J28="",0,MIN(J28,J31))</f>
        <v>0</v>
      </c>
      <c r="K34" s="2117"/>
      <c r="L34" s="2117"/>
      <c r="M34" s="2117"/>
      <c r="N34" s="2117"/>
      <c r="O34" s="2117"/>
      <c r="P34" s="2117"/>
      <c r="Q34" s="2117"/>
      <c r="R34" s="2118"/>
      <c r="S34" s="393" t="s">
        <v>295</v>
      </c>
      <c r="T34" s="376" t="s">
        <v>837</v>
      </c>
      <c r="U34" s="2126" t="s">
        <v>838</v>
      </c>
      <c r="V34" s="2126"/>
      <c r="W34" s="2126"/>
      <c r="X34" s="2126"/>
      <c r="Y34" s="2126"/>
      <c r="Z34" s="2126"/>
      <c r="AA34" s="382"/>
      <c r="AB34" s="438"/>
      <c r="AC34" s="439"/>
      <c r="AD34" s="440"/>
      <c r="AJ34" s="957" t="s">
        <v>1105</v>
      </c>
    </row>
    <row r="35" spans="2:36" s="437" customFormat="1" ht="15" customHeight="1">
      <c r="B35" s="382"/>
      <c r="C35" s="373"/>
      <c r="D35" s="917" t="s">
        <v>1205</v>
      </c>
      <c r="E35" s="905"/>
      <c r="F35" s="395"/>
      <c r="G35" s="394"/>
      <c r="H35" s="394"/>
      <c r="I35" s="903"/>
      <c r="J35" s="903"/>
      <c r="K35" s="903"/>
      <c r="L35" s="903"/>
      <c r="M35" s="903"/>
      <c r="N35" s="903"/>
      <c r="O35" s="903"/>
      <c r="P35" s="903"/>
      <c r="Q35" s="903"/>
      <c r="R35" s="903"/>
      <c r="S35" s="903"/>
      <c r="T35" s="903"/>
      <c r="U35" s="903"/>
      <c r="V35" s="903"/>
      <c r="W35" s="903"/>
      <c r="X35" s="903"/>
      <c r="Y35" s="903"/>
      <c r="Z35" s="382"/>
      <c r="AA35" s="382"/>
      <c r="AB35" s="438"/>
      <c r="AC35" s="439"/>
      <c r="AD35" s="440"/>
    </row>
    <row r="36" spans="2:36" s="437" customFormat="1" ht="15" customHeight="1">
      <c r="B36" s="382"/>
      <c r="C36" s="373"/>
      <c r="D36" s="917"/>
      <c r="E36" s="905"/>
      <c r="F36" s="395"/>
      <c r="G36" s="394"/>
      <c r="H36" s="394"/>
      <c r="I36" s="903"/>
      <c r="J36" s="903"/>
      <c r="K36" s="903"/>
      <c r="L36" s="903"/>
      <c r="M36" s="903"/>
      <c r="N36" s="903"/>
      <c r="O36" s="903"/>
      <c r="P36" s="903"/>
      <c r="Q36" s="903"/>
      <c r="R36" s="903"/>
      <c r="S36" s="903"/>
      <c r="T36" s="903"/>
      <c r="U36" s="903"/>
      <c r="V36" s="903"/>
      <c r="W36" s="903"/>
      <c r="X36" s="903"/>
      <c r="Y36" s="903"/>
      <c r="Z36" s="382"/>
      <c r="AA36" s="382"/>
      <c r="AB36" s="438"/>
      <c r="AC36" s="439"/>
      <c r="AD36" s="440"/>
    </row>
    <row r="37" spans="2:36" s="926" customFormat="1" ht="15">
      <c r="B37" s="920"/>
      <c r="C37" s="376" t="s">
        <v>855</v>
      </c>
      <c r="D37" s="922"/>
      <c r="E37" s="918"/>
      <c r="F37" s="918"/>
      <c r="G37" s="918"/>
      <c r="H37" s="918"/>
      <c r="I37" s="918"/>
      <c r="J37" s="918"/>
      <c r="K37" s="918"/>
      <c r="L37" s="918"/>
      <c r="M37" s="918"/>
      <c r="N37" s="918"/>
      <c r="O37" s="918"/>
      <c r="P37" s="918"/>
      <c r="Q37" s="918"/>
      <c r="R37" s="918"/>
      <c r="S37" s="918"/>
      <c r="T37" s="918"/>
      <c r="U37" s="919"/>
      <c r="V37" s="918"/>
      <c r="W37" s="918"/>
      <c r="X37" s="918"/>
      <c r="Y37" s="918"/>
      <c r="Z37" s="920"/>
      <c r="AA37" s="920"/>
      <c r="AB37" s="923"/>
      <c r="AC37" s="924"/>
      <c r="AD37" s="925"/>
    </row>
    <row r="38" spans="2:36" s="926" customFormat="1" ht="15">
      <c r="B38" s="920"/>
      <c r="C38" s="921"/>
      <c r="D38" s="922" t="s">
        <v>856</v>
      </c>
      <c r="E38" s="918"/>
      <c r="F38" s="918"/>
      <c r="G38" s="918"/>
      <c r="H38" s="918"/>
      <c r="I38" s="918"/>
      <c r="J38" s="918"/>
      <c r="K38" s="918"/>
      <c r="L38" s="918"/>
      <c r="M38" s="918"/>
      <c r="N38" s="918"/>
      <c r="O38" s="918"/>
      <c r="P38" s="918"/>
      <c r="Q38" s="918"/>
      <c r="R38" s="918"/>
      <c r="S38" s="918"/>
      <c r="T38" s="918"/>
      <c r="U38" s="919"/>
      <c r="V38" s="918"/>
      <c r="W38" s="918"/>
      <c r="X38" s="918"/>
      <c r="Y38" s="918"/>
      <c r="Z38" s="1218"/>
      <c r="AA38" s="1218"/>
      <c r="AB38" s="1219"/>
      <c r="AC38" s="1220"/>
      <c r="AD38" s="1221"/>
      <c r="AE38" s="1222"/>
      <c r="AF38" s="1222"/>
      <c r="AG38" s="1222"/>
      <c r="AH38" s="1222"/>
    </row>
    <row r="39" spans="2:36" s="926" customFormat="1" ht="15">
      <c r="B39" s="920"/>
      <c r="C39" s="921"/>
      <c r="D39" s="978"/>
      <c r="E39" s="979"/>
      <c r="F39" s="979"/>
      <c r="G39" s="979"/>
      <c r="H39" s="979"/>
      <c r="I39" s="979"/>
      <c r="J39" s="979"/>
      <c r="K39" s="979"/>
      <c r="L39" s="979"/>
      <c r="M39" s="979"/>
      <c r="N39" s="979"/>
      <c r="O39" s="979"/>
      <c r="P39" s="979"/>
      <c r="Q39" s="979"/>
      <c r="R39" s="979"/>
      <c r="S39" s="979"/>
      <c r="T39" s="979"/>
      <c r="U39" s="980"/>
      <c r="V39" s="979"/>
      <c r="W39" s="979"/>
      <c r="X39" s="979"/>
      <c r="Y39" s="979"/>
      <c r="Z39" s="920"/>
      <c r="AA39" s="920"/>
      <c r="AB39" s="923"/>
      <c r="AC39" s="924"/>
      <c r="AD39" s="925"/>
      <c r="AH39" s="1223"/>
    </row>
    <row r="40" spans="2:36" s="926" customFormat="1" ht="15">
      <c r="B40" s="920"/>
      <c r="C40" s="921"/>
      <c r="D40" s="981"/>
      <c r="E40" s="982"/>
      <c r="F40" s="982"/>
      <c r="G40" s="982"/>
      <c r="H40" s="982"/>
      <c r="I40" s="982"/>
      <c r="J40" s="982"/>
      <c r="K40" s="982"/>
      <c r="L40" s="982"/>
      <c r="M40" s="982"/>
      <c r="N40" s="982"/>
      <c r="O40" s="982"/>
      <c r="P40" s="982"/>
      <c r="Q40" s="982"/>
      <c r="R40" s="982"/>
      <c r="S40" s="982"/>
      <c r="T40" s="982"/>
      <c r="U40" s="983"/>
      <c r="V40" s="982"/>
      <c r="W40" s="982"/>
      <c r="X40" s="982"/>
      <c r="Y40" s="982"/>
      <c r="Z40" s="920"/>
      <c r="AA40" s="920"/>
      <c r="AB40" s="923"/>
      <c r="AC40" s="924"/>
      <c r="AD40" s="925"/>
      <c r="AH40" s="1224"/>
    </row>
    <row r="41" spans="2:36" s="926" customFormat="1" ht="15">
      <c r="B41" s="920"/>
      <c r="C41" s="921"/>
      <c r="D41" s="984"/>
      <c r="E41" s="982"/>
      <c r="F41" s="982"/>
      <c r="G41" s="982"/>
      <c r="H41" s="982"/>
      <c r="I41" s="982"/>
      <c r="J41" s="982"/>
      <c r="K41" s="982"/>
      <c r="L41" s="982"/>
      <c r="M41" s="982"/>
      <c r="N41" s="982"/>
      <c r="O41" s="982"/>
      <c r="P41" s="982"/>
      <c r="Q41" s="982"/>
      <c r="R41" s="982"/>
      <c r="S41" s="982"/>
      <c r="T41" s="982"/>
      <c r="U41" s="983"/>
      <c r="V41" s="982"/>
      <c r="W41" s="982"/>
      <c r="X41" s="982"/>
      <c r="Y41" s="982"/>
      <c r="Z41" s="920"/>
      <c r="AA41" s="920"/>
      <c r="AB41" s="923"/>
      <c r="AC41" s="924"/>
      <c r="AD41" s="925"/>
      <c r="AH41" s="1224"/>
    </row>
    <row r="42" spans="2:36" s="380" customFormat="1" ht="15">
      <c r="B42" s="375"/>
      <c r="C42" s="376"/>
      <c r="D42" s="984"/>
      <c r="E42" s="982"/>
      <c r="F42" s="982"/>
      <c r="G42" s="982"/>
      <c r="H42" s="982"/>
      <c r="I42" s="982"/>
      <c r="J42" s="982"/>
      <c r="K42" s="982"/>
      <c r="L42" s="982"/>
      <c r="M42" s="982"/>
      <c r="N42" s="982"/>
      <c r="O42" s="982"/>
      <c r="P42" s="982"/>
      <c r="Q42" s="982"/>
      <c r="R42" s="982"/>
      <c r="S42" s="982"/>
      <c r="T42" s="982"/>
      <c r="U42" s="983"/>
      <c r="V42" s="982"/>
      <c r="W42" s="982"/>
      <c r="X42" s="982"/>
      <c r="Y42" s="982"/>
      <c r="Z42" s="375"/>
      <c r="AA42" s="375"/>
      <c r="AB42" s="315"/>
      <c r="AC42" s="439"/>
      <c r="AD42" s="440"/>
      <c r="AH42" s="1224"/>
    </row>
    <row r="43" spans="2:36" s="380" customFormat="1" ht="15">
      <c r="B43" s="375"/>
      <c r="C43" s="376"/>
      <c r="D43" s="984"/>
      <c r="E43" s="982"/>
      <c r="F43" s="982"/>
      <c r="G43" s="982"/>
      <c r="H43" s="982"/>
      <c r="I43" s="982"/>
      <c r="J43" s="982"/>
      <c r="K43" s="982"/>
      <c r="L43" s="982"/>
      <c r="M43" s="982"/>
      <c r="N43" s="982"/>
      <c r="O43" s="982"/>
      <c r="P43" s="982"/>
      <c r="Q43" s="982"/>
      <c r="R43" s="982"/>
      <c r="S43" s="982"/>
      <c r="T43" s="982"/>
      <c r="U43" s="983"/>
      <c r="V43" s="982"/>
      <c r="W43" s="982"/>
      <c r="X43" s="982"/>
      <c r="Y43" s="982"/>
      <c r="Z43" s="375"/>
      <c r="AA43" s="375"/>
      <c r="AB43" s="315"/>
      <c r="AC43" s="396"/>
      <c r="AD43" s="397"/>
      <c r="AH43" s="1224"/>
    </row>
    <row r="44" spans="2:36" s="380" customFormat="1" ht="15">
      <c r="B44" s="375"/>
      <c r="C44" s="376"/>
      <c r="D44" s="984"/>
      <c r="E44" s="982"/>
      <c r="F44" s="982"/>
      <c r="G44" s="982"/>
      <c r="H44" s="982"/>
      <c r="I44" s="982"/>
      <c r="J44" s="982"/>
      <c r="K44" s="982"/>
      <c r="L44" s="982"/>
      <c r="M44" s="982"/>
      <c r="N44" s="982"/>
      <c r="O44" s="982"/>
      <c r="P44" s="982"/>
      <c r="Q44" s="982"/>
      <c r="R44" s="982"/>
      <c r="S44" s="982"/>
      <c r="T44" s="982"/>
      <c r="U44" s="983"/>
      <c r="V44" s="982"/>
      <c r="W44" s="982"/>
      <c r="X44" s="982"/>
      <c r="Y44" s="982"/>
      <c r="Z44" s="375"/>
      <c r="AA44" s="375"/>
      <c r="AB44" s="315"/>
      <c r="AC44" s="396"/>
      <c r="AD44" s="397"/>
      <c r="AH44" s="1224"/>
    </row>
    <row r="45" spans="2:36" s="380" customFormat="1" ht="15">
      <c r="B45" s="375"/>
      <c r="C45" s="376"/>
      <c r="D45" s="984"/>
      <c r="E45" s="982"/>
      <c r="F45" s="982"/>
      <c r="G45" s="982"/>
      <c r="H45" s="982"/>
      <c r="I45" s="982"/>
      <c r="J45" s="982"/>
      <c r="K45" s="982"/>
      <c r="L45" s="982"/>
      <c r="M45" s="982"/>
      <c r="N45" s="982"/>
      <c r="O45" s="982"/>
      <c r="P45" s="982"/>
      <c r="Q45" s="982"/>
      <c r="R45" s="982"/>
      <c r="S45" s="982"/>
      <c r="T45" s="982"/>
      <c r="U45" s="983"/>
      <c r="V45" s="982"/>
      <c r="W45" s="982"/>
      <c r="X45" s="982"/>
      <c r="Y45" s="982"/>
      <c r="Z45" s="375"/>
      <c r="AA45" s="375"/>
      <c r="AB45" s="315"/>
      <c r="AC45" s="396"/>
      <c r="AD45" s="397"/>
      <c r="AH45" s="1224"/>
    </row>
    <row r="46" spans="2:36" s="380" customFormat="1" ht="15">
      <c r="B46" s="375"/>
      <c r="C46" s="376"/>
      <c r="D46" s="984"/>
      <c r="E46" s="982"/>
      <c r="F46" s="982"/>
      <c r="G46" s="982"/>
      <c r="H46" s="982"/>
      <c r="I46" s="982"/>
      <c r="J46" s="982"/>
      <c r="K46" s="982"/>
      <c r="L46" s="982"/>
      <c r="M46" s="982"/>
      <c r="N46" s="982"/>
      <c r="O46" s="982"/>
      <c r="P46" s="982"/>
      <c r="Q46" s="982"/>
      <c r="R46" s="982"/>
      <c r="S46" s="982"/>
      <c r="T46" s="982"/>
      <c r="U46" s="983"/>
      <c r="V46" s="982"/>
      <c r="W46" s="982"/>
      <c r="X46" s="982"/>
      <c r="Y46" s="982"/>
      <c r="Z46" s="375"/>
      <c r="AA46" s="375"/>
      <c r="AB46" s="315"/>
      <c r="AC46" s="396"/>
      <c r="AD46" s="397"/>
      <c r="AH46" s="1224"/>
    </row>
    <row r="47" spans="2:36" s="380" customFormat="1" ht="15">
      <c r="B47" s="375"/>
      <c r="C47" s="376"/>
      <c r="D47" s="984"/>
      <c r="E47" s="982"/>
      <c r="F47" s="982"/>
      <c r="G47" s="982"/>
      <c r="H47" s="982"/>
      <c r="I47" s="982"/>
      <c r="J47" s="982"/>
      <c r="K47" s="982"/>
      <c r="L47" s="982"/>
      <c r="M47" s="982"/>
      <c r="N47" s="982"/>
      <c r="O47" s="982"/>
      <c r="P47" s="982"/>
      <c r="Q47" s="982"/>
      <c r="R47" s="982"/>
      <c r="S47" s="982"/>
      <c r="T47" s="982"/>
      <c r="U47" s="983"/>
      <c r="V47" s="982"/>
      <c r="W47" s="982"/>
      <c r="X47" s="982"/>
      <c r="Y47" s="982"/>
      <c r="Z47" s="375"/>
      <c r="AA47" s="375"/>
      <c r="AB47" s="315"/>
      <c r="AC47" s="396"/>
      <c r="AD47" s="397"/>
      <c r="AH47" s="1224"/>
    </row>
    <row r="48" spans="2:36" s="380" customFormat="1" ht="15">
      <c r="B48" s="375"/>
      <c r="C48" s="376"/>
      <c r="D48" s="984"/>
      <c r="E48" s="982"/>
      <c r="F48" s="982"/>
      <c r="G48" s="982"/>
      <c r="H48" s="982"/>
      <c r="I48" s="982"/>
      <c r="J48" s="982"/>
      <c r="K48" s="982"/>
      <c r="L48" s="982"/>
      <c r="M48" s="982"/>
      <c r="N48" s="982"/>
      <c r="O48" s="982"/>
      <c r="P48" s="982"/>
      <c r="Q48" s="982"/>
      <c r="R48" s="982"/>
      <c r="S48" s="982"/>
      <c r="T48" s="982"/>
      <c r="U48" s="983"/>
      <c r="V48" s="982"/>
      <c r="W48" s="982"/>
      <c r="X48" s="982"/>
      <c r="Y48" s="982"/>
      <c r="Z48" s="375"/>
      <c r="AA48" s="375"/>
      <c r="AB48" s="315"/>
      <c r="AC48" s="396"/>
      <c r="AD48" s="397"/>
      <c r="AH48" s="1224"/>
    </row>
    <row r="49" spans="2:34" s="380" customFormat="1" ht="15">
      <c r="B49" s="375"/>
      <c r="C49" s="376"/>
      <c r="D49" s="984"/>
      <c r="E49" s="982"/>
      <c r="F49" s="982"/>
      <c r="G49" s="982"/>
      <c r="H49" s="982"/>
      <c r="I49" s="982"/>
      <c r="J49" s="982"/>
      <c r="K49" s="982"/>
      <c r="L49" s="982"/>
      <c r="M49" s="982"/>
      <c r="N49" s="982"/>
      <c r="O49" s="982"/>
      <c r="P49" s="982"/>
      <c r="Q49" s="982"/>
      <c r="R49" s="982"/>
      <c r="S49" s="982"/>
      <c r="T49" s="982"/>
      <c r="U49" s="983"/>
      <c r="V49" s="982"/>
      <c r="W49" s="982"/>
      <c r="X49" s="982"/>
      <c r="Y49" s="982"/>
      <c r="Z49" s="375"/>
      <c r="AA49" s="375"/>
      <c r="AB49" s="315"/>
      <c r="AC49" s="396"/>
      <c r="AD49" s="397"/>
      <c r="AH49" s="1224"/>
    </row>
    <row r="50" spans="2:34" s="380" customFormat="1" ht="15">
      <c r="B50" s="375"/>
      <c r="C50" s="376"/>
      <c r="D50" s="984"/>
      <c r="E50" s="982"/>
      <c r="F50" s="982"/>
      <c r="G50" s="982"/>
      <c r="H50" s="982"/>
      <c r="I50" s="982"/>
      <c r="J50" s="982"/>
      <c r="K50" s="982"/>
      <c r="L50" s="982"/>
      <c r="M50" s="982"/>
      <c r="N50" s="982"/>
      <c r="O50" s="982"/>
      <c r="P50" s="982"/>
      <c r="Q50" s="982"/>
      <c r="R50" s="982"/>
      <c r="S50" s="982"/>
      <c r="T50" s="982"/>
      <c r="U50" s="983"/>
      <c r="V50" s="982"/>
      <c r="W50" s="982"/>
      <c r="X50" s="982"/>
      <c r="Y50" s="982"/>
      <c r="Z50" s="375"/>
      <c r="AA50" s="375"/>
      <c r="AB50" s="315"/>
      <c r="AC50" s="396"/>
      <c r="AD50" s="397"/>
      <c r="AH50" s="1224"/>
    </row>
    <row r="51" spans="2:34" ht="12.75" customHeight="1">
      <c r="B51" s="367"/>
      <c r="C51" s="367"/>
      <c r="D51" s="985"/>
      <c r="E51" s="986"/>
      <c r="F51" s="986"/>
      <c r="G51" s="986"/>
      <c r="H51" s="986"/>
      <c r="I51" s="986"/>
      <c r="J51" s="986"/>
      <c r="K51" s="986"/>
      <c r="L51" s="986"/>
      <c r="M51" s="986"/>
      <c r="N51" s="986"/>
      <c r="O51" s="986"/>
      <c r="P51" s="986"/>
      <c r="Q51" s="986"/>
      <c r="R51" s="986"/>
      <c r="S51" s="986"/>
      <c r="T51" s="986"/>
      <c r="U51" s="986"/>
      <c r="V51" s="986"/>
      <c r="W51" s="986"/>
      <c r="X51" s="986"/>
      <c r="Y51" s="986"/>
      <c r="Z51" s="367"/>
      <c r="AA51" s="367"/>
      <c r="AC51" s="396"/>
      <c r="AD51" s="397"/>
      <c r="AH51" s="1225"/>
    </row>
    <row r="52" spans="2:34" ht="20.100000000000001" customHeight="1">
      <c r="D52" s="987"/>
      <c r="E52" s="988"/>
      <c r="F52" s="988"/>
      <c r="G52" s="988"/>
      <c r="H52" s="988"/>
      <c r="I52" s="988"/>
      <c r="J52" s="988"/>
      <c r="K52" s="988"/>
      <c r="L52" s="988"/>
      <c r="M52" s="988"/>
      <c r="N52" s="988"/>
      <c r="O52" s="988"/>
      <c r="P52" s="988"/>
      <c r="Q52" s="988"/>
      <c r="R52" s="988"/>
      <c r="S52" s="988"/>
      <c r="T52" s="988"/>
      <c r="U52" s="988"/>
      <c r="V52" s="988"/>
      <c r="W52" s="988"/>
      <c r="X52" s="988"/>
      <c r="Y52" s="988"/>
      <c r="AC52" s="396"/>
      <c r="AD52" s="397"/>
      <c r="AH52" s="1225"/>
    </row>
    <row r="53" spans="2:34" ht="20.100000000000001" customHeight="1">
      <c r="D53" s="987"/>
      <c r="E53" s="988"/>
      <c r="F53" s="988"/>
      <c r="G53" s="988"/>
      <c r="H53" s="988"/>
      <c r="I53" s="988"/>
      <c r="J53" s="988"/>
      <c r="K53" s="988"/>
      <c r="L53" s="988"/>
      <c r="M53" s="988"/>
      <c r="N53" s="988"/>
      <c r="O53" s="988"/>
      <c r="P53" s="988"/>
      <c r="Q53" s="988"/>
      <c r="R53" s="988"/>
      <c r="S53" s="988"/>
      <c r="T53" s="988"/>
      <c r="U53" s="988"/>
      <c r="V53" s="988"/>
      <c r="W53" s="988"/>
      <c r="X53" s="988"/>
      <c r="Y53" s="988"/>
      <c r="AC53" s="396"/>
      <c r="AD53" s="397"/>
      <c r="AH53" s="1225"/>
    </row>
    <row r="54" spans="2:34" ht="20.100000000000001" customHeight="1">
      <c r="D54" s="987"/>
      <c r="E54" s="988"/>
      <c r="F54" s="988"/>
      <c r="G54" s="988"/>
      <c r="H54" s="988"/>
      <c r="I54" s="988"/>
      <c r="J54" s="988"/>
      <c r="K54" s="988"/>
      <c r="L54" s="988"/>
      <c r="M54" s="988"/>
      <c r="N54" s="988"/>
      <c r="O54" s="988"/>
      <c r="P54" s="988"/>
      <c r="Q54" s="988"/>
      <c r="R54" s="988"/>
      <c r="S54" s="988"/>
      <c r="T54" s="988"/>
      <c r="U54" s="988"/>
      <c r="V54" s="988"/>
      <c r="W54" s="988"/>
      <c r="X54" s="988"/>
      <c r="Y54" s="988"/>
      <c r="AC54" s="396"/>
      <c r="AD54" s="397"/>
      <c r="AH54" s="1225"/>
    </row>
    <row r="55" spans="2:34" ht="20.100000000000001" customHeight="1">
      <c r="D55" s="987"/>
      <c r="E55" s="988"/>
      <c r="F55" s="988"/>
      <c r="G55" s="988"/>
      <c r="H55" s="988"/>
      <c r="I55" s="988"/>
      <c r="J55" s="988"/>
      <c r="K55" s="988"/>
      <c r="L55" s="988"/>
      <c r="M55" s="988"/>
      <c r="N55" s="988"/>
      <c r="O55" s="988"/>
      <c r="P55" s="988"/>
      <c r="Q55" s="988"/>
      <c r="R55" s="988"/>
      <c r="S55" s="988"/>
      <c r="T55" s="988"/>
      <c r="U55" s="988"/>
      <c r="V55" s="988"/>
      <c r="W55" s="988"/>
      <c r="X55" s="988"/>
      <c r="Y55" s="988"/>
      <c r="AC55" s="396"/>
      <c r="AD55" s="397"/>
      <c r="AH55" s="1225"/>
    </row>
    <row r="56" spans="2:34" ht="20.100000000000001" customHeight="1">
      <c r="D56" s="987"/>
      <c r="E56" s="988"/>
      <c r="F56" s="988"/>
      <c r="G56" s="988"/>
      <c r="H56" s="988"/>
      <c r="I56" s="988"/>
      <c r="J56" s="988"/>
      <c r="K56" s="988"/>
      <c r="L56" s="988"/>
      <c r="M56" s="988"/>
      <c r="N56" s="988"/>
      <c r="O56" s="988"/>
      <c r="P56" s="988"/>
      <c r="Q56" s="988"/>
      <c r="R56" s="988"/>
      <c r="S56" s="988"/>
      <c r="T56" s="988"/>
      <c r="U56" s="988"/>
      <c r="V56" s="988"/>
      <c r="W56" s="988"/>
      <c r="X56" s="988"/>
      <c r="Y56" s="988"/>
      <c r="AC56" s="396"/>
      <c r="AD56" s="397"/>
      <c r="AE56" s="398"/>
      <c r="AH56" s="1225"/>
    </row>
    <row r="57" spans="2:34" ht="20.100000000000001" customHeight="1">
      <c r="D57" s="987"/>
      <c r="E57" s="988"/>
      <c r="F57" s="988"/>
      <c r="G57" s="988"/>
      <c r="H57" s="988"/>
      <c r="I57" s="988"/>
      <c r="J57" s="988"/>
      <c r="K57" s="988"/>
      <c r="L57" s="988"/>
      <c r="M57" s="988"/>
      <c r="N57" s="988"/>
      <c r="O57" s="988"/>
      <c r="P57" s="988"/>
      <c r="Q57" s="988"/>
      <c r="R57" s="988"/>
      <c r="S57" s="988"/>
      <c r="T57" s="988"/>
      <c r="U57" s="988"/>
      <c r="V57" s="988"/>
      <c r="W57" s="988"/>
      <c r="X57" s="988"/>
      <c r="Y57" s="988"/>
      <c r="AC57" s="396"/>
      <c r="AD57" s="397"/>
      <c r="AH57" s="1225"/>
    </row>
    <row r="58" spans="2:34" ht="20.100000000000001" customHeight="1">
      <c r="D58" s="987"/>
      <c r="E58" s="988"/>
      <c r="F58" s="988"/>
      <c r="G58" s="988"/>
      <c r="H58" s="988"/>
      <c r="I58" s="988"/>
      <c r="J58" s="988"/>
      <c r="K58" s="988"/>
      <c r="L58" s="988"/>
      <c r="M58" s="988"/>
      <c r="N58" s="988"/>
      <c r="O58" s="988"/>
      <c r="P58" s="988"/>
      <c r="Q58" s="988"/>
      <c r="R58" s="988"/>
      <c r="S58" s="988"/>
      <c r="T58" s="988"/>
      <c r="U58" s="988"/>
      <c r="V58" s="988"/>
      <c r="W58" s="988"/>
      <c r="X58" s="988"/>
      <c r="Y58" s="988"/>
      <c r="AC58" s="396"/>
      <c r="AD58" s="397"/>
      <c r="AH58" s="1225"/>
    </row>
    <row r="59" spans="2:34" ht="20.100000000000001" customHeight="1">
      <c r="D59" s="987"/>
      <c r="E59" s="988"/>
      <c r="F59" s="988"/>
      <c r="G59" s="988"/>
      <c r="H59" s="988"/>
      <c r="I59" s="988"/>
      <c r="J59" s="988"/>
      <c r="K59" s="988"/>
      <c r="L59" s="988"/>
      <c r="M59" s="988"/>
      <c r="N59" s="988"/>
      <c r="O59" s="988"/>
      <c r="P59" s="988"/>
      <c r="Q59" s="988"/>
      <c r="R59" s="988"/>
      <c r="S59" s="988"/>
      <c r="T59" s="988"/>
      <c r="U59" s="988"/>
      <c r="V59" s="988"/>
      <c r="W59" s="988"/>
      <c r="X59" s="988"/>
      <c r="Y59" s="988"/>
      <c r="AC59" s="396"/>
      <c r="AD59" s="397"/>
      <c r="AH59" s="1225"/>
    </row>
    <row r="60" spans="2:34" ht="20.100000000000001" customHeight="1">
      <c r="D60" s="987"/>
      <c r="E60" s="988"/>
      <c r="F60" s="988"/>
      <c r="G60" s="988"/>
      <c r="H60" s="988"/>
      <c r="I60" s="988"/>
      <c r="J60" s="988"/>
      <c r="K60" s="988"/>
      <c r="L60" s="988"/>
      <c r="M60" s="988"/>
      <c r="N60" s="988"/>
      <c r="O60" s="988"/>
      <c r="P60" s="988"/>
      <c r="Q60" s="988"/>
      <c r="R60" s="988"/>
      <c r="S60" s="988"/>
      <c r="T60" s="988"/>
      <c r="U60" s="988"/>
      <c r="V60" s="988"/>
      <c r="W60" s="988"/>
      <c r="X60" s="988"/>
      <c r="Y60" s="988"/>
      <c r="AC60" s="396"/>
      <c r="AD60" s="397"/>
      <c r="AH60" s="1225"/>
    </row>
    <row r="61" spans="2:34" ht="20.100000000000001" customHeight="1">
      <c r="D61" s="987"/>
      <c r="E61" s="988"/>
      <c r="F61" s="988"/>
      <c r="G61" s="988"/>
      <c r="H61" s="988"/>
      <c r="I61" s="988"/>
      <c r="J61" s="988"/>
      <c r="K61" s="988"/>
      <c r="L61" s="988"/>
      <c r="M61" s="988"/>
      <c r="N61" s="988"/>
      <c r="O61" s="988"/>
      <c r="P61" s="988"/>
      <c r="Q61" s="988"/>
      <c r="R61" s="988"/>
      <c r="S61" s="988"/>
      <c r="T61" s="988"/>
      <c r="U61" s="988"/>
      <c r="V61" s="988"/>
      <c r="W61" s="988"/>
      <c r="X61" s="988"/>
      <c r="Y61" s="988"/>
      <c r="AC61" s="396"/>
      <c r="AD61" s="397"/>
      <c r="AH61" s="1225"/>
    </row>
    <row r="62" spans="2:34" ht="20.100000000000001" customHeight="1">
      <c r="D62" s="987"/>
      <c r="E62" s="988"/>
      <c r="F62" s="988"/>
      <c r="G62" s="988"/>
      <c r="H62" s="988"/>
      <c r="I62" s="988"/>
      <c r="J62" s="988"/>
      <c r="K62" s="988"/>
      <c r="L62" s="988"/>
      <c r="M62" s="988"/>
      <c r="N62" s="988"/>
      <c r="O62" s="988"/>
      <c r="P62" s="988"/>
      <c r="Q62" s="988"/>
      <c r="R62" s="988"/>
      <c r="S62" s="988"/>
      <c r="T62" s="988"/>
      <c r="U62" s="988"/>
      <c r="V62" s="988"/>
      <c r="W62" s="988"/>
      <c r="X62" s="988"/>
      <c r="Y62" s="988"/>
      <c r="AC62" s="396"/>
      <c r="AD62" s="397"/>
      <c r="AH62" s="1225"/>
    </row>
    <row r="63" spans="2:34" ht="20.100000000000001" customHeight="1">
      <c r="D63" s="989"/>
      <c r="E63" s="990"/>
      <c r="F63" s="990"/>
      <c r="G63" s="990"/>
      <c r="H63" s="990"/>
      <c r="I63" s="990"/>
      <c r="J63" s="990"/>
      <c r="K63" s="990"/>
      <c r="L63" s="990"/>
      <c r="M63" s="990"/>
      <c r="N63" s="990"/>
      <c r="O63" s="990"/>
      <c r="P63" s="990"/>
      <c r="Q63" s="990"/>
      <c r="R63" s="990"/>
      <c r="S63" s="990"/>
      <c r="T63" s="990"/>
      <c r="U63" s="990"/>
      <c r="V63" s="990"/>
      <c r="W63" s="990"/>
      <c r="X63" s="990"/>
      <c r="Y63" s="990"/>
      <c r="Z63" s="1226"/>
      <c r="AA63" s="1226"/>
      <c r="AB63" s="1227"/>
      <c r="AC63" s="1228"/>
      <c r="AD63" s="1229"/>
      <c r="AE63" s="1226"/>
      <c r="AF63" s="1226"/>
      <c r="AG63" s="1226"/>
      <c r="AH63" s="1230"/>
    </row>
    <row r="64" spans="2:34" ht="20.100000000000001" customHeight="1">
      <c r="AC64" s="396"/>
      <c r="AD64" s="397"/>
    </row>
    <row r="65" spans="29:30" ht="20.100000000000001" customHeight="1">
      <c r="AC65" s="396"/>
      <c r="AD65" s="397"/>
    </row>
    <row r="66" spans="29:30" ht="20.100000000000001" customHeight="1">
      <c r="AC66" s="396"/>
      <c r="AD66" s="397"/>
    </row>
    <row r="67" spans="29:30" ht="20.100000000000001" customHeight="1">
      <c r="AC67" s="396"/>
      <c r="AD67" s="397"/>
    </row>
    <row r="68" spans="29:30" ht="20.100000000000001" customHeight="1">
      <c r="AC68" s="399"/>
      <c r="AD68" s="400"/>
    </row>
    <row r="69" spans="29:30" ht="20.100000000000001" customHeight="1">
      <c r="AC69" s="396"/>
      <c r="AD69" s="397"/>
    </row>
    <row r="70" spans="29:30" ht="20.100000000000001" customHeight="1">
      <c r="AC70" s="396"/>
      <c r="AD70" s="397"/>
    </row>
    <row r="71" spans="29:30" ht="20.100000000000001" customHeight="1">
      <c r="AC71" s="396"/>
      <c r="AD71" s="397"/>
    </row>
    <row r="72" spans="29:30" ht="20.100000000000001" customHeight="1">
      <c r="AC72" s="396"/>
      <c r="AD72" s="397"/>
    </row>
    <row r="73" spans="29:30" ht="20.100000000000001" customHeight="1">
      <c r="AC73" s="396"/>
      <c r="AD73" s="397"/>
    </row>
    <row r="74" spans="29:30" ht="20.100000000000001" customHeight="1">
      <c r="AC74" s="396"/>
      <c r="AD74" s="397"/>
    </row>
    <row r="75" spans="29:30" ht="20.100000000000001" customHeight="1">
      <c r="AC75" s="396"/>
      <c r="AD75" s="397"/>
    </row>
    <row r="76" spans="29:30" ht="20.100000000000001" customHeight="1">
      <c r="AC76" s="396"/>
      <c r="AD76" s="397"/>
    </row>
    <row r="77" spans="29:30" ht="20.100000000000001" customHeight="1">
      <c r="AC77" s="396"/>
      <c r="AD77" s="397"/>
    </row>
    <row r="85" spans="30:30" ht="20.100000000000001" customHeight="1">
      <c r="AD85" s="401"/>
    </row>
    <row r="86" spans="30:30" ht="20.100000000000001" customHeight="1">
      <c r="AD86" s="402"/>
    </row>
    <row r="150" spans="29:30" ht="20.100000000000001" customHeight="1">
      <c r="AC150" s="403"/>
      <c r="AD150" s="404"/>
    </row>
    <row r="151" spans="29:30" ht="20.100000000000001" customHeight="1">
      <c r="AC151" s="403"/>
      <c r="AD151" s="404"/>
    </row>
    <row r="152" spans="29:30" ht="20.100000000000001" customHeight="1">
      <c r="AC152" s="403"/>
      <c r="AD152" s="404"/>
    </row>
    <row r="153" spans="29:30" ht="20.100000000000001" customHeight="1">
      <c r="AC153" s="403"/>
      <c r="AD153" s="404"/>
    </row>
    <row r="154" spans="29:30" ht="20.100000000000001" customHeight="1">
      <c r="AC154" s="403"/>
      <c r="AD154" s="404"/>
    </row>
    <row r="155" spans="29:30" ht="20.100000000000001" customHeight="1">
      <c r="AC155" s="403"/>
      <c r="AD155" s="404"/>
    </row>
    <row r="156" spans="29:30" ht="20.100000000000001" customHeight="1">
      <c r="AC156" s="403"/>
      <c r="AD156" s="404"/>
    </row>
    <row r="157" spans="29:30" ht="20.100000000000001" customHeight="1">
      <c r="AC157" s="403"/>
      <c r="AD157" s="404"/>
    </row>
    <row r="158" spans="29:30" ht="20.100000000000001" customHeight="1">
      <c r="AC158" s="403"/>
      <c r="AD158" s="404"/>
    </row>
    <row r="159" spans="29:30" ht="20.100000000000001" customHeight="1">
      <c r="AC159" s="403"/>
      <c r="AD159" s="404"/>
    </row>
    <row r="160" spans="29:30" ht="20.100000000000001" customHeight="1">
      <c r="AC160" s="403"/>
      <c r="AD160" s="404"/>
    </row>
    <row r="161" spans="29:30" ht="20.100000000000001" customHeight="1">
      <c r="AC161" s="403"/>
      <c r="AD161" s="404"/>
    </row>
    <row r="162" spans="29:30" ht="20.100000000000001" customHeight="1">
      <c r="AC162" s="403"/>
      <c r="AD162" s="404"/>
    </row>
    <row r="163" spans="29:30" ht="20.100000000000001" customHeight="1">
      <c r="AC163" s="403"/>
      <c r="AD163" s="404"/>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5"/>
      <c r="AD191" s="327"/>
    </row>
    <row r="192" spans="29:30" ht="20.100000000000001" customHeight="1">
      <c r="AC192" s="405"/>
      <c r="AD192" s="327"/>
    </row>
    <row r="193" spans="29:30" ht="20.100000000000001" customHeight="1">
      <c r="AC193" s="406"/>
      <c r="AD193" s="329"/>
    </row>
    <row r="194" spans="29:30" ht="20.100000000000001" customHeight="1">
      <c r="AC194" s="406"/>
      <c r="AD194" s="329"/>
    </row>
    <row r="195" spans="29:30" ht="20.100000000000001" customHeight="1">
      <c r="AC195" s="406"/>
      <c r="AD195" s="329"/>
    </row>
    <row r="196" spans="29:30" ht="20.100000000000001" customHeight="1">
      <c r="AC196" s="406"/>
      <c r="AD196" s="329"/>
    </row>
  </sheetData>
  <sheetProtection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18"/>
  <conditionalFormatting sqref="AD85:AD86 AC150:AD196">
    <cfRule type="expression" priority="8">
      <formula>CELL("protect",AC85)=0</formula>
    </cfRule>
  </conditionalFormatting>
  <conditionalFormatting sqref="B1:B2">
    <cfRule type="expression" dxfId="205" priority="7">
      <formula>_xlfn.ISFORMULA(B1)=TRUE</formula>
    </cfRule>
  </conditionalFormatting>
  <conditionalFormatting sqref="J28">
    <cfRule type="containsBlanks" dxfId="204" priority="6">
      <formula>LEN(TRIM(J28))=0</formula>
    </cfRule>
  </conditionalFormatting>
  <conditionalFormatting sqref="B3">
    <cfRule type="expression" dxfId="203" priority="5">
      <formula>_xlfn.ISFORMULA(B3)=TRUE</formula>
    </cfRule>
  </conditionalFormatting>
  <conditionalFormatting sqref="T8">
    <cfRule type="containsBlanks" dxfId="202" priority="3">
      <formula>LEN(TRIM(T8))=0</formula>
    </cfRule>
  </conditionalFormatting>
  <conditionalFormatting sqref="T8:X8">
    <cfRule type="expression" dxfId="201" priority="2">
      <formula>_xlfn.ISFORMULA(T8)=TRUE</formula>
    </cfRule>
  </conditionalFormatting>
  <conditionalFormatting sqref="D16:P23">
    <cfRule type="containsBlanks" dxfId="200" priority="1">
      <formula>LEN(TRIM(D16))=0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&amp;R&amp;K00-043R5高層ZEH-M_ver.1.2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3"/>
  <sheetViews>
    <sheetView showGridLines="0" view="pageBreakPreview" zoomScale="70" zoomScaleNormal="65" zoomScaleSheetLayoutView="70" workbookViewId="0"/>
  </sheetViews>
  <sheetFormatPr defaultColWidth="9" defaultRowHeight="40.5"/>
  <cols>
    <col min="1" max="1" width="2.625" style="498" customWidth="1"/>
    <col min="2" max="2" width="36.125" style="239" customWidth="1"/>
    <col min="3" max="3" width="86.875" style="239" customWidth="1"/>
    <col min="4" max="6" width="9.125" style="497" customWidth="1"/>
    <col min="7" max="7" width="58.5" style="500" customWidth="1"/>
    <col min="8" max="8" width="2.625" style="239" customWidth="1"/>
    <col min="9" max="16384" width="9" style="239"/>
  </cols>
  <sheetData>
    <row r="1" spans="1:7" ht="25.5">
      <c r="A1" s="300" t="s">
        <v>672</v>
      </c>
      <c r="B1" s="300"/>
      <c r="C1" s="300"/>
      <c r="D1" s="300"/>
      <c r="E1" s="300"/>
      <c r="F1" s="300"/>
      <c r="G1" s="300"/>
    </row>
    <row r="2" spans="1:7" ht="25.5">
      <c r="A2" s="300" t="s">
        <v>459</v>
      </c>
      <c r="B2" s="300"/>
      <c r="C2" s="300"/>
      <c r="D2" s="300"/>
      <c r="E2" s="300"/>
      <c r="F2" s="300"/>
      <c r="G2" s="300"/>
    </row>
    <row r="3" spans="1:7" s="489" customFormat="1" ht="25.5">
      <c r="A3" s="300" t="s">
        <v>418</v>
      </c>
      <c r="D3" s="490"/>
      <c r="E3" s="490"/>
      <c r="F3" s="490"/>
      <c r="G3" s="491"/>
    </row>
    <row r="4" spans="1:7" s="489" customFormat="1" ht="25.5">
      <c r="A4" s="1246" t="s">
        <v>1107</v>
      </c>
      <c r="D4" s="490"/>
      <c r="E4" s="490"/>
      <c r="F4" s="490"/>
      <c r="G4" s="491"/>
    </row>
    <row r="5" spans="1:7" ht="44.25" customHeight="1">
      <c r="A5" s="492"/>
      <c r="B5" s="493" t="s">
        <v>154</v>
      </c>
      <c r="C5" s="494" t="s">
        <v>155</v>
      </c>
      <c r="D5" s="495" t="s">
        <v>156</v>
      </c>
      <c r="E5" s="495" t="s">
        <v>157</v>
      </c>
      <c r="F5" s="495" t="s">
        <v>327</v>
      </c>
      <c r="G5" s="496" t="s">
        <v>158</v>
      </c>
    </row>
    <row r="6" spans="1:7">
      <c r="B6" s="1393" t="s">
        <v>159</v>
      </c>
      <c r="C6" s="1244" t="s">
        <v>160</v>
      </c>
      <c r="D6" s="497" t="s">
        <v>161</v>
      </c>
      <c r="E6" s="497" t="s">
        <v>162</v>
      </c>
      <c r="F6" s="42" t="s">
        <v>328</v>
      </c>
      <c r="G6" s="499" t="s">
        <v>388</v>
      </c>
    </row>
    <row r="7" spans="1:7">
      <c r="B7" s="1393"/>
      <c r="C7" s="1245" t="s">
        <v>1106</v>
      </c>
      <c r="D7" s="497" t="s">
        <v>161</v>
      </c>
      <c r="E7" s="497" t="s">
        <v>162</v>
      </c>
      <c r="F7" s="42" t="s">
        <v>328</v>
      </c>
      <c r="G7" s="501"/>
    </row>
    <row r="8" spans="1:7">
      <c r="B8" s="1393"/>
      <c r="C8" s="1244" t="s">
        <v>163</v>
      </c>
      <c r="D8" s="497" t="s">
        <v>161</v>
      </c>
      <c r="E8" s="497" t="s">
        <v>162</v>
      </c>
      <c r="F8" s="42" t="s">
        <v>328</v>
      </c>
      <c r="G8" s="501"/>
    </row>
    <row r="9" spans="1:7">
      <c r="B9" s="1393"/>
      <c r="C9" s="1244" t="s">
        <v>164</v>
      </c>
      <c r="D9" s="497" t="s">
        <v>161</v>
      </c>
      <c r="E9" s="497" t="s">
        <v>326</v>
      </c>
      <c r="F9" s="42" t="s">
        <v>328</v>
      </c>
      <c r="G9" s="501" t="s">
        <v>408</v>
      </c>
    </row>
    <row r="10" spans="1:7">
      <c r="B10" s="662" t="s">
        <v>165</v>
      </c>
      <c r="C10" s="1244" t="s">
        <v>166</v>
      </c>
      <c r="D10" s="497" t="s">
        <v>161</v>
      </c>
      <c r="E10" s="497" t="s">
        <v>162</v>
      </c>
      <c r="F10" s="42" t="s">
        <v>328</v>
      </c>
      <c r="G10" s="501" t="s">
        <v>1023</v>
      </c>
    </row>
    <row r="11" spans="1:7">
      <c r="B11" s="1394" t="s">
        <v>349</v>
      </c>
      <c r="C11" s="1244" t="s">
        <v>167</v>
      </c>
      <c r="D11" s="497" t="s">
        <v>161</v>
      </c>
      <c r="E11" s="497" t="s">
        <v>162</v>
      </c>
      <c r="F11" s="42" t="s">
        <v>328</v>
      </c>
      <c r="G11" s="501"/>
    </row>
    <row r="12" spans="1:7">
      <c r="B12" s="1394"/>
      <c r="C12" s="1244" t="s">
        <v>168</v>
      </c>
      <c r="D12" s="497" t="s">
        <v>161</v>
      </c>
      <c r="E12" s="497" t="s">
        <v>162</v>
      </c>
      <c r="F12" s="42" t="s">
        <v>328</v>
      </c>
      <c r="G12" s="501" t="s">
        <v>169</v>
      </c>
    </row>
    <row r="13" spans="1:7" hidden="1">
      <c r="B13" s="1394"/>
      <c r="C13" s="127" t="s">
        <v>341</v>
      </c>
      <c r="D13" s="497" t="s">
        <v>161</v>
      </c>
      <c r="E13" s="497" t="s">
        <v>162</v>
      </c>
      <c r="F13" s="42" t="s">
        <v>328</v>
      </c>
      <c r="G13" s="640" t="s">
        <v>169</v>
      </c>
    </row>
    <row r="14" spans="1:7">
      <c r="B14" s="1394"/>
      <c r="C14" s="1247" t="s">
        <v>1148</v>
      </c>
      <c r="D14" s="497" t="s">
        <v>161</v>
      </c>
      <c r="E14" s="497" t="s">
        <v>162</v>
      </c>
      <c r="F14" s="42" t="s">
        <v>328</v>
      </c>
      <c r="G14" s="640" t="s">
        <v>169</v>
      </c>
    </row>
    <row r="15" spans="1:7">
      <c r="B15" s="1394"/>
      <c r="C15" s="1244" t="s">
        <v>1184</v>
      </c>
      <c r="D15" s="497" t="s">
        <v>161</v>
      </c>
      <c r="E15" s="497" t="s">
        <v>319</v>
      </c>
      <c r="F15" s="42" t="s">
        <v>328</v>
      </c>
      <c r="G15" s="501" t="s">
        <v>354</v>
      </c>
    </row>
    <row r="16" spans="1:7">
      <c r="B16" s="1394"/>
      <c r="C16" s="1245" t="s">
        <v>1185</v>
      </c>
      <c r="D16" s="497" t="s">
        <v>161</v>
      </c>
      <c r="E16" s="497" t="s">
        <v>162</v>
      </c>
      <c r="F16" s="42" t="s">
        <v>328</v>
      </c>
      <c r="G16" s="640"/>
    </row>
    <row r="17" spans="2:7">
      <c r="B17" s="1394"/>
      <c r="C17" s="1245" t="s">
        <v>1186</v>
      </c>
      <c r="D17" s="497" t="s">
        <v>161</v>
      </c>
      <c r="E17" s="497" t="s">
        <v>162</v>
      </c>
      <c r="F17" s="42" t="s">
        <v>328</v>
      </c>
      <c r="G17" s="640"/>
    </row>
    <row r="18" spans="2:7">
      <c r="B18" s="1394"/>
      <c r="C18" s="1245" t="s">
        <v>1187</v>
      </c>
      <c r="D18" s="664" t="s">
        <v>161</v>
      </c>
      <c r="E18" s="664" t="s">
        <v>170</v>
      </c>
      <c r="F18" s="42" t="s">
        <v>328</v>
      </c>
      <c r="G18" s="640"/>
    </row>
    <row r="19" spans="2:7">
      <c r="B19" s="1394"/>
      <c r="C19" s="1245" t="s">
        <v>1188</v>
      </c>
      <c r="D19" s="664" t="s">
        <v>161</v>
      </c>
      <c r="E19" s="664" t="s">
        <v>170</v>
      </c>
      <c r="F19" s="42" t="s">
        <v>328</v>
      </c>
      <c r="G19" s="640"/>
    </row>
    <row r="20" spans="2:7">
      <c r="B20" s="1394"/>
      <c r="C20" s="1245" t="s">
        <v>1189</v>
      </c>
      <c r="D20" s="664" t="s">
        <v>161</v>
      </c>
      <c r="E20" s="664" t="s">
        <v>170</v>
      </c>
      <c r="F20" s="665" t="s">
        <v>328</v>
      </c>
      <c r="G20" s="640"/>
    </row>
    <row r="21" spans="2:7">
      <c r="B21" s="1394"/>
      <c r="C21" s="127" t="s">
        <v>171</v>
      </c>
      <c r="D21" s="497" t="s">
        <v>172</v>
      </c>
      <c r="E21" s="497" t="s">
        <v>170</v>
      </c>
      <c r="F21" s="42"/>
      <c r="G21" s="666" t="s">
        <v>1201</v>
      </c>
    </row>
    <row r="22" spans="2:7">
      <c r="B22" s="1394"/>
      <c r="C22" s="1247" t="s">
        <v>1224</v>
      </c>
      <c r="D22" s="664" t="s">
        <v>161</v>
      </c>
      <c r="E22" s="664" t="s">
        <v>170</v>
      </c>
      <c r="F22" s="42" t="s">
        <v>328</v>
      </c>
      <c r="G22" s="666" t="s">
        <v>1020</v>
      </c>
    </row>
    <row r="23" spans="2:7">
      <c r="B23" s="1394"/>
      <c r="C23" s="1244" t="s">
        <v>1190</v>
      </c>
      <c r="D23" s="664" t="s">
        <v>161</v>
      </c>
      <c r="E23" s="664" t="s">
        <v>170</v>
      </c>
      <c r="F23" s="42" t="s">
        <v>328</v>
      </c>
      <c r="G23" s="666" t="s">
        <v>1019</v>
      </c>
    </row>
    <row r="24" spans="2:7">
      <c r="B24" s="1394"/>
      <c r="C24" s="1245" t="s">
        <v>1191</v>
      </c>
      <c r="D24" s="664" t="s">
        <v>161</v>
      </c>
      <c r="E24" s="664" t="s">
        <v>170</v>
      </c>
      <c r="F24" s="42" t="s">
        <v>328</v>
      </c>
      <c r="G24" s="441"/>
    </row>
    <row r="25" spans="2:7">
      <c r="B25" s="1394"/>
      <c r="C25" s="1245" t="s">
        <v>1192</v>
      </c>
      <c r="D25" s="497" t="s">
        <v>161</v>
      </c>
      <c r="E25" s="664" t="s">
        <v>170</v>
      </c>
      <c r="F25" s="42" t="s">
        <v>328</v>
      </c>
      <c r="G25" s="666" t="s">
        <v>974</v>
      </c>
    </row>
    <row r="26" spans="2:7">
      <c r="B26" s="1394"/>
      <c r="C26" s="1245" t="s">
        <v>1193</v>
      </c>
      <c r="D26" s="664" t="s">
        <v>161</v>
      </c>
      <c r="E26" s="664" t="s">
        <v>170</v>
      </c>
      <c r="F26" s="42" t="s">
        <v>328</v>
      </c>
      <c r="G26" s="666" t="s">
        <v>975</v>
      </c>
    </row>
    <row r="27" spans="2:7">
      <c r="B27" s="1394"/>
      <c r="C27" s="1244" t="s">
        <v>1194</v>
      </c>
      <c r="D27" s="664" t="s">
        <v>161</v>
      </c>
      <c r="E27" s="664" t="s">
        <v>170</v>
      </c>
      <c r="F27" s="42" t="s">
        <v>328</v>
      </c>
      <c r="G27" s="666" t="s">
        <v>976</v>
      </c>
    </row>
    <row r="28" spans="2:7">
      <c r="B28" s="1394"/>
      <c r="C28" s="1244" t="s">
        <v>1195</v>
      </c>
      <c r="D28" s="664" t="s">
        <v>161</v>
      </c>
      <c r="E28" s="664" t="s">
        <v>170</v>
      </c>
      <c r="F28" s="42" t="s">
        <v>328</v>
      </c>
      <c r="G28" s="666" t="s">
        <v>977</v>
      </c>
    </row>
    <row r="29" spans="2:7">
      <c r="B29" s="1394"/>
      <c r="C29" s="1244" t="s">
        <v>1196</v>
      </c>
      <c r="D29" s="664" t="s">
        <v>161</v>
      </c>
      <c r="E29" s="664" t="s">
        <v>170</v>
      </c>
      <c r="F29" s="42" t="s">
        <v>328</v>
      </c>
      <c r="G29" s="666" t="s">
        <v>1010</v>
      </c>
    </row>
    <row r="30" spans="2:7">
      <c r="B30" s="1394"/>
      <c r="C30" s="1244" t="s">
        <v>1197</v>
      </c>
      <c r="D30" s="664" t="s">
        <v>161</v>
      </c>
      <c r="E30" s="664" t="s">
        <v>170</v>
      </c>
      <c r="F30" s="42" t="s">
        <v>328</v>
      </c>
      <c r="G30" s="666" t="s">
        <v>978</v>
      </c>
    </row>
    <row r="31" spans="2:7">
      <c r="B31" s="1394"/>
      <c r="C31" s="1268" t="s">
        <v>1198</v>
      </c>
      <c r="D31" s="664" t="s">
        <v>161</v>
      </c>
      <c r="E31" s="664" t="s">
        <v>170</v>
      </c>
      <c r="F31" s="42" t="s">
        <v>328</v>
      </c>
      <c r="G31" s="666" t="s">
        <v>979</v>
      </c>
    </row>
    <row r="32" spans="2:7">
      <c r="B32" s="1394"/>
      <c r="C32" s="1244" t="s">
        <v>1199</v>
      </c>
      <c r="D32" s="664" t="s">
        <v>161</v>
      </c>
      <c r="E32" s="664" t="s">
        <v>170</v>
      </c>
      <c r="F32" s="42" t="s">
        <v>328</v>
      </c>
      <c r="G32" s="666" t="s">
        <v>980</v>
      </c>
    </row>
    <row r="33" spans="2:7">
      <c r="B33" s="1394"/>
      <c r="C33" s="1244" t="s">
        <v>1200</v>
      </c>
      <c r="D33" s="664" t="s">
        <v>161</v>
      </c>
      <c r="E33" s="502" t="s">
        <v>162</v>
      </c>
      <c r="F33" s="42" t="s">
        <v>328</v>
      </c>
      <c r="G33" s="666" t="s">
        <v>354</v>
      </c>
    </row>
    <row r="34" spans="2:7" ht="60.75">
      <c r="B34" s="662" t="s">
        <v>350</v>
      </c>
      <c r="C34" s="127" t="s">
        <v>981</v>
      </c>
      <c r="D34" s="497" t="s">
        <v>172</v>
      </c>
      <c r="E34" s="497" t="s">
        <v>326</v>
      </c>
      <c r="F34" s="42"/>
      <c r="G34" s="1179" t="s">
        <v>1021</v>
      </c>
    </row>
    <row r="35" spans="2:7">
      <c r="B35" s="1394" t="s">
        <v>351</v>
      </c>
      <c r="C35" s="127" t="s">
        <v>440</v>
      </c>
      <c r="D35" s="497" t="s">
        <v>172</v>
      </c>
      <c r="E35" s="497" t="s">
        <v>319</v>
      </c>
      <c r="F35" s="42"/>
      <c r="G35" s="501" t="s">
        <v>1011</v>
      </c>
    </row>
    <row r="36" spans="2:7">
      <c r="B36" s="1394"/>
      <c r="C36" s="127" t="s">
        <v>174</v>
      </c>
      <c r="D36" s="497" t="s">
        <v>172</v>
      </c>
      <c r="E36" s="497" t="s">
        <v>170</v>
      </c>
      <c r="F36" s="879"/>
      <c r="G36" s="501" t="s">
        <v>425</v>
      </c>
    </row>
    <row r="37" spans="2:7">
      <c r="B37" s="1395" t="s">
        <v>733</v>
      </c>
      <c r="C37" s="899" t="s">
        <v>175</v>
      </c>
      <c r="D37" s="880" t="s">
        <v>173</v>
      </c>
      <c r="E37" s="880" t="s">
        <v>162</v>
      </c>
      <c r="F37" s="42"/>
      <c r="G37" s="1390" t="s">
        <v>455</v>
      </c>
    </row>
    <row r="38" spans="2:7">
      <c r="B38" s="1395"/>
      <c r="C38" s="899" t="s">
        <v>176</v>
      </c>
      <c r="D38" s="880" t="s">
        <v>173</v>
      </c>
      <c r="E38" s="880" t="s">
        <v>162</v>
      </c>
      <c r="F38" s="42"/>
      <c r="G38" s="1390"/>
    </row>
    <row r="39" spans="2:7">
      <c r="B39" s="1395"/>
      <c r="C39" s="899" t="s">
        <v>177</v>
      </c>
      <c r="D39" s="880" t="s">
        <v>173</v>
      </c>
      <c r="E39" s="880" t="s">
        <v>162</v>
      </c>
      <c r="F39" s="42"/>
      <c r="G39" s="1390"/>
    </row>
    <row r="40" spans="2:7">
      <c r="B40" s="1395"/>
      <c r="C40" s="899" t="s">
        <v>352</v>
      </c>
      <c r="D40" s="880" t="s">
        <v>173</v>
      </c>
      <c r="E40" s="880" t="s">
        <v>162</v>
      </c>
      <c r="F40" s="42"/>
      <c r="G40" s="1390"/>
    </row>
    <row r="41" spans="2:7">
      <c r="B41" s="1395"/>
      <c r="C41" s="899" t="s">
        <v>343</v>
      </c>
      <c r="D41" s="880" t="s">
        <v>173</v>
      </c>
      <c r="E41" s="880" t="s">
        <v>162</v>
      </c>
      <c r="F41" s="42"/>
      <c r="G41" s="1390"/>
    </row>
    <row r="42" spans="2:7">
      <c r="B42" s="1395"/>
      <c r="C42" s="899" t="s">
        <v>342</v>
      </c>
      <c r="D42" s="880" t="s">
        <v>173</v>
      </c>
      <c r="E42" s="880" t="s">
        <v>162</v>
      </c>
      <c r="F42" s="42"/>
      <c r="G42" s="1390"/>
    </row>
    <row r="43" spans="2:7" ht="81">
      <c r="B43" s="899" t="s">
        <v>734</v>
      </c>
      <c r="C43" s="886" t="s">
        <v>438</v>
      </c>
      <c r="D43" s="880" t="s">
        <v>173</v>
      </c>
      <c r="E43" s="880" t="s">
        <v>162</v>
      </c>
      <c r="F43" s="42"/>
      <c r="G43" s="898" t="s">
        <v>1014</v>
      </c>
    </row>
    <row r="44" spans="2:7" s="503" customFormat="1" ht="101.25">
      <c r="B44" s="1391" t="s">
        <v>729</v>
      </c>
      <c r="C44" s="881" t="s">
        <v>673</v>
      </c>
      <c r="D44" s="882" t="s">
        <v>674</v>
      </c>
      <c r="E44" s="883" t="s">
        <v>675</v>
      </c>
      <c r="F44" s="884"/>
      <c r="G44" s="885" t="s">
        <v>1015</v>
      </c>
    </row>
    <row r="45" spans="2:7" s="503" customFormat="1" ht="101.25">
      <c r="B45" s="1391"/>
      <c r="C45" s="663" t="s">
        <v>676</v>
      </c>
      <c r="D45" s="667" t="s">
        <v>674</v>
      </c>
      <c r="E45" s="668" t="s">
        <v>675</v>
      </c>
      <c r="F45" s="669"/>
      <c r="G45" s="670" t="s">
        <v>1016</v>
      </c>
    </row>
    <row r="46" spans="2:7" s="503" customFormat="1" ht="81">
      <c r="B46" s="1391"/>
      <c r="C46" s="663" t="s">
        <v>677</v>
      </c>
      <c r="D46" s="667" t="s">
        <v>674</v>
      </c>
      <c r="E46" s="668" t="s">
        <v>675</v>
      </c>
      <c r="F46" s="669"/>
      <c r="G46" s="670" t="s">
        <v>1017</v>
      </c>
    </row>
    <row r="47" spans="2:7" s="503" customFormat="1" ht="121.5">
      <c r="B47" s="1391"/>
      <c r="C47" s="663" t="s">
        <v>678</v>
      </c>
      <c r="D47" s="667" t="s">
        <v>674</v>
      </c>
      <c r="E47" s="668" t="s">
        <v>675</v>
      </c>
      <c r="F47" s="669"/>
      <c r="G47" s="670" t="s">
        <v>1018</v>
      </c>
    </row>
    <row r="48" spans="2:7" s="503" customFormat="1" ht="81">
      <c r="B48" s="1391"/>
      <c r="C48" s="663" t="s">
        <v>679</v>
      </c>
      <c r="D48" s="667" t="s">
        <v>674</v>
      </c>
      <c r="E48" s="668" t="s">
        <v>675</v>
      </c>
      <c r="F48" s="669"/>
      <c r="G48" s="670" t="s">
        <v>1012</v>
      </c>
    </row>
    <row r="49" spans="2:7" s="503" customFormat="1" ht="81">
      <c r="B49" s="1392"/>
      <c r="C49" s="663" t="s">
        <v>680</v>
      </c>
      <c r="D49" s="667" t="s">
        <v>674</v>
      </c>
      <c r="E49" s="668" t="s">
        <v>675</v>
      </c>
      <c r="F49" s="669"/>
      <c r="G49" s="670" t="s">
        <v>1013</v>
      </c>
    </row>
    <row r="50" spans="2:7" ht="81">
      <c r="B50" s="662" t="s">
        <v>730</v>
      </c>
      <c r="C50" s="127" t="s">
        <v>441</v>
      </c>
      <c r="D50" s="497" t="s">
        <v>172</v>
      </c>
      <c r="E50" s="497" t="s">
        <v>162</v>
      </c>
      <c r="F50" s="42"/>
      <c r="G50" s="501" t="s">
        <v>728</v>
      </c>
    </row>
    <row r="51" spans="2:7">
      <c r="B51" s="1171" t="s">
        <v>1006</v>
      </c>
      <c r="C51" s="1247" t="s">
        <v>1108</v>
      </c>
      <c r="D51" s="497" t="s">
        <v>1007</v>
      </c>
      <c r="E51" s="497" t="s">
        <v>162</v>
      </c>
      <c r="F51" s="42" t="s">
        <v>328</v>
      </c>
      <c r="G51" s="1172" t="s">
        <v>1022</v>
      </c>
    </row>
    <row r="52" spans="2:7">
      <c r="B52" s="662" t="s">
        <v>1008</v>
      </c>
      <c r="C52" s="127"/>
      <c r="D52" s="497" t="s">
        <v>173</v>
      </c>
      <c r="E52" s="497" t="s">
        <v>170</v>
      </c>
      <c r="F52" s="42"/>
      <c r="G52" s="501" t="s">
        <v>178</v>
      </c>
    </row>
    <row r="53" spans="2:7" ht="39.75" customHeight="1">
      <c r="B53" s="446" t="s">
        <v>1009</v>
      </c>
      <c r="C53" s="504"/>
      <c r="D53" s="505" t="s">
        <v>439</v>
      </c>
      <c r="E53" s="505" t="s">
        <v>162</v>
      </c>
      <c r="F53" s="42"/>
      <c r="G53" s="506" t="s">
        <v>706</v>
      </c>
    </row>
  </sheetData>
  <sheetProtection algorithmName="SHA-512" hashValue="oHstjTzSHh/ouKGVMBmKf424dLx808YNU48vJXYROl3SIPB6YuSr3W6NOQfCqLSAtAvf9CzRiUUkS9u/+hN7XQ==" saltValue="tmwfJT/DkdYWML64/NP0Hg==" spinCount="100000" sheet="1" objects="1" formatCells="0" insertRows="0" insertHyperlinks="0"/>
  <mergeCells count="6">
    <mergeCell ref="G37:G42"/>
    <mergeCell ref="B44:B49"/>
    <mergeCell ref="B6:B9"/>
    <mergeCell ref="B11:B33"/>
    <mergeCell ref="B35:B36"/>
    <mergeCell ref="B37:B42"/>
  </mergeCells>
  <phoneticPr fontId="18"/>
  <conditionalFormatting sqref="B10:E11 C7:E9 B5:G5 B6:E6 B34 B37 C12:E12 G37 G43 G50 C15:E15 C27:C32 E27:E32 C25:D25 G27:G33 C33:E42 G52:G53 B43:E53 G25 C26:E26 C22:C23 D13:E14 G6:G23">
    <cfRule type="expression" dxfId="683" priority="103">
      <formula>$B$5&lt;&gt;""</formula>
    </cfRule>
  </conditionalFormatting>
  <conditionalFormatting sqref="E1:F5 E27:E53 E54:F1048576 E6:E15">
    <cfRule type="expression" dxfId="682" priority="102">
      <formula>$E1="必須"</formula>
    </cfRule>
  </conditionalFormatting>
  <conditionalFormatting sqref="G35">
    <cfRule type="expression" dxfId="681" priority="101">
      <formula>$B$5&lt;&gt;""</formula>
    </cfRule>
  </conditionalFormatting>
  <conditionalFormatting sqref="G36">
    <cfRule type="expression" dxfId="680" priority="98">
      <formula>$B$5&lt;&gt;""</formula>
    </cfRule>
  </conditionalFormatting>
  <conditionalFormatting sqref="C13:C14">
    <cfRule type="expression" dxfId="679" priority="97">
      <formula>$B$5&lt;&gt;""</formula>
    </cfRule>
  </conditionalFormatting>
  <conditionalFormatting sqref="D27:D32">
    <cfRule type="expression" dxfId="678" priority="96">
      <formula>$B$5&lt;&gt;""</formula>
    </cfRule>
  </conditionalFormatting>
  <conditionalFormatting sqref="G24">
    <cfRule type="expression" dxfId="677" priority="91">
      <formula>$B$5&lt;&gt;""</formula>
    </cfRule>
  </conditionalFormatting>
  <conditionalFormatting sqref="G26">
    <cfRule type="expression" dxfId="676" priority="85">
      <formula>$B$5&lt;&gt;""</formula>
    </cfRule>
  </conditionalFormatting>
  <conditionalFormatting sqref="E26">
    <cfRule type="expression" dxfId="675" priority="84">
      <formula>$E26="必須"</formula>
    </cfRule>
  </conditionalFormatting>
  <conditionalFormatting sqref="E25">
    <cfRule type="expression" dxfId="674" priority="77">
      <formula>$B$5&lt;&gt;""</formula>
    </cfRule>
  </conditionalFormatting>
  <conditionalFormatting sqref="E25">
    <cfRule type="expression" dxfId="673" priority="76">
      <formula>$E25="必須"</formula>
    </cfRule>
  </conditionalFormatting>
  <conditionalFormatting sqref="G51">
    <cfRule type="expression" dxfId="672" priority="74">
      <formula>$B$5&lt;&gt;""</formula>
    </cfRule>
  </conditionalFormatting>
  <conditionalFormatting sqref="C16:E17">
    <cfRule type="expression" dxfId="671" priority="51">
      <formula>$B$5&lt;&gt;""</formula>
    </cfRule>
  </conditionalFormatting>
  <conditionalFormatting sqref="E16:E17">
    <cfRule type="expression" dxfId="670" priority="50">
      <formula>$E16="必須"</formula>
    </cfRule>
  </conditionalFormatting>
  <conditionalFormatting sqref="C18:E18">
    <cfRule type="expression" dxfId="669" priority="49">
      <formula>$B$5&lt;&gt;""</formula>
    </cfRule>
  </conditionalFormatting>
  <conditionalFormatting sqref="E18">
    <cfRule type="expression" dxfId="668" priority="48">
      <formula>$E18="必須"</formula>
    </cfRule>
  </conditionalFormatting>
  <conditionalFormatting sqref="C19:E19">
    <cfRule type="expression" dxfId="667" priority="47">
      <formula>$B$5&lt;&gt;""</formula>
    </cfRule>
  </conditionalFormatting>
  <conditionalFormatting sqref="E19">
    <cfRule type="expression" dxfId="666" priority="46">
      <formula>$E19="必須"</formula>
    </cfRule>
  </conditionalFormatting>
  <conditionalFormatting sqref="C20:E20">
    <cfRule type="expression" dxfId="665" priority="45">
      <formula>$B$5&lt;&gt;""</formula>
    </cfRule>
  </conditionalFormatting>
  <conditionalFormatting sqref="E20">
    <cfRule type="expression" dxfId="664" priority="44">
      <formula>$E20="必須"</formula>
    </cfRule>
  </conditionalFormatting>
  <conditionalFormatting sqref="C21:E21">
    <cfRule type="expression" dxfId="663" priority="41">
      <formula>$B$5&lt;&gt;""</formula>
    </cfRule>
  </conditionalFormatting>
  <conditionalFormatting sqref="E21">
    <cfRule type="expression" dxfId="662" priority="40">
      <formula>$E21="必須"</formula>
    </cfRule>
  </conditionalFormatting>
  <conditionalFormatting sqref="E22">
    <cfRule type="expression" dxfId="661" priority="39">
      <formula>$B$5&lt;&gt;""</formula>
    </cfRule>
  </conditionalFormatting>
  <conditionalFormatting sqref="E22">
    <cfRule type="expression" dxfId="660" priority="38">
      <formula>$E22="必須"</formula>
    </cfRule>
  </conditionalFormatting>
  <conditionalFormatting sqref="D22">
    <cfRule type="expression" dxfId="659" priority="37">
      <formula>$B$5&lt;&gt;""</formula>
    </cfRule>
  </conditionalFormatting>
  <conditionalFormatting sqref="E23">
    <cfRule type="expression" dxfId="658" priority="36">
      <formula>$B$5&lt;&gt;""</formula>
    </cfRule>
  </conditionalFormatting>
  <conditionalFormatting sqref="E23">
    <cfRule type="expression" dxfId="657" priority="35">
      <formula>$E23="必須"</formula>
    </cfRule>
  </conditionalFormatting>
  <conditionalFormatting sqref="D23">
    <cfRule type="expression" dxfId="656" priority="34">
      <formula>$B$5&lt;&gt;""</formula>
    </cfRule>
  </conditionalFormatting>
  <conditionalFormatting sqref="C24:E24">
    <cfRule type="expression" dxfId="655" priority="33">
      <formula>$B$5&lt;&gt;""</formula>
    </cfRule>
  </conditionalFormatting>
  <conditionalFormatting sqref="E24">
    <cfRule type="expression" dxfId="654" priority="32">
      <formula>$E24="必須"</formula>
    </cfRule>
  </conditionalFormatting>
  <dataValidations count="1">
    <dataValidation imeMode="hiragana" allowBlank="1" showInputMessage="1" showErrorMessage="1" sqref="G36"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0" location="誓約書!A1" display="誓約書" xr:uid="{D860939E-8D49-40DC-AE9B-0C02D21D5539}"/>
    <hyperlink ref="C11" location="'1.申請者の詳細'!A1" display="１．申請者の詳細" xr:uid="{B5875225-275F-4382-9357-7C60B851C8BF}"/>
    <hyperlink ref="C12" location="'2.全体概要'!A1" display="２．全体概要" xr:uid="{1FAC8BB9-2C8B-4719-8B73-663E7B11BB93}"/>
    <hyperlink ref="C15" location="'4.住戸情報入力'!A1" display="４．住戸情報入力" xr:uid="{CC2BF29F-793B-49ED-9B5F-CAF6B920F5BF}"/>
    <hyperlink ref="C16" location="'5.補助対象経費総括表（まとめ）'!A1" display="５．補助対象経費総括表（まとめ）" xr:uid="{74716AB7-C96F-4C64-902E-406F9F67A133}"/>
    <hyperlink ref="C17" location="'6-1.補助対象経費総括表（1年目） '!A1" display="６-１～４．補助対象経費総括表（１年目）（２年目）（３年目）（４年目）" xr:uid="{D3F7B966-6BDF-4A27-9E87-3F11C6B08E9C}"/>
    <hyperlink ref="C18" location="'7.共用部定額単価算出シート'!A1" display="７-１～４．共用部定額単価算出シート" xr:uid="{FDF2943D-0EC6-47B3-9B0F-D2A3DB63183D}"/>
    <hyperlink ref="C19" location="'8.共用部空調設備費用算出シート'!A1" display="８．共用部空調設備費用算出シート" xr:uid="{C76B5CB2-0EF9-45D1-A799-EC4EF54A4E70}"/>
    <hyperlink ref="C20" location="'9.費用明細書（共用部）'!A1" display="９-１～４．費用明細書（共用部）" xr:uid="{CD682E05-6A50-4839-97BF-302D2A5FD3AC}"/>
    <hyperlink ref="C22" location="'10-1.蓄電システム補助対象経費算出シート（専有部）'!A1" display="１０-１～２．蓄電システム補助対象経費算出シート（専有部、共用部）" xr:uid="{22E07FF2-6B32-4C66-B8E2-12CAFEB4AEF2}"/>
    <hyperlink ref="C23" location="'11.MEMS補助対象経費算出シート '!A1" display="１１．ＭＥＭＳ補助対象経費算出シート" xr:uid="{B1B99939-C031-48D8-87D3-0A5C486C9F4F}"/>
    <hyperlink ref="C24" location="'12.パネルラジエーター設備費用算出シート'!A1" display="１２．パネルラジエーター設備費用算出シート" xr:uid="{F8FA1B5D-4960-4E30-805B-C8DB351E30DE}"/>
    <hyperlink ref="C25" location="'13.水害等の災害時の電源確保に配慮した蓄電システム導入計画'!A1" display="１３．水害等の災害時の電源確保に配慮した蓄電システム導入計画" xr:uid="{8EDC8A26-99BD-44DC-9086-6E83C27A3F42}"/>
    <hyperlink ref="C26" location="'14.追加補助対象となる設備等の補助金額集計表'!A1" display="　　１４．追加補助対象となる設備等の補助金額集計表" xr:uid="{E2B8D2BE-3E8C-463D-BF7B-7ABA16D8FACC}"/>
    <hyperlink ref="C27" location="'15.直交集成板（ＣＬＴ）明細'!A1" display="　　１５．直交集成板（ＣＬＴ）明細" xr:uid="{29488268-6C31-41F5-9529-C1AC5947523A}"/>
    <hyperlink ref="C28" location="'16.地中熱ヒートポンプ・システム明細'!A1" display="　　１６．地中熱ヒートポンプ・システム明細" xr:uid="{EF2E0073-E22E-4448-9CF3-4C98AFB84392}"/>
    <hyperlink ref="C29" location="'17.ＰＶＴシステム明細 '!A1" display="　　１７．ＰＶＴシステム明細" xr:uid="{7FBD4E5B-377A-49F3-A2C9-AE3617F2B082}"/>
    <hyperlink ref="C30" location="'18.液体集熱式太陽熱利用システム明細'!A1" display="　　１８．液体集熱式太陽熱利用システム明細" xr:uid="{0EA5F269-94D4-44FC-9B35-6873A5E991B8}"/>
    <hyperlink ref="C31" location="'19.V2H充電設備（充放電設備）補助金算出シート'!A1" display="　　１９．Ｖ２Ｈ充電設備（充放電設備）補助金算出シート" xr:uid="{A66F13B3-35A9-43A4-A80C-5055BEC45FA1}"/>
    <hyperlink ref="C32" location="'20.EV充電設備補助金算出シート'!A1" display="　　２０．ＥＶ充電設備補助金算出シート" xr:uid="{4A5E6EAC-37A3-4CFB-B902-9260123F38F9}"/>
    <hyperlink ref="C33" location="'21.工程表'!A1" display="２１．工程表" xr:uid="{9D6F9DB3-866E-49D6-8D9F-E5F5252C6BD8}"/>
    <hyperlink ref="C51" location="個人情報の取得と利用について!A1" display="個人情報の取得と利用について" xr:uid="{D64FBAB0-40A4-4E72-8F26-0B989147C8DD}"/>
    <hyperlink ref="C14" location="'3.補助事業概要図'!A1" display="３．補助事業概要図" xr:uid="{EAAB45C6-8C07-4E88-9480-E791C58D109F}"/>
  </hyperlinks>
  <printOptions horizontalCentered="1"/>
  <pageMargins left="0.51181102362204722" right="0.11811023622047245" top="0.35433070866141736" bottom="0.35433070866141736" header="0.31496062992125984" footer="0.11811023622047245"/>
  <pageSetup paperSize="9" scale="32" orientation="portrait" r:id="rId1"/>
  <headerFooter scaleWithDoc="0">
    <oddFooter>&amp;R&amp;K00-043R5高層ZEH-M_ver.1.2</oddFooter>
  </headerFooter>
  <rowBreaks count="1" manualBreakCount="1">
    <brk id="42" min="1" max="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B1:R54"/>
  <sheetViews>
    <sheetView showGridLines="0" view="pageBreakPreview" zoomScale="85" zoomScaleNormal="100" zoomScaleSheetLayoutView="85" workbookViewId="0">
      <selection activeCell="C7" sqref="C7"/>
    </sheetView>
  </sheetViews>
  <sheetFormatPr defaultColWidth="9" defaultRowHeight="13.5"/>
  <cols>
    <col min="1" max="1" width="1.5" style="589" customWidth="1"/>
    <col min="2" max="2" width="6.875" style="591" customWidth="1"/>
    <col min="3" max="4" width="9.75" style="589" customWidth="1"/>
    <col min="5" max="5" width="9.75" style="590" customWidth="1"/>
    <col min="6" max="6" width="9.75" style="589" customWidth="1"/>
    <col min="7" max="7" width="12.25" style="589" customWidth="1"/>
    <col min="8" max="8" width="1.5" style="589" customWidth="1"/>
    <col min="9" max="9" width="6.625" style="591" customWidth="1"/>
    <col min="10" max="11" width="9.75" style="589" customWidth="1"/>
    <col min="12" max="12" width="9.75" style="590" customWidth="1"/>
    <col min="13" max="13" width="9.75" style="589" customWidth="1"/>
    <col min="14" max="14" width="12.5" style="589" customWidth="1"/>
    <col min="15" max="15" width="1.375" style="589" customWidth="1"/>
    <col min="16" max="16" width="9" style="589"/>
    <col min="17" max="17" width="18.25" style="589" hidden="1" customWidth="1"/>
    <col min="18" max="18" width="7.875" style="589" hidden="1" customWidth="1"/>
    <col min="19" max="16384" width="9" style="589"/>
  </cols>
  <sheetData>
    <row r="1" spans="2:18" ht="17.25">
      <c r="B1" s="875" t="s">
        <v>768</v>
      </c>
    </row>
    <row r="2" spans="2:18" ht="26.25" customHeight="1">
      <c r="B2" s="588" t="s">
        <v>747</v>
      </c>
    </row>
    <row r="3" spans="2:18" ht="30" customHeight="1">
      <c r="B3" s="592" t="s">
        <v>1167</v>
      </c>
      <c r="C3" s="593"/>
      <c r="D3" s="594"/>
      <c r="E3" s="595"/>
      <c r="F3" s="594"/>
      <c r="G3" s="594"/>
      <c r="H3" s="594"/>
      <c r="I3" s="596"/>
      <c r="J3" s="594"/>
      <c r="K3" s="594"/>
      <c r="L3" s="595"/>
      <c r="M3" s="594"/>
      <c r="N3" s="594"/>
    </row>
    <row r="4" spans="2:18" ht="12.75" customHeight="1" thickBot="1">
      <c r="B4" s="596"/>
      <c r="C4" s="597"/>
      <c r="D4" s="594"/>
      <c r="E4" s="595"/>
      <c r="F4" s="594"/>
      <c r="G4" s="594"/>
      <c r="H4" s="594"/>
      <c r="I4" s="596"/>
      <c r="J4" s="594"/>
      <c r="K4" s="594"/>
      <c r="L4" s="595"/>
      <c r="M4" s="594"/>
      <c r="N4" s="594"/>
      <c r="P4" s="598"/>
      <c r="Q4" s="589" t="s">
        <v>598</v>
      </c>
    </row>
    <row r="5" spans="2:18" ht="19.899999999999999" customHeight="1" thickBot="1">
      <c r="B5" s="2245" t="s">
        <v>620</v>
      </c>
      <c r="C5" s="2266" t="s">
        <v>599</v>
      </c>
      <c r="D5" s="2267"/>
      <c r="E5" s="2268"/>
      <c r="F5" s="2232" t="s">
        <v>600</v>
      </c>
      <c r="G5" s="2234" t="s">
        <v>494</v>
      </c>
      <c r="H5" s="599"/>
      <c r="I5" s="2269" t="s">
        <v>620</v>
      </c>
      <c r="J5" s="2247" t="s">
        <v>599</v>
      </c>
      <c r="K5" s="2248"/>
      <c r="L5" s="2249"/>
      <c r="M5" s="2232" t="s">
        <v>600</v>
      </c>
      <c r="N5" s="2234" t="s">
        <v>494</v>
      </c>
      <c r="O5" s="600"/>
    </row>
    <row r="6" spans="2:18" ht="19.899999999999999" customHeight="1" thickBot="1">
      <c r="B6" s="2246"/>
      <c r="C6" s="601" t="s">
        <v>744</v>
      </c>
      <c r="D6" s="602" t="s">
        <v>745</v>
      </c>
      <c r="E6" s="603" t="s">
        <v>746</v>
      </c>
      <c r="F6" s="2233"/>
      <c r="G6" s="2235"/>
      <c r="H6" s="599"/>
      <c r="I6" s="2270"/>
      <c r="J6" s="601" t="s">
        <v>744</v>
      </c>
      <c r="K6" s="602" t="s">
        <v>745</v>
      </c>
      <c r="L6" s="603" t="s">
        <v>746</v>
      </c>
      <c r="M6" s="2233"/>
      <c r="N6" s="2235"/>
      <c r="O6" s="604"/>
      <c r="Q6" s="605" t="s">
        <v>603</v>
      </c>
      <c r="R6" s="606" t="s">
        <v>604</v>
      </c>
    </row>
    <row r="7" spans="2:18" ht="30" customHeight="1" thickTop="1">
      <c r="B7" s="2236" t="s">
        <v>605</v>
      </c>
      <c r="C7" s="807"/>
      <c r="D7" s="808"/>
      <c r="E7" s="809"/>
      <c r="F7" s="810"/>
      <c r="G7" s="889">
        <f>IF(OR(C7="",D7="",E7="",F7=""),0,ROUNDDOWN(IF(C7*D7/1000000&lt;$Q$7,$R$7,IF(C7*D7/1000000&lt;$Q$8,$R$8,IF(C7*D7/1000000&lt;$Q$9,$R$9,IF(C7*D7/1000000&lt;$Q$10,$R$10,$R$11))))*IF(AND(D7&lt;=$Q$19,E7&gt;=$Q$20),$R$19,IF(E7&lt;$Q$16,$R$16,IF(E7&lt;$Q$17,$R$17,IF(E7&gt;=$Q$18,$R$18))))*(C7*D7/1000000*F7),0)+F7*$R$25)</f>
        <v>0</v>
      </c>
      <c r="H7" s="607"/>
      <c r="I7" s="2258" t="s">
        <v>606</v>
      </c>
      <c r="J7" s="807"/>
      <c r="K7" s="808"/>
      <c r="L7" s="809"/>
      <c r="M7" s="810"/>
      <c r="N7" s="889">
        <f>IF(OR(J7="",K7="",L7="",M7=""),0,ROUNDDOWN(IF(J7*K7/1000000&lt;$Q$7,$R$7,IF(J7*K7/1000000&lt;$Q$8,$R$8,IF(J7*K7/1000000&lt;$Q$9,$R$9,IF(J7*K7/1000000&lt;$Q$10,$R$10,$R$11))))*IF(AND(K7&lt;=$Q$19,L7&gt;=$Q$20),$R$19,IF(L7&lt;$Q$16,$R$16,IF(L7&lt;$Q$17,$R$17,IF(L7&gt;=$Q$18,$R$18))))*(J7*K7/1000000*M7),0)+M7*$R$25)</f>
        <v>0</v>
      </c>
      <c r="O7" s="604"/>
      <c r="Q7" s="608">
        <v>0.2</v>
      </c>
      <c r="R7" s="609">
        <v>220000</v>
      </c>
    </row>
    <row r="8" spans="2:18" ht="30" customHeight="1">
      <c r="B8" s="2237"/>
      <c r="C8" s="807"/>
      <c r="D8" s="808"/>
      <c r="E8" s="809"/>
      <c r="F8" s="810"/>
      <c r="G8" s="889">
        <f t="shared" ref="G8:G12" si="0">IF(OR(C8="",D8="",E8="",F8=""),0,ROUNDDOWN(IF(C8*D8/1000000&lt;$Q$7,$R$7,IF(C8*D8/1000000&lt;$Q$8,$R$8,IF(C8*D8/1000000&lt;$Q$9,$R$9,IF(C8*D8/1000000&lt;$Q$10,$R$10,$R$11))))*IF(AND(D8&lt;=$Q$19,E8&gt;=$Q$20),$R$19,IF(E8&lt;$Q$16,$R$16,IF(E8&lt;$Q$17,$R$17,IF(E8&gt;=$Q$18,$R$18))))*(C8*D8/1000000*F8),0)+F8*$R$25)</f>
        <v>0</v>
      </c>
      <c r="H8" s="607"/>
      <c r="I8" s="2259"/>
      <c r="J8" s="807"/>
      <c r="K8" s="808"/>
      <c r="L8" s="809"/>
      <c r="M8" s="810"/>
      <c r="N8" s="889">
        <f t="shared" ref="N8:N12" si="1">IF(OR(J8="",K8="",L8="",M8=""),0,ROUNDDOWN(IF(J8*K8/1000000&lt;$Q$7,$R$7,IF(J8*K8/1000000&lt;$Q$8,$R$8,IF(J8*K8/1000000&lt;$Q$9,$R$9,IF(J8*K8/1000000&lt;$Q$10,$R$10,$R$11))))*IF(AND(K8&lt;=$Q$19,L8&gt;=$Q$20),$R$19,IF(L8&lt;$Q$16,$R$16,IF(L8&lt;$Q$17,$R$17,IF(L8&gt;=$Q$18,$R$18))))*(J8*K8/1000000*M8),0)+M8*$R$25)</f>
        <v>0</v>
      </c>
      <c r="O8" s="604"/>
      <c r="Q8" s="610">
        <v>0.4</v>
      </c>
      <c r="R8" s="611">
        <v>130000</v>
      </c>
    </row>
    <row r="9" spans="2:18" ht="30" customHeight="1">
      <c r="B9" s="2237"/>
      <c r="C9" s="811"/>
      <c r="D9" s="812"/>
      <c r="E9" s="813"/>
      <c r="F9" s="814"/>
      <c r="G9" s="889">
        <f t="shared" si="0"/>
        <v>0</v>
      </c>
      <c r="H9" s="607"/>
      <c r="I9" s="2259"/>
      <c r="J9" s="811"/>
      <c r="K9" s="812"/>
      <c r="L9" s="813"/>
      <c r="M9" s="814"/>
      <c r="N9" s="889">
        <f t="shared" si="1"/>
        <v>0</v>
      </c>
      <c r="O9" s="604"/>
      <c r="Q9" s="610">
        <v>0.7</v>
      </c>
      <c r="R9" s="611">
        <v>90000</v>
      </c>
    </row>
    <row r="10" spans="2:18" ht="30" customHeight="1">
      <c r="B10" s="2237"/>
      <c r="C10" s="811"/>
      <c r="D10" s="812"/>
      <c r="E10" s="813"/>
      <c r="F10" s="814"/>
      <c r="G10" s="889">
        <f t="shared" si="0"/>
        <v>0</v>
      </c>
      <c r="H10" s="607"/>
      <c r="I10" s="2259"/>
      <c r="J10" s="811"/>
      <c r="K10" s="812"/>
      <c r="L10" s="813"/>
      <c r="M10" s="814"/>
      <c r="N10" s="889">
        <f t="shared" si="1"/>
        <v>0</v>
      </c>
      <c r="O10" s="604"/>
      <c r="Q10" s="610">
        <v>1</v>
      </c>
      <c r="R10" s="611">
        <v>70000</v>
      </c>
    </row>
    <row r="11" spans="2:18" ht="30" customHeight="1" thickBot="1">
      <c r="B11" s="2237"/>
      <c r="C11" s="811"/>
      <c r="D11" s="812"/>
      <c r="E11" s="813"/>
      <c r="F11" s="814"/>
      <c r="G11" s="889">
        <f t="shared" si="0"/>
        <v>0</v>
      </c>
      <c r="H11" s="612"/>
      <c r="I11" s="2237"/>
      <c r="J11" s="811"/>
      <c r="K11" s="812"/>
      <c r="L11" s="813"/>
      <c r="M11" s="814"/>
      <c r="N11" s="889">
        <f t="shared" si="1"/>
        <v>0</v>
      </c>
      <c r="O11" s="604"/>
      <c r="Q11" s="613">
        <v>1</v>
      </c>
      <c r="R11" s="614">
        <v>60000</v>
      </c>
    </row>
    <row r="12" spans="2:18" ht="30" customHeight="1" thickBot="1">
      <c r="B12" s="2237"/>
      <c r="C12" s="815"/>
      <c r="D12" s="816"/>
      <c r="E12" s="817"/>
      <c r="F12" s="818"/>
      <c r="G12" s="889">
        <f t="shared" si="0"/>
        <v>0</v>
      </c>
      <c r="H12" s="612"/>
      <c r="I12" s="2237"/>
      <c r="J12" s="815"/>
      <c r="K12" s="816"/>
      <c r="L12" s="817"/>
      <c r="M12" s="818"/>
      <c r="N12" s="889">
        <f t="shared" si="1"/>
        <v>0</v>
      </c>
      <c r="O12" s="604"/>
    </row>
    <row r="13" spans="2:18" ht="30" customHeight="1" thickTop="1" thickBot="1">
      <c r="B13" s="2238"/>
      <c r="C13" s="2260" t="s">
        <v>671</v>
      </c>
      <c r="D13" s="2261"/>
      <c r="E13" s="2261"/>
      <c r="F13" s="2262"/>
      <c r="G13" s="890">
        <f>SUM(G7:G12)</f>
        <v>0</v>
      </c>
      <c r="H13" s="612"/>
      <c r="I13" s="2238"/>
      <c r="J13" s="2263" t="s">
        <v>671</v>
      </c>
      <c r="K13" s="2264"/>
      <c r="L13" s="2264"/>
      <c r="M13" s="2265"/>
      <c r="N13" s="894">
        <f>SUM(N7:N12)</f>
        <v>0</v>
      </c>
      <c r="O13" s="604"/>
    </row>
    <row r="14" spans="2:18" s="620" customFormat="1" ht="9" customHeight="1" thickBot="1">
      <c r="B14" s="615"/>
      <c r="C14" s="616"/>
      <c r="D14" s="616"/>
      <c r="E14" s="616"/>
      <c r="F14" s="616"/>
      <c r="G14" s="617"/>
      <c r="H14" s="618"/>
      <c r="I14" s="616"/>
      <c r="J14" s="616"/>
      <c r="K14" s="616"/>
      <c r="L14" s="616"/>
      <c r="M14" s="615"/>
      <c r="N14" s="618"/>
      <c r="O14" s="619"/>
    </row>
    <row r="15" spans="2:18" ht="19.899999999999999" customHeight="1" thickBot="1">
      <c r="B15" s="2245" t="s">
        <v>620</v>
      </c>
      <c r="C15" s="2252" t="s">
        <v>599</v>
      </c>
      <c r="D15" s="2253"/>
      <c r="E15" s="2254"/>
      <c r="F15" s="2255" t="s">
        <v>600</v>
      </c>
      <c r="G15" s="2256" t="s">
        <v>494</v>
      </c>
      <c r="H15" s="599"/>
      <c r="I15" s="2257" t="s">
        <v>620</v>
      </c>
      <c r="J15" s="2252" t="s">
        <v>599</v>
      </c>
      <c r="K15" s="2253"/>
      <c r="L15" s="2254"/>
      <c r="M15" s="2232" t="s">
        <v>600</v>
      </c>
      <c r="N15" s="2250" t="s">
        <v>494</v>
      </c>
      <c r="O15" s="604"/>
      <c r="Q15" s="621" t="s">
        <v>607</v>
      </c>
      <c r="R15" s="622" t="s">
        <v>608</v>
      </c>
    </row>
    <row r="16" spans="2:18" ht="19.899999999999999" customHeight="1" thickBot="1">
      <c r="B16" s="2246"/>
      <c r="C16" s="601" t="s">
        <v>744</v>
      </c>
      <c r="D16" s="602" t="s">
        <v>745</v>
      </c>
      <c r="E16" s="603" t="s">
        <v>746</v>
      </c>
      <c r="F16" s="2233"/>
      <c r="G16" s="2235"/>
      <c r="H16" s="623"/>
      <c r="I16" s="2246"/>
      <c r="J16" s="601" t="s">
        <v>744</v>
      </c>
      <c r="K16" s="602" t="s">
        <v>745</v>
      </c>
      <c r="L16" s="603" t="s">
        <v>746</v>
      </c>
      <c r="M16" s="2233"/>
      <c r="N16" s="2251"/>
      <c r="O16" s="604"/>
      <c r="Q16" s="624">
        <v>75</v>
      </c>
      <c r="R16" s="625">
        <v>1</v>
      </c>
    </row>
    <row r="17" spans="2:18" ht="30" customHeight="1" thickTop="1">
      <c r="B17" s="2236" t="s">
        <v>609</v>
      </c>
      <c r="C17" s="819"/>
      <c r="D17" s="820"/>
      <c r="E17" s="821"/>
      <c r="F17" s="822"/>
      <c r="G17" s="889">
        <f>IF(OR(C17="",D17="",E17="",F17=""),0,ROUNDDOWN(IF(C17*D17/1000000&lt;$Q$7,$R$7,IF(C17*D17/1000000&lt;$Q$8,$R$8,IF(C17*D17/1000000&lt;$Q$9,$R$9,IF(C17*D17/1000000&lt;$Q$10,$R$10,$R$11))))*IF(AND(D17&lt;=$Q$19,E17&gt;=$Q$20),$R$19,IF(E17&lt;$Q$16,$R$16,IF(E17&lt;$Q$17,$R$17,IF(E17&gt;=$Q$18,$R$18))))*(C17*D17/1000000*F17),0)+F17*$R$25)</f>
        <v>0</v>
      </c>
      <c r="H17" s="607"/>
      <c r="I17" s="2236" t="s">
        <v>602</v>
      </c>
      <c r="J17" s="819"/>
      <c r="K17" s="820"/>
      <c r="L17" s="821"/>
      <c r="M17" s="822"/>
      <c r="N17" s="889">
        <f>IF(OR(J17="",K17="",L17="",M17=""),0,ROUNDDOWN(IF(J17*K17/1000000&lt;$Q$7,$R$7,IF(J17*K17/1000000&lt;$Q$8,$R$8,IF(J17*K17/1000000&lt;$Q$9,$R$9,IF(J17*K17/1000000&lt;$Q$10,$R$10,$R$11))))*IF(AND(K17&lt;=$Q$19,L17&gt;=$Q$20),$R$19,IF(L17&lt;$Q$16,$R$16,IF(L17&lt;$Q$17,$R$17,IF(L17&gt;=$Q$18,$R$18))))*(J17*K17/1000000*M17),0)+M17*$R$25)</f>
        <v>0</v>
      </c>
      <c r="O17" s="604"/>
      <c r="Q17" s="626">
        <v>150</v>
      </c>
      <c r="R17" s="627">
        <v>1.6</v>
      </c>
    </row>
    <row r="18" spans="2:18" ht="30" customHeight="1" thickBot="1">
      <c r="B18" s="2237"/>
      <c r="C18" s="823"/>
      <c r="D18" s="824"/>
      <c r="E18" s="824"/>
      <c r="F18" s="825"/>
      <c r="G18" s="889">
        <f t="shared" ref="G18:G22" si="2">IF(OR(C18="",D18="",E18="",F18=""),0,ROUNDDOWN(IF(C18*D18/1000000&lt;$Q$7,$R$7,IF(C18*D18/1000000&lt;$Q$8,$R$8,IF(C18*D18/1000000&lt;$Q$9,$R$9,IF(C18*D18/1000000&lt;$Q$10,$R$10,$R$11))))*IF(AND(D18&lt;=$Q$19,E18&gt;=$Q$20),$R$19,IF(E18&lt;$Q$16,$R$16,IF(E18&lt;$Q$17,$R$17,IF(E18&gt;=$Q$18,$R$18))))*(C18*D18/1000000*F18),0)+F18*$R$25)</f>
        <v>0</v>
      </c>
      <c r="H18" s="612"/>
      <c r="I18" s="2237"/>
      <c r="J18" s="823"/>
      <c r="K18" s="824"/>
      <c r="L18" s="824"/>
      <c r="M18" s="825"/>
      <c r="N18" s="889">
        <f t="shared" ref="N18:N22" si="3">IF(OR(J18="",K18="",L18="",M18=""),0,ROUNDDOWN(IF(J18*K18/1000000&lt;$Q$7,$R$7,IF(J18*K18/1000000&lt;$Q$8,$R$8,IF(J18*K18/1000000&lt;$Q$9,$R$9,IF(J18*K18/1000000&lt;$Q$10,$R$10,$R$11))))*IF(AND(K18&lt;=$Q$19,L18&gt;=$Q$20),$R$19,IF(L18&lt;$Q$16,$R$16,IF(L18&lt;$Q$17,$R$17,IF(L18&gt;=$Q$18,$R$18))))*(J18*K18/1000000*M18),0)+M18*$R$25)</f>
        <v>0</v>
      </c>
      <c r="O18" s="604"/>
      <c r="Q18" s="628">
        <v>150</v>
      </c>
      <c r="R18" s="629">
        <v>2.9</v>
      </c>
    </row>
    <row r="19" spans="2:18" ht="30" customHeight="1">
      <c r="B19" s="2237"/>
      <c r="C19" s="823"/>
      <c r="D19" s="824"/>
      <c r="E19" s="824"/>
      <c r="F19" s="825"/>
      <c r="G19" s="889">
        <f t="shared" si="2"/>
        <v>0</v>
      </c>
      <c r="H19" s="612"/>
      <c r="I19" s="2237"/>
      <c r="J19" s="823"/>
      <c r="K19" s="824"/>
      <c r="L19" s="824"/>
      <c r="M19" s="825"/>
      <c r="N19" s="889">
        <f t="shared" si="3"/>
        <v>0</v>
      </c>
      <c r="O19" s="604"/>
      <c r="Q19" s="630">
        <v>200</v>
      </c>
      <c r="R19" s="631">
        <v>3.4</v>
      </c>
    </row>
    <row r="20" spans="2:18" ht="30" customHeight="1" thickBot="1">
      <c r="B20" s="2237"/>
      <c r="C20" s="823"/>
      <c r="D20" s="824"/>
      <c r="E20" s="824"/>
      <c r="F20" s="825"/>
      <c r="G20" s="889">
        <f t="shared" si="2"/>
        <v>0</v>
      </c>
      <c r="H20" s="612"/>
      <c r="I20" s="2237"/>
      <c r="J20" s="823"/>
      <c r="K20" s="824"/>
      <c r="L20" s="824"/>
      <c r="M20" s="825"/>
      <c r="N20" s="889">
        <f t="shared" si="3"/>
        <v>0</v>
      </c>
      <c r="O20" s="604"/>
      <c r="Q20" s="632">
        <v>125</v>
      </c>
      <c r="R20" s="614"/>
    </row>
    <row r="21" spans="2:18" ht="30" customHeight="1" thickBot="1">
      <c r="B21" s="2237"/>
      <c r="C21" s="823"/>
      <c r="D21" s="824"/>
      <c r="E21" s="824"/>
      <c r="F21" s="825"/>
      <c r="G21" s="889">
        <f t="shared" si="2"/>
        <v>0</v>
      </c>
      <c r="H21" s="612"/>
      <c r="I21" s="2237"/>
      <c r="J21" s="823"/>
      <c r="K21" s="824"/>
      <c r="L21" s="824"/>
      <c r="M21" s="825"/>
      <c r="N21" s="889">
        <f t="shared" si="3"/>
        <v>0</v>
      </c>
      <c r="O21" s="604"/>
    </row>
    <row r="22" spans="2:18" ht="30" customHeight="1" thickBot="1">
      <c r="B22" s="2237"/>
      <c r="C22" s="826"/>
      <c r="D22" s="827"/>
      <c r="E22" s="827"/>
      <c r="F22" s="828"/>
      <c r="G22" s="889">
        <f t="shared" si="2"/>
        <v>0</v>
      </c>
      <c r="H22" s="612"/>
      <c r="I22" s="2237"/>
      <c r="J22" s="826"/>
      <c r="K22" s="827"/>
      <c r="L22" s="827"/>
      <c r="M22" s="828"/>
      <c r="N22" s="889">
        <f t="shared" si="3"/>
        <v>0</v>
      </c>
      <c r="O22" s="604"/>
      <c r="Q22" s="605" t="s">
        <v>610</v>
      </c>
      <c r="R22" s="606" t="s">
        <v>534</v>
      </c>
    </row>
    <row r="23" spans="2:18" ht="30" customHeight="1" thickTop="1" thickBot="1">
      <c r="B23" s="2238"/>
      <c r="C23" s="2242" t="s">
        <v>671</v>
      </c>
      <c r="D23" s="2243"/>
      <c r="E23" s="2243"/>
      <c r="F23" s="2244"/>
      <c r="G23" s="891">
        <f>SUM(G17:G22)</f>
        <v>0</v>
      </c>
      <c r="H23" s="612"/>
      <c r="I23" s="2238"/>
      <c r="J23" s="2242" t="s">
        <v>671</v>
      </c>
      <c r="K23" s="2243"/>
      <c r="L23" s="2243"/>
      <c r="M23" s="2244"/>
      <c r="N23" s="891">
        <f>SUM(N17:N22)</f>
        <v>0</v>
      </c>
      <c r="O23" s="604"/>
      <c r="Q23" s="633"/>
      <c r="R23" s="634"/>
    </row>
    <row r="24" spans="2:18" s="620" customFormat="1" ht="13.5" customHeight="1" thickBot="1">
      <c r="B24" s="615"/>
      <c r="C24" s="616"/>
      <c r="D24" s="616"/>
      <c r="E24" s="616"/>
      <c r="F24" s="616"/>
      <c r="G24" s="617"/>
      <c r="H24" s="618"/>
      <c r="I24" s="616"/>
      <c r="J24" s="616"/>
      <c r="K24" s="616"/>
      <c r="L24" s="616"/>
      <c r="M24" s="615"/>
      <c r="N24" s="618"/>
      <c r="O24" s="619"/>
    </row>
    <row r="25" spans="2:18" ht="19.899999999999999" customHeight="1">
      <c r="B25" s="2245" t="s">
        <v>620</v>
      </c>
      <c r="C25" s="2247" t="s">
        <v>599</v>
      </c>
      <c r="D25" s="2248"/>
      <c r="E25" s="2249"/>
      <c r="F25" s="2232" t="s">
        <v>600</v>
      </c>
      <c r="G25" s="2234" t="s">
        <v>494</v>
      </c>
      <c r="H25" s="599"/>
      <c r="I25" s="2245" t="s">
        <v>620</v>
      </c>
      <c r="J25" s="2247" t="s">
        <v>599</v>
      </c>
      <c r="K25" s="2248"/>
      <c r="L25" s="2249"/>
      <c r="M25" s="2232" t="s">
        <v>600</v>
      </c>
      <c r="N25" s="2234" t="s">
        <v>494</v>
      </c>
      <c r="O25" s="604"/>
      <c r="Q25" s="635">
        <v>1</v>
      </c>
      <c r="R25" s="609">
        <v>25000</v>
      </c>
    </row>
    <row r="26" spans="2:18" ht="19.899999999999999" customHeight="1" thickBot="1">
      <c r="B26" s="2246"/>
      <c r="C26" s="601" t="s">
        <v>744</v>
      </c>
      <c r="D26" s="602" t="s">
        <v>745</v>
      </c>
      <c r="E26" s="603" t="s">
        <v>746</v>
      </c>
      <c r="F26" s="2233"/>
      <c r="G26" s="2235"/>
      <c r="H26" s="623"/>
      <c r="I26" s="2246"/>
      <c r="J26" s="601" t="s">
        <v>744</v>
      </c>
      <c r="K26" s="602" t="s">
        <v>745</v>
      </c>
      <c r="L26" s="603" t="s">
        <v>746</v>
      </c>
      <c r="M26" s="2233"/>
      <c r="N26" s="2235"/>
      <c r="O26" s="604"/>
      <c r="Q26" s="636"/>
      <c r="R26" s="627"/>
    </row>
    <row r="27" spans="2:18" ht="30" customHeight="1" thickTop="1" thickBot="1">
      <c r="B27" s="2236" t="s">
        <v>611</v>
      </c>
      <c r="C27" s="819"/>
      <c r="D27" s="820"/>
      <c r="E27" s="821"/>
      <c r="F27" s="822"/>
      <c r="G27" s="889">
        <f>IF(OR(C27="",D27="",E27="",F27=""),0,ROUNDDOWN(IF(C27*D27/1000000&lt;$Q$7,$R$7,IF(C27*D27/1000000&lt;$Q$8,$R$8,IF(C27*D27/1000000&lt;$Q$9,$R$9,IF(C27*D27/1000000&lt;$Q$10,$R$10,$R$11))))*IF(AND(D27&lt;=$Q$19,E27&gt;=$Q$20),$R$19,IF(E27&lt;$Q$16,$R$16,IF(E27&lt;$Q$17,$R$17,IF(E27&gt;=$Q$18,$R$18))))*(C27*D27/1000000*F27),0)+F27*$R$25)</f>
        <v>0</v>
      </c>
      <c r="H27" s="607"/>
      <c r="I27" s="2236" t="s">
        <v>612</v>
      </c>
      <c r="J27" s="819"/>
      <c r="K27" s="820"/>
      <c r="L27" s="821"/>
      <c r="M27" s="822"/>
      <c r="N27" s="889">
        <f>IF(OR(J27="",K27="",L27="",M27=""),0,ROUNDDOWN(IF(J27*K27/1000000&lt;$Q$7,$R$7,IF(J27*K27/1000000&lt;$Q$8,$R$8,IF(J27*K27/1000000&lt;$Q$9,$R$9,IF(J27*K27/1000000&lt;$Q$10,$R$10,$R$11))))*IF(AND(K27&lt;=$Q$19,L27&gt;=$Q$20),$R$19,IF(L27&lt;$Q$16,$R$16,IF(L27&lt;$Q$17,$R$17,IF(L27&gt;=$Q$18,$R$18))))*(J27*K27/1000000*M27),0)+M27*$R$25)</f>
        <v>0</v>
      </c>
      <c r="O27" s="604"/>
      <c r="Q27" s="637"/>
      <c r="R27" s="629"/>
    </row>
    <row r="28" spans="2:18" ht="30" customHeight="1">
      <c r="B28" s="2237"/>
      <c r="C28" s="823"/>
      <c r="D28" s="824"/>
      <c r="E28" s="824"/>
      <c r="F28" s="825"/>
      <c r="G28" s="889">
        <f t="shared" ref="G28:G32" si="4">IF(OR(C28="",D28="",E28="",F28=""),0,ROUNDDOWN(IF(C28*D28/1000000&lt;$Q$7,$R$7,IF(C28*D28/1000000&lt;$Q$8,$R$8,IF(C28*D28/1000000&lt;$Q$9,$R$9,IF(C28*D28/1000000&lt;$Q$10,$R$10,$R$11))))*IF(AND(D28&lt;=$Q$19,E28&gt;=$Q$20),$R$19,IF(E28&lt;$Q$16,$R$16,IF(E28&lt;$Q$17,$R$17,IF(E28&gt;=$Q$18,$R$18))))*(C28*D28/1000000*F28),0)+F28*$R$25)</f>
        <v>0</v>
      </c>
      <c r="H28" s="612"/>
      <c r="I28" s="2237"/>
      <c r="J28" s="823"/>
      <c r="K28" s="824"/>
      <c r="L28" s="824"/>
      <c r="M28" s="825"/>
      <c r="N28" s="889">
        <f t="shared" ref="N28:N32" si="5">IF(OR(J28="",K28="",L28="",M28=""),0,ROUNDDOWN(IF(J28*K28/1000000&lt;$Q$7,$R$7,IF(J28*K28/1000000&lt;$Q$8,$R$8,IF(J28*K28/1000000&lt;$Q$9,$R$9,IF(J28*K28/1000000&lt;$Q$10,$R$10,$R$11))))*IF(AND(K28&lt;=$Q$19,L28&gt;=$Q$20),$R$19,IF(L28&lt;$Q$16,$R$16,IF(L28&lt;$Q$17,$R$17,IF(L28&gt;=$Q$18,$R$18))))*(J28*K28/1000000*M28),0)+M28*$R$25)</f>
        <v>0</v>
      </c>
      <c r="O28" s="604"/>
    </row>
    <row r="29" spans="2:18" ht="30" customHeight="1">
      <c r="B29" s="2237"/>
      <c r="C29" s="823"/>
      <c r="D29" s="824"/>
      <c r="E29" s="824"/>
      <c r="F29" s="825"/>
      <c r="G29" s="889">
        <f t="shared" si="4"/>
        <v>0</v>
      </c>
      <c r="H29" s="612"/>
      <c r="I29" s="2237"/>
      <c r="J29" s="823"/>
      <c r="K29" s="824"/>
      <c r="L29" s="824"/>
      <c r="M29" s="825"/>
      <c r="N29" s="889">
        <f t="shared" si="5"/>
        <v>0</v>
      </c>
      <c r="O29" s="604"/>
    </row>
    <row r="30" spans="2:18" ht="30" customHeight="1">
      <c r="B30" s="2237"/>
      <c r="C30" s="823"/>
      <c r="D30" s="824"/>
      <c r="E30" s="824"/>
      <c r="F30" s="825"/>
      <c r="G30" s="889">
        <f t="shared" si="4"/>
        <v>0</v>
      </c>
      <c r="H30" s="612"/>
      <c r="I30" s="2237"/>
      <c r="J30" s="823"/>
      <c r="K30" s="824"/>
      <c r="L30" s="824"/>
      <c r="M30" s="825"/>
      <c r="N30" s="889">
        <f t="shared" si="5"/>
        <v>0</v>
      </c>
      <c r="O30" s="604"/>
    </row>
    <row r="31" spans="2:18" ht="30" customHeight="1">
      <c r="B31" s="2237"/>
      <c r="C31" s="823"/>
      <c r="D31" s="824"/>
      <c r="E31" s="824"/>
      <c r="F31" s="825"/>
      <c r="G31" s="889">
        <f t="shared" si="4"/>
        <v>0</v>
      </c>
      <c r="H31" s="612"/>
      <c r="I31" s="2237"/>
      <c r="J31" s="823"/>
      <c r="K31" s="824"/>
      <c r="L31" s="824"/>
      <c r="M31" s="825"/>
      <c r="N31" s="889">
        <f t="shared" si="5"/>
        <v>0</v>
      </c>
      <c r="O31" s="604"/>
    </row>
    <row r="32" spans="2:18" ht="30" customHeight="1" thickBot="1">
      <c r="B32" s="2237"/>
      <c r="C32" s="826"/>
      <c r="D32" s="827"/>
      <c r="E32" s="827"/>
      <c r="F32" s="828"/>
      <c r="G32" s="889">
        <f t="shared" si="4"/>
        <v>0</v>
      </c>
      <c r="H32" s="612"/>
      <c r="I32" s="2237"/>
      <c r="J32" s="826"/>
      <c r="K32" s="827"/>
      <c r="L32" s="827"/>
      <c r="M32" s="828"/>
      <c r="N32" s="889">
        <f t="shared" si="5"/>
        <v>0</v>
      </c>
      <c r="O32" s="604"/>
    </row>
    <row r="33" spans="2:15" ht="30" customHeight="1" thickTop="1" thickBot="1">
      <c r="B33" s="2238"/>
      <c r="C33" s="2242" t="s">
        <v>671</v>
      </c>
      <c r="D33" s="2243"/>
      <c r="E33" s="2243"/>
      <c r="F33" s="2244"/>
      <c r="G33" s="891">
        <f>SUM(G27:G32)</f>
        <v>0</v>
      </c>
      <c r="H33" s="612"/>
      <c r="I33" s="2238"/>
      <c r="J33" s="2242" t="s">
        <v>671</v>
      </c>
      <c r="K33" s="2243"/>
      <c r="L33" s="2243"/>
      <c r="M33" s="2244"/>
      <c r="N33" s="891">
        <f>SUM(N27:N32)</f>
        <v>0</v>
      </c>
      <c r="O33" s="604"/>
    </row>
    <row r="34" spans="2:15" s="620" customFormat="1" ht="13.5" customHeight="1" thickBot="1">
      <c r="B34" s="615"/>
      <c r="C34" s="616"/>
      <c r="D34" s="616"/>
      <c r="E34" s="616"/>
      <c r="F34" s="616"/>
      <c r="G34" s="638"/>
      <c r="H34" s="618"/>
      <c r="I34" s="616"/>
      <c r="J34" s="616"/>
      <c r="K34" s="616"/>
      <c r="L34" s="616"/>
      <c r="M34" s="615"/>
      <c r="N34" s="618"/>
      <c r="O34" s="619"/>
    </row>
    <row r="35" spans="2:15" ht="19.899999999999999" customHeight="1">
      <c r="B35" s="2245" t="s">
        <v>620</v>
      </c>
      <c r="C35" s="2247" t="s">
        <v>599</v>
      </c>
      <c r="D35" s="2248"/>
      <c r="E35" s="2249"/>
      <c r="F35" s="2232" t="s">
        <v>600</v>
      </c>
      <c r="G35" s="2234" t="s">
        <v>494</v>
      </c>
      <c r="H35" s="599"/>
      <c r="I35" s="2245" t="s">
        <v>620</v>
      </c>
      <c r="J35" s="2247" t="s">
        <v>599</v>
      </c>
      <c r="K35" s="2248"/>
      <c r="L35" s="2249"/>
      <c r="M35" s="2232" t="s">
        <v>600</v>
      </c>
      <c r="N35" s="2234" t="s">
        <v>494</v>
      </c>
      <c r="O35" s="604"/>
    </row>
    <row r="36" spans="2:15" ht="19.899999999999999" customHeight="1" thickBot="1">
      <c r="B36" s="2246"/>
      <c r="C36" s="601" t="s">
        <v>744</v>
      </c>
      <c r="D36" s="602" t="s">
        <v>745</v>
      </c>
      <c r="E36" s="603" t="s">
        <v>746</v>
      </c>
      <c r="F36" s="2233"/>
      <c r="G36" s="2235"/>
      <c r="H36" s="623"/>
      <c r="I36" s="2246"/>
      <c r="J36" s="601" t="s">
        <v>744</v>
      </c>
      <c r="K36" s="602" t="s">
        <v>745</v>
      </c>
      <c r="L36" s="603" t="s">
        <v>746</v>
      </c>
      <c r="M36" s="2233"/>
      <c r="N36" s="2235"/>
      <c r="O36" s="604"/>
    </row>
    <row r="37" spans="2:15" ht="30" customHeight="1" thickTop="1">
      <c r="B37" s="2236" t="s">
        <v>613</v>
      </c>
      <c r="C37" s="819"/>
      <c r="D37" s="820"/>
      <c r="E37" s="821"/>
      <c r="F37" s="822"/>
      <c r="G37" s="889">
        <f>IF(OR(C37="",D37="",E37="",F37=""),0,ROUNDDOWN(IF(C37*D37/1000000&lt;$Q$7,$R$7,IF(C37*D37/1000000&lt;$Q$8,$R$8,IF(C37*D37/1000000&lt;$Q$9,$R$9,IF(C37*D37/1000000&lt;$Q$10,$R$10,$R$11))))*IF(AND(D37&lt;=$Q$19,E37&gt;=$Q$20),$R$19,IF(E37&lt;$Q$16,$R$16,IF(E37&lt;$Q$17,$R$17,IF(E37&gt;=$Q$18,$R$18))))*(C37*D37/1000000*F37),0)+F37*$R$25)</f>
        <v>0</v>
      </c>
      <c r="H37" s="607"/>
      <c r="I37" s="2239" t="s">
        <v>601</v>
      </c>
      <c r="J37" s="819"/>
      <c r="K37" s="820"/>
      <c r="L37" s="821"/>
      <c r="M37" s="822"/>
      <c r="N37" s="889">
        <f>IF(OR(J37="",K37="",L37="",M37=""),0,ROUNDDOWN(IF(J37*K37/1000000&lt;$Q$7,$R$7,IF(J37*K37/1000000&lt;$Q$8,$R$8,IF(J37*K37/1000000&lt;$Q$9,$R$9,IF(J37*K37/1000000&lt;$Q$10,$R$10,$R$11))))*IF(AND(K37&lt;=$Q$19,L37&gt;=$Q$20),$R$19,IF(L37&lt;$Q$16,$R$16,IF(L37&lt;$Q$17,$R$17,IF(L37&gt;=$Q$18,$R$18))))*(J37*K37/1000000*M37),0)+M37*$R$25)</f>
        <v>0</v>
      </c>
      <c r="O37" s="604"/>
    </row>
    <row r="38" spans="2:15" ht="30" customHeight="1">
      <c r="B38" s="2237"/>
      <c r="C38" s="823"/>
      <c r="D38" s="824"/>
      <c r="E38" s="824"/>
      <c r="F38" s="825"/>
      <c r="G38" s="889">
        <f t="shared" ref="G38:G42" si="6">IF(OR(C38="",D38="",E38="",F38=""),0,ROUNDDOWN(IF(C38*D38/1000000&lt;$Q$7,$R$7,IF(C38*D38/1000000&lt;$Q$8,$R$8,IF(C38*D38/1000000&lt;$Q$9,$R$9,IF(C38*D38/1000000&lt;$Q$10,$R$10,$R$11))))*IF(AND(D38&lt;=$Q$19,E38&gt;=$Q$20),$R$19,IF(E38&lt;$Q$16,$R$16,IF(E38&lt;$Q$17,$R$17,IF(E38&gt;=$Q$18,$R$18))))*(C38*D38/1000000*F38),0)+F38*$R$25)</f>
        <v>0</v>
      </c>
      <c r="H38" s="612"/>
      <c r="I38" s="2240"/>
      <c r="J38" s="823"/>
      <c r="K38" s="824"/>
      <c r="L38" s="824"/>
      <c r="M38" s="825"/>
      <c r="N38" s="889">
        <f t="shared" ref="N38:N42" si="7">IF(OR(J38="",K38="",L38="",M38=""),0,ROUNDDOWN(IF(J38*K38/1000000&lt;$Q$7,$R$7,IF(J38*K38/1000000&lt;$Q$8,$R$8,IF(J38*K38/1000000&lt;$Q$9,$R$9,IF(J38*K38/1000000&lt;$Q$10,$R$10,$R$11))))*IF(AND(K38&lt;=$Q$19,L38&gt;=$Q$20),$R$19,IF(L38&lt;$Q$16,$R$16,IF(L38&lt;$Q$17,$R$17,IF(L38&gt;=$Q$18,$R$18))))*(J38*K38/1000000*M38),0)+M38*$R$25)</f>
        <v>0</v>
      </c>
      <c r="O38" s="604"/>
    </row>
    <row r="39" spans="2:15" ht="30" customHeight="1">
      <c r="B39" s="2237"/>
      <c r="C39" s="895"/>
      <c r="D39" s="896"/>
      <c r="E39" s="897"/>
      <c r="F39" s="829"/>
      <c r="G39" s="889">
        <f t="shared" si="6"/>
        <v>0</v>
      </c>
      <c r="H39" s="612"/>
      <c r="I39" s="2240"/>
      <c r="J39" s="823"/>
      <c r="K39" s="824"/>
      <c r="L39" s="824"/>
      <c r="M39" s="825"/>
      <c r="N39" s="889">
        <f t="shared" si="7"/>
        <v>0</v>
      </c>
      <c r="O39" s="604"/>
    </row>
    <row r="40" spans="2:15" ht="30" customHeight="1">
      <c r="B40" s="2237"/>
      <c r="C40" s="823"/>
      <c r="D40" s="824"/>
      <c r="E40" s="824"/>
      <c r="F40" s="825"/>
      <c r="G40" s="889">
        <f t="shared" si="6"/>
        <v>0</v>
      </c>
      <c r="H40" s="612"/>
      <c r="I40" s="2240"/>
      <c r="J40" s="823"/>
      <c r="K40" s="824"/>
      <c r="L40" s="824"/>
      <c r="M40" s="825"/>
      <c r="N40" s="889">
        <f t="shared" si="7"/>
        <v>0</v>
      </c>
    </row>
    <row r="41" spans="2:15" ht="30" customHeight="1">
      <c r="B41" s="2237"/>
      <c r="C41" s="823"/>
      <c r="D41" s="824"/>
      <c r="E41" s="824"/>
      <c r="F41" s="825"/>
      <c r="G41" s="889">
        <f t="shared" si="6"/>
        <v>0</v>
      </c>
      <c r="H41" s="612"/>
      <c r="I41" s="2240"/>
      <c r="J41" s="823"/>
      <c r="K41" s="824"/>
      <c r="L41" s="824"/>
      <c r="M41" s="825"/>
      <c r="N41" s="889">
        <f t="shared" si="7"/>
        <v>0</v>
      </c>
    </row>
    <row r="42" spans="2:15" ht="30" customHeight="1" thickBot="1">
      <c r="B42" s="2237"/>
      <c r="C42" s="826"/>
      <c r="D42" s="827"/>
      <c r="E42" s="827"/>
      <c r="F42" s="828"/>
      <c r="G42" s="892">
        <f t="shared" si="6"/>
        <v>0</v>
      </c>
      <c r="H42" s="612"/>
      <c r="I42" s="2240"/>
      <c r="J42" s="826"/>
      <c r="K42" s="827"/>
      <c r="L42" s="827"/>
      <c r="M42" s="828"/>
      <c r="N42" s="889">
        <f t="shared" si="7"/>
        <v>0</v>
      </c>
    </row>
    <row r="43" spans="2:15" ht="30" customHeight="1" thickTop="1" thickBot="1">
      <c r="B43" s="2238"/>
      <c r="C43" s="2242" t="s">
        <v>671</v>
      </c>
      <c r="D43" s="2243"/>
      <c r="E43" s="2243"/>
      <c r="F43" s="2244"/>
      <c r="G43" s="893">
        <f>SUM(G37:G42)</f>
        <v>0</v>
      </c>
      <c r="H43" s="639"/>
      <c r="I43" s="2241"/>
      <c r="J43" s="2242" t="s">
        <v>671</v>
      </c>
      <c r="K43" s="2243"/>
      <c r="L43" s="2243"/>
      <c r="M43" s="2244"/>
      <c r="N43" s="891">
        <f>SUM(N37:N42)</f>
        <v>0</v>
      </c>
    </row>
    <row r="44" spans="2:15" ht="9" customHeight="1">
      <c r="H44" s="598"/>
    </row>
    <row r="45" spans="2:15" ht="14.25" thickBot="1"/>
    <row r="46" spans="2:15" ht="19.5" customHeight="1">
      <c r="B46" s="2245" t="s">
        <v>620</v>
      </c>
      <c r="C46" s="2247" t="s">
        <v>599</v>
      </c>
      <c r="D46" s="2248"/>
      <c r="E46" s="2249"/>
      <c r="F46" s="2232" t="s">
        <v>600</v>
      </c>
      <c r="G46" s="2234" t="s">
        <v>494</v>
      </c>
      <c r="I46" s="2245" t="s">
        <v>620</v>
      </c>
      <c r="J46" s="2247" t="s">
        <v>599</v>
      </c>
      <c r="K46" s="2248"/>
      <c r="L46" s="2249"/>
      <c r="M46" s="2232" t="s">
        <v>600</v>
      </c>
      <c r="N46" s="2234" t="s">
        <v>494</v>
      </c>
    </row>
    <row r="47" spans="2:15" ht="19.5" customHeight="1" thickBot="1">
      <c r="B47" s="2246"/>
      <c r="C47" s="601" t="s">
        <v>744</v>
      </c>
      <c r="D47" s="602" t="s">
        <v>745</v>
      </c>
      <c r="E47" s="603" t="s">
        <v>746</v>
      </c>
      <c r="F47" s="2233"/>
      <c r="G47" s="2235"/>
      <c r="I47" s="2246"/>
      <c r="J47" s="601" t="s">
        <v>744</v>
      </c>
      <c r="K47" s="602" t="s">
        <v>745</v>
      </c>
      <c r="L47" s="603" t="s">
        <v>746</v>
      </c>
      <c r="M47" s="2233"/>
      <c r="N47" s="2235"/>
    </row>
    <row r="48" spans="2:15" ht="30" customHeight="1" thickTop="1">
      <c r="B48" s="2236" t="s">
        <v>719</v>
      </c>
      <c r="C48" s="819"/>
      <c r="D48" s="820"/>
      <c r="E48" s="821"/>
      <c r="F48" s="822"/>
      <c r="G48" s="889">
        <f>IF(OR(C48="",D48="",E48="",F48=""),0,ROUNDDOWN(IF(C48*D48/1000000&lt;$Q$7,$R$7,IF(C48*D48/1000000&lt;$Q$8,$R$8,IF(C48*D48/1000000&lt;$Q$9,$R$9,IF(C48*D48/1000000&lt;$Q$10,$R$10,$R$11))))*IF(AND(D48&lt;=$Q$19,E48&gt;=$Q$20),$R$19,IF(E48&lt;$Q$16,$R$16,IF(E48&lt;$Q$17,$R$17,IF(E48&gt;=$Q$18,$R$18))))*(C48*D48/1000000*F48),0)+F48*$R$25)</f>
        <v>0</v>
      </c>
      <c r="I48" s="2239" t="s">
        <v>720</v>
      </c>
      <c r="J48" s="819"/>
      <c r="K48" s="820"/>
      <c r="L48" s="821"/>
      <c r="M48" s="822"/>
      <c r="N48" s="889">
        <f>IF(OR(J48="",K48="",L48="",M48=""),0,ROUNDDOWN(IF(J48*K48/1000000&lt;$Q$7,$R$7,IF(J48*K48/1000000&lt;$Q$8,$R$8,IF(J48*K48/1000000&lt;$Q$9,$R$9,IF(J48*K48/1000000&lt;$Q$10,$R$10,$R$11))))*IF(AND(K48&lt;=$Q$19,L48&gt;=$Q$20),$R$19,IF(L48&lt;$Q$16,$R$16,IF(L48&lt;$Q$17,$R$17,IF(L48&gt;=$Q$18,$R$18))))*(J48*K48/1000000*M48),0)+M48*$R$25)</f>
        <v>0</v>
      </c>
    </row>
    <row r="49" spans="2:14" ht="30" customHeight="1">
      <c r="B49" s="2237"/>
      <c r="C49" s="823"/>
      <c r="D49" s="824"/>
      <c r="E49" s="824"/>
      <c r="F49" s="825"/>
      <c r="G49" s="889">
        <f t="shared" ref="G49:G53" si="8">IF(OR(C49="",D49="",E49="",F49=""),0,ROUNDDOWN(IF(C49*D49/1000000&lt;$Q$7,$R$7,IF(C49*D49/1000000&lt;$Q$8,$R$8,IF(C49*D49/1000000&lt;$Q$9,$R$9,IF(C49*D49/1000000&lt;$Q$10,$R$10,$R$11))))*IF(AND(D49&lt;=$Q$19,E49&gt;=$Q$20),$R$19,IF(E49&lt;$Q$16,$R$16,IF(E49&lt;$Q$17,$R$17,IF(E49&gt;=$Q$18,$R$18))))*(C49*D49/1000000*F49),0)+F49*$R$25)</f>
        <v>0</v>
      </c>
      <c r="I49" s="2240"/>
      <c r="J49" s="823"/>
      <c r="K49" s="824"/>
      <c r="L49" s="824"/>
      <c r="M49" s="825"/>
      <c r="N49" s="889">
        <f t="shared" ref="N49:N53" si="9">IF(OR(J49="",K49="",L49="",M49=""),0,ROUNDDOWN(IF(J49*K49/1000000&lt;$Q$7,$R$7,IF(J49*K49/1000000&lt;$Q$8,$R$8,IF(J49*K49/1000000&lt;$Q$9,$R$9,IF(J49*K49/1000000&lt;$Q$10,$R$10,$R$11))))*IF(AND(K49&lt;=$Q$19,L49&gt;=$Q$20),$R$19,IF(L49&lt;$Q$16,$R$16,IF(L49&lt;$Q$17,$R$17,IF(L49&gt;=$Q$18,$R$18))))*(J49*K49/1000000*M49),0)+M49*$R$25)</f>
        <v>0</v>
      </c>
    </row>
    <row r="50" spans="2:14" ht="30" customHeight="1">
      <c r="B50" s="2237"/>
      <c r="C50" s="823"/>
      <c r="D50" s="824"/>
      <c r="E50" s="824"/>
      <c r="F50" s="829"/>
      <c r="G50" s="889">
        <f t="shared" si="8"/>
        <v>0</v>
      </c>
      <c r="I50" s="2240"/>
      <c r="J50" s="823"/>
      <c r="K50" s="824"/>
      <c r="L50" s="824"/>
      <c r="M50" s="825"/>
      <c r="N50" s="889">
        <f t="shared" si="9"/>
        <v>0</v>
      </c>
    </row>
    <row r="51" spans="2:14" ht="30" customHeight="1">
      <c r="B51" s="2237"/>
      <c r="C51" s="823"/>
      <c r="D51" s="824"/>
      <c r="E51" s="824"/>
      <c r="F51" s="825"/>
      <c r="G51" s="889">
        <f t="shared" si="8"/>
        <v>0</v>
      </c>
      <c r="I51" s="2240"/>
      <c r="J51" s="823"/>
      <c r="K51" s="824"/>
      <c r="L51" s="824"/>
      <c r="M51" s="825"/>
      <c r="N51" s="889">
        <f t="shared" si="9"/>
        <v>0</v>
      </c>
    </row>
    <row r="52" spans="2:14" ht="30" customHeight="1">
      <c r="B52" s="2237"/>
      <c r="C52" s="823"/>
      <c r="D52" s="824"/>
      <c r="E52" s="824"/>
      <c r="F52" s="825"/>
      <c r="G52" s="889">
        <f t="shared" si="8"/>
        <v>0</v>
      </c>
      <c r="I52" s="2240"/>
      <c r="J52" s="823"/>
      <c r="K52" s="824"/>
      <c r="L52" s="824"/>
      <c r="M52" s="825"/>
      <c r="N52" s="889">
        <f t="shared" si="9"/>
        <v>0</v>
      </c>
    </row>
    <row r="53" spans="2:14" ht="30" customHeight="1" thickBot="1">
      <c r="B53" s="2237"/>
      <c r="C53" s="826"/>
      <c r="D53" s="827"/>
      <c r="E53" s="827"/>
      <c r="F53" s="828"/>
      <c r="G53" s="892">
        <f t="shared" si="8"/>
        <v>0</v>
      </c>
      <c r="I53" s="2240"/>
      <c r="J53" s="826"/>
      <c r="K53" s="827"/>
      <c r="L53" s="827"/>
      <c r="M53" s="828"/>
      <c r="N53" s="889">
        <f t="shared" si="9"/>
        <v>0</v>
      </c>
    </row>
    <row r="54" spans="2:14" ht="30" customHeight="1" thickTop="1" thickBot="1">
      <c r="B54" s="2238"/>
      <c r="C54" s="2242" t="s">
        <v>310</v>
      </c>
      <c r="D54" s="2243"/>
      <c r="E54" s="2243"/>
      <c r="F54" s="2244"/>
      <c r="G54" s="893">
        <f>SUM(G48:G53)</f>
        <v>0</v>
      </c>
      <c r="H54" s="641"/>
      <c r="I54" s="2241"/>
      <c r="J54" s="2242" t="s">
        <v>310</v>
      </c>
      <c r="K54" s="2243"/>
      <c r="L54" s="2243"/>
      <c r="M54" s="2244"/>
      <c r="N54" s="891">
        <f>SUM(N48:N53)</f>
        <v>0</v>
      </c>
    </row>
  </sheetData>
  <sheetProtection algorithmName="SHA-512" hashValue="VLk75qn3rnDjZhQvJSaF//HcPPjAIcMoA351gzlJ0Uk4EeKMGQ2eUW3pqRnQ15xgB5jMDyvARX/F5W/lHNDnKA==" saltValue="Oet+dLjXhVt8gTMX6ryhCg=="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18"/>
  <conditionalFormatting sqref="C8:F12 J17:M22 C17:F22 C27:F32 J27:M32 J37:M42 C37:F38 C40:F42 F39">
    <cfRule type="containsBlanks" dxfId="199" priority="11">
      <formula>LEN(TRIM(C8))=0</formula>
    </cfRule>
  </conditionalFormatting>
  <conditionalFormatting sqref="B2">
    <cfRule type="expression" dxfId="198" priority="10">
      <formula>_xlfn.ISFORMULA(B2)=TRUE</formula>
    </cfRule>
  </conditionalFormatting>
  <conditionalFormatting sqref="J49:M53">
    <cfRule type="containsBlanks" dxfId="197" priority="8">
      <formula>LEN(TRIM(J49))=0</formula>
    </cfRule>
  </conditionalFormatting>
  <conditionalFormatting sqref="C49:F53">
    <cfRule type="containsBlanks" dxfId="196" priority="9">
      <formula>LEN(TRIM(C49))=0</formula>
    </cfRule>
  </conditionalFormatting>
  <conditionalFormatting sqref="C48:F48">
    <cfRule type="containsBlanks" dxfId="195" priority="6">
      <formula>LEN(TRIM(C48))=0</formula>
    </cfRule>
  </conditionalFormatting>
  <conditionalFormatting sqref="J48:M48">
    <cfRule type="containsBlanks" dxfId="194" priority="5">
      <formula>LEN(TRIM(J48))=0</formula>
    </cfRule>
  </conditionalFormatting>
  <conditionalFormatting sqref="C7:F7">
    <cfRule type="containsBlanks" dxfId="193" priority="4">
      <formula>LEN(TRIM(C7))=0</formula>
    </cfRule>
  </conditionalFormatting>
  <conditionalFormatting sqref="J8:M12">
    <cfRule type="containsBlanks" dxfId="192" priority="3">
      <formula>LEN(TRIM(J8))=0</formula>
    </cfRule>
  </conditionalFormatting>
  <conditionalFormatting sqref="J7:M7">
    <cfRule type="containsBlanks" dxfId="191" priority="2">
      <formula>LEN(TRIM(J7))=0</formula>
    </cfRule>
  </conditionalFormatting>
  <conditionalFormatting sqref="C39:E39">
    <cfRule type="containsBlanks" dxfId="190" priority="1">
      <formula>LEN(TRIM(C39))=0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&amp;R&amp;K00-043R5高層ZEH-M_ver.1.2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B1:AE62"/>
  <sheetViews>
    <sheetView showGridLines="0" view="pageBreakPreview" zoomScale="115" zoomScaleNormal="90" zoomScaleSheetLayoutView="115" workbookViewId="0">
      <selection activeCell="R7" sqref="R7:T7"/>
    </sheetView>
  </sheetViews>
  <sheetFormatPr defaultColWidth="2.875" defaultRowHeight="16.5" customHeight="1"/>
  <cols>
    <col min="1" max="1" width="1" style="447" customWidth="1"/>
    <col min="2" max="2" width="2.875" style="447" customWidth="1"/>
    <col min="3" max="30" width="2.875" style="447"/>
    <col min="31" max="31" width="1" style="447" customWidth="1"/>
    <col min="32" max="16384" width="2.875" style="447"/>
  </cols>
  <sheetData>
    <row r="1" spans="2:31" ht="18" customHeight="1">
      <c r="B1" s="877" t="s">
        <v>548</v>
      </c>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row>
    <row r="2" spans="2:31" ht="18" customHeight="1">
      <c r="B2" s="877" t="s">
        <v>549</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row>
    <row r="3" spans="2:31" ht="28.5" customHeight="1">
      <c r="B3" s="2274" t="s">
        <v>651</v>
      </c>
      <c r="C3" s="2274"/>
      <c r="D3" s="2274"/>
      <c r="E3" s="2274"/>
      <c r="F3" s="2274"/>
      <c r="G3" s="2274"/>
      <c r="H3" s="2274"/>
      <c r="I3" s="2274"/>
      <c r="J3" s="2274"/>
      <c r="K3" s="2274"/>
      <c r="L3" s="2274"/>
      <c r="M3" s="2274"/>
      <c r="N3" s="2274"/>
      <c r="O3" s="2274"/>
      <c r="P3" s="2274"/>
      <c r="Q3" s="2274"/>
      <c r="R3" s="2274"/>
      <c r="S3" s="2274"/>
      <c r="T3" s="2274"/>
      <c r="U3" s="2274"/>
      <c r="V3" s="2274"/>
      <c r="W3" s="2274"/>
      <c r="X3" s="2274"/>
      <c r="Y3" s="2274"/>
      <c r="Z3" s="2274"/>
      <c r="AA3" s="2274"/>
      <c r="AB3" s="2274"/>
      <c r="AC3" s="2274"/>
      <c r="AD3" s="2274"/>
      <c r="AE3" s="2274"/>
    </row>
    <row r="4" spans="2:31" ht="16.5" customHeight="1">
      <c r="B4" s="2275" t="s">
        <v>1168</v>
      </c>
      <c r="C4" s="2275"/>
      <c r="D4" s="2275"/>
      <c r="E4" s="2275"/>
      <c r="F4" s="2275"/>
      <c r="G4" s="2275"/>
      <c r="H4" s="2275"/>
      <c r="I4" s="2275"/>
      <c r="J4" s="2275"/>
      <c r="K4" s="2275"/>
      <c r="L4" s="2275"/>
      <c r="M4" s="2275"/>
      <c r="N4" s="2275"/>
      <c r="O4" s="2275"/>
      <c r="P4" s="2275"/>
      <c r="Q4" s="2275"/>
      <c r="R4" s="2275"/>
      <c r="S4" s="2275"/>
      <c r="T4" s="2275"/>
      <c r="U4" s="2275"/>
      <c r="V4" s="2275"/>
      <c r="W4" s="2275"/>
      <c r="X4" s="2275"/>
      <c r="Y4" s="2275"/>
      <c r="Z4" s="2275"/>
      <c r="AA4" s="2275"/>
      <c r="AB4" s="2275"/>
      <c r="AC4" s="2275"/>
      <c r="AD4" s="2275"/>
      <c r="AE4" s="2275"/>
    </row>
    <row r="5" spans="2:31" ht="5.25" customHeight="1">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row>
    <row r="6" spans="2:31" ht="20.25" customHeight="1">
      <c r="C6" s="449" t="s">
        <v>550</v>
      </c>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row>
    <row r="7" spans="2:31" ht="16.5" customHeight="1">
      <c r="C7" s="2271" t="s">
        <v>983</v>
      </c>
      <c r="D7" s="2271"/>
      <c r="E7" s="2271"/>
      <c r="F7" s="2271"/>
      <c r="G7" s="2271"/>
      <c r="H7" s="2271"/>
      <c r="I7" s="2271"/>
      <c r="J7" s="2271"/>
      <c r="K7" s="2271"/>
      <c r="L7" s="2271"/>
      <c r="M7" s="2271"/>
      <c r="N7" s="2271"/>
      <c r="O7" s="2271"/>
      <c r="P7" s="2271"/>
      <c r="Q7" s="2271"/>
      <c r="R7" s="2272"/>
      <c r="S7" s="2272"/>
      <c r="T7" s="2272"/>
      <c r="U7" s="451" t="s">
        <v>551</v>
      </c>
      <c r="V7" s="2273"/>
      <c r="W7" s="2273"/>
      <c r="X7" s="2273"/>
      <c r="Y7" s="2273"/>
      <c r="Z7" s="2273"/>
      <c r="AA7" s="2273"/>
      <c r="AB7" s="452"/>
    </row>
    <row r="8" spans="2:31" ht="16.5" customHeight="1">
      <c r="C8" s="2271" t="s">
        <v>984</v>
      </c>
      <c r="D8" s="2271"/>
      <c r="E8" s="2271"/>
      <c r="F8" s="2271"/>
      <c r="G8" s="2271"/>
      <c r="H8" s="2271"/>
      <c r="I8" s="2271"/>
      <c r="J8" s="2271"/>
      <c r="K8" s="2271"/>
      <c r="L8" s="2271"/>
      <c r="M8" s="2271"/>
      <c r="N8" s="2271"/>
      <c r="O8" s="2271"/>
      <c r="P8" s="2271"/>
      <c r="Q8" s="2271"/>
      <c r="R8" s="2272"/>
      <c r="S8" s="2272"/>
      <c r="T8" s="2272"/>
      <c r="U8" s="451" t="s">
        <v>551</v>
      </c>
      <c r="V8" s="2273"/>
      <c r="W8" s="2273"/>
      <c r="X8" s="2273"/>
      <c r="Y8" s="2273"/>
      <c r="Z8" s="2273"/>
      <c r="AA8" s="2273"/>
      <c r="AB8" s="452"/>
    </row>
    <row r="9" spans="2:31" ht="22.5" customHeight="1">
      <c r="C9" s="450" t="s">
        <v>552</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row>
    <row r="10" spans="2:31" ht="16.5" customHeight="1">
      <c r="C10" s="45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5"/>
      <c r="AE10" s="888"/>
    </row>
    <row r="11" spans="2:31" ht="16.5" customHeight="1">
      <c r="C11" s="456"/>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57"/>
      <c r="AE11" s="888"/>
    </row>
    <row r="12" spans="2:31" ht="16.5" customHeight="1">
      <c r="C12" s="456"/>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57"/>
      <c r="AE12" s="888"/>
    </row>
    <row r="13" spans="2:31" ht="16.5" customHeight="1">
      <c r="C13" s="456"/>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57"/>
      <c r="AE13" s="888"/>
    </row>
    <row r="14" spans="2:31" ht="16.5" customHeight="1">
      <c r="C14" s="456"/>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57"/>
      <c r="AE14" s="888"/>
    </row>
    <row r="15" spans="2:31" ht="16.5" customHeight="1">
      <c r="C15" s="456"/>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57"/>
      <c r="AE15" s="888"/>
    </row>
    <row r="16" spans="2:31" ht="16.5" customHeight="1">
      <c r="C16" s="456"/>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57"/>
      <c r="AE16" s="888"/>
    </row>
    <row r="17" spans="3:31" ht="16.5" customHeight="1">
      <c r="C17" s="456"/>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57"/>
      <c r="AE17" s="888"/>
    </row>
    <row r="18" spans="3:31" ht="16.5" customHeight="1">
      <c r="C18" s="456"/>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57"/>
      <c r="AE18" s="888"/>
    </row>
    <row r="19" spans="3:31" ht="16.5" customHeight="1">
      <c r="C19" s="456"/>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57"/>
      <c r="AE19" s="888"/>
    </row>
    <row r="20" spans="3:31" ht="16.5" customHeight="1">
      <c r="C20" s="456"/>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57"/>
      <c r="AE20" s="888"/>
    </row>
    <row r="21" spans="3:31" ht="16.5" customHeight="1">
      <c r="C21" s="456"/>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7"/>
      <c r="AE21" s="888"/>
    </row>
    <row r="22" spans="3:31" ht="16.5" customHeight="1">
      <c r="C22" s="456"/>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57"/>
      <c r="AE22" s="888"/>
    </row>
    <row r="23" spans="3:31" ht="16.5" customHeight="1">
      <c r="C23" s="456"/>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57"/>
      <c r="AE23" s="888"/>
    </row>
    <row r="24" spans="3:31" ht="16.5" customHeight="1">
      <c r="C24" s="456"/>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57"/>
      <c r="AE24" s="888"/>
    </row>
    <row r="25" spans="3:31" ht="16.5" customHeight="1">
      <c r="C25" s="456"/>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57"/>
      <c r="AE25" s="888"/>
    </row>
    <row r="26" spans="3:31" ht="16.5" customHeight="1">
      <c r="C26" s="456"/>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57"/>
      <c r="AE26" s="888"/>
    </row>
    <row r="27" spans="3:31" ht="16.5" customHeight="1">
      <c r="C27" s="456"/>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57"/>
      <c r="AE27" s="888"/>
    </row>
    <row r="28" spans="3:31" ht="16.5" customHeight="1">
      <c r="C28" s="456"/>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57"/>
      <c r="AE28" s="888"/>
    </row>
    <row r="29" spans="3:31" ht="16.5" customHeight="1">
      <c r="C29" s="456"/>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57"/>
      <c r="AE29" s="888"/>
    </row>
    <row r="30" spans="3:31" ht="16.5" customHeight="1">
      <c r="C30" s="456"/>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57"/>
      <c r="AE30" s="888"/>
    </row>
    <row r="31" spans="3:31" ht="16.5" customHeight="1">
      <c r="C31" s="456"/>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7"/>
      <c r="AE31" s="888"/>
    </row>
    <row r="32" spans="3:31" ht="16.5" customHeight="1">
      <c r="C32" s="456"/>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57"/>
      <c r="AE32" s="888"/>
    </row>
    <row r="33" spans="3:31" ht="16.5" customHeight="1">
      <c r="C33" s="456"/>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57"/>
      <c r="AE33" s="888"/>
    </row>
    <row r="34" spans="3:31" ht="16.5" customHeight="1">
      <c r="C34" s="456"/>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57"/>
      <c r="AE34" s="888"/>
    </row>
    <row r="35" spans="3:31" ht="16.5" customHeight="1">
      <c r="C35" s="456"/>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57"/>
      <c r="AE35" s="888"/>
    </row>
    <row r="36" spans="3:31" ht="16.5" customHeight="1">
      <c r="C36" s="456"/>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57"/>
      <c r="AE36" s="888"/>
    </row>
    <row r="37" spans="3:31" ht="16.5" customHeight="1">
      <c r="C37" s="456"/>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57"/>
      <c r="AE37" s="888"/>
    </row>
    <row r="38" spans="3:31" ht="16.5" customHeight="1">
      <c r="C38" s="456"/>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57"/>
      <c r="AE38" s="888"/>
    </row>
    <row r="39" spans="3:31" ht="16.5" customHeight="1">
      <c r="C39" s="456"/>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57"/>
      <c r="AE39" s="888"/>
    </row>
    <row r="40" spans="3:31" ht="16.5" customHeight="1">
      <c r="C40" s="456"/>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57"/>
      <c r="AE40" s="888"/>
    </row>
    <row r="41" spans="3:31" ht="16.5" customHeight="1">
      <c r="C41" s="456"/>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57"/>
      <c r="AE41" s="888"/>
    </row>
    <row r="42" spans="3:31" ht="16.5" customHeight="1">
      <c r="C42" s="456"/>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57"/>
      <c r="AE42" s="888"/>
    </row>
    <row r="43" spans="3:31" ht="16.5" customHeight="1">
      <c r="C43" s="456"/>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57"/>
      <c r="AE43" s="888"/>
    </row>
    <row r="44" spans="3:31" ht="16.5" customHeight="1">
      <c r="C44" s="456"/>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57"/>
      <c r="AE44" s="888"/>
    </row>
    <row r="45" spans="3:31" ht="16.5" customHeight="1">
      <c r="C45" s="456"/>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57"/>
      <c r="AE45" s="888"/>
    </row>
    <row r="46" spans="3:31" ht="16.5" customHeight="1">
      <c r="C46" s="456"/>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57"/>
      <c r="AE46" s="888"/>
    </row>
    <row r="47" spans="3:31" ht="16.5" customHeight="1">
      <c r="C47" s="456"/>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57"/>
      <c r="AE47" s="888"/>
    </row>
    <row r="48" spans="3:31" ht="16.5" customHeight="1">
      <c r="C48" s="456"/>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57"/>
      <c r="AE48" s="888"/>
    </row>
    <row r="49" spans="3:31" ht="16.5" customHeight="1">
      <c r="C49" s="456"/>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57"/>
      <c r="AE49" s="888"/>
    </row>
    <row r="50" spans="3:31" ht="16.5" customHeight="1">
      <c r="C50" s="456"/>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7"/>
      <c r="AE50" s="888"/>
    </row>
    <row r="51" spans="3:31" ht="16.5" customHeight="1">
      <c r="C51" s="456"/>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57"/>
      <c r="AE51" s="888"/>
    </row>
    <row r="52" spans="3:31" ht="16.5" customHeight="1">
      <c r="C52" s="456"/>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57"/>
      <c r="AE52" s="888"/>
    </row>
    <row r="53" spans="3:31" ht="16.5" customHeight="1">
      <c r="C53" s="459"/>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60"/>
      <c r="AE53" s="888"/>
    </row>
    <row r="54" spans="3:31" ht="6.75" customHeight="1">
      <c r="E54" s="461"/>
      <c r="F54" s="461"/>
      <c r="G54" s="461"/>
      <c r="H54" s="461"/>
      <c r="I54" s="461"/>
      <c r="J54" s="461"/>
      <c r="K54" s="461"/>
      <c r="L54" s="461"/>
      <c r="M54" s="461"/>
    </row>
    <row r="56" spans="3:31" ht="16.5" customHeight="1">
      <c r="E56" s="461"/>
      <c r="F56" s="461"/>
      <c r="G56" s="461"/>
      <c r="H56" s="461"/>
      <c r="I56" s="461"/>
      <c r="J56" s="461"/>
      <c r="K56" s="461"/>
      <c r="L56" s="461"/>
      <c r="M56" s="461"/>
    </row>
    <row r="57" spans="3:31" ht="16.5" customHeight="1">
      <c r="E57" s="461"/>
      <c r="F57" s="461"/>
      <c r="G57" s="461"/>
      <c r="H57" s="461"/>
      <c r="I57" s="461"/>
      <c r="J57" s="461"/>
      <c r="K57" s="461"/>
      <c r="L57" s="461"/>
      <c r="M57" s="461"/>
    </row>
    <row r="58" spans="3:31" ht="16.5" customHeight="1">
      <c r="E58" s="461"/>
      <c r="F58" s="461"/>
      <c r="G58" s="461"/>
      <c r="H58" s="461"/>
      <c r="I58" s="461"/>
      <c r="J58" s="461"/>
      <c r="K58" s="461"/>
      <c r="L58" s="461"/>
      <c r="M58" s="461"/>
    </row>
    <row r="59" spans="3:31" ht="16.5" customHeight="1">
      <c r="E59" s="461"/>
      <c r="F59" s="461"/>
      <c r="G59" s="461"/>
      <c r="H59" s="461"/>
      <c r="I59" s="461"/>
      <c r="J59" s="461"/>
      <c r="K59" s="461"/>
      <c r="L59" s="461"/>
      <c r="M59" s="461"/>
    </row>
    <row r="60" spans="3:31" ht="16.5" customHeight="1">
      <c r="E60" s="461"/>
      <c r="F60" s="461"/>
      <c r="G60" s="461"/>
      <c r="H60" s="461"/>
      <c r="I60" s="461"/>
      <c r="J60" s="461"/>
      <c r="K60" s="461"/>
      <c r="L60" s="461"/>
      <c r="M60" s="461"/>
    </row>
    <row r="61" spans="3:31" ht="16.5" customHeight="1">
      <c r="E61" s="461"/>
      <c r="F61" s="461"/>
      <c r="G61" s="461"/>
      <c r="H61" s="461"/>
      <c r="I61" s="461"/>
      <c r="J61" s="461"/>
      <c r="K61" s="461"/>
      <c r="L61" s="461"/>
      <c r="M61" s="461"/>
    </row>
    <row r="62" spans="3:31" ht="16.5" customHeight="1">
      <c r="E62" s="461"/>
      <c r="F62" s="461"/>
      <c r="G62" s="461"/>
      <c r="H62" s="461"/>
      <c r="I62" s="461"/>
      <c r="J62" s="461"/>
      <c r="K62" s="461"/>
      <c r="L62" s="461"/>
      <c r="M62" s="461"/>
    </row>
  </sheetData>
  <sheetProtection formatCells="0" formatRows="0" insertRows="0" selectLockedCells="1" autoFilter="0" pivotTables="0"/>
  <mergeCells count="8">
    <mergeCell ref="C8:Q8"/>
    <mergeCell ref="R8:T8"/>
    <mergeCell ref="V8:AA8"/>
    <mergeCell ref="B3:AE3"/>
    <mergeCell ref="B4:AE4"/>
    <mergeCell ref="C7:Q7"/>
    <mergeCell ref="R7:T7"/>
    <mergeCell ref="V7:AA7"/>
  </mergeCells>
  <phoneticPr fontId="18"/>
  <conditionalFormatting sqref="R7:T8">
    <cfRule type="containsBlanks" dxfId="189"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&amp;R&amp;K00-043R5高層ZEH-M_ver.1.2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B2:K56"/>
  <sheetViews>
    <sheetView showGridLines="0" view="pageBreakPreview" zoomScaleNormal="100" zoomScaleSheetLayoutView="100" workbookViewId="0">
      <selection activeCell="G13" sqref="G13"/>
    </sheetView>
  </sheetViews>
  <sheetFormatPr defaultColWidth="9" defaultRowHeight="16.5"/>
  <cols>
    <col min="1" max="1" width="1.875" style="541" customWidth="1"/>
    <col min="2" max="2" width="1.125" style="541" customWidth="1"/>
    <col min="3" max="3" width="4.5" style="541" customWidth="1"/>
    <col min="4" max="4" width="17.5" style="541" customWidth="1"/>
    <col min="5" max="6" width="9" style="541"/>
    <col min="7" max="7" width="11.75" style="541" customWidth="1"/>
    <col min="8" max="8" width="5.625" style="541" customWidth="1"/>
    <col min="9" max="9" width="18.375" style="541" customWidth="1"/>
    <col min="10" max="10" width="5.625" style="541" customWidth="1"/>
    <col min="11" max="11" width="43.125" style="541" customWidth="1"/>
    <col min="12" max="12" width="1.125" style="541" customWidth="1"/>
    <col min="13" max="16384" width="9" style="541"/>
  </cols>
  <sheetData>
    <row r="2" spans="2:11" ht="17.25">
      <c r="C2" s="878" t="s">
        <v>770</v>
      </c>
    </row>
    <row r="3" spans="2:11" ht="28.5" customHeight="1">
      <c r="B3" s="224"/>
      <c r="C3" s="560" t="s">
        <v>1169</v>
      </c>
      <c r="D3" s="224"/>
      <c r="E3" s="542"/>
      <c r="F3" s="542"/>
      <c r="G3" s="542"/>
      <c r="H3" s="542"/>
      <c r="I3" s="542"/>
      <c r="J3" s="542"/>
      <c r="K3" s="542"/>
    </row>
    <row r="4" spans="2:11" ht="9" customHeight="1">
      <c r="B4" s="224"/>
      <c r="C4" s="224"/>
      <c r="D4" s="543"/>
      <c r="E4" s="543"/>
      <c r="F4" s="543"/>
      <c r="G4" s="544"/>
      <c r="H4" s="543"/>
      <c r="I4" s="543"/>
      <c r="J4" s="543"/>
      <c r="K4" s="543"/>
    </row>
    <row r="5" spans="2:11" ht="21" customHeight="1">
      <c r="B5" s="224"/>
      <c r="C5" s="2296" t="s">
        <v>1137</v>
      </c>
      <c r="D5" s="2297"/>
      <c r="E5" s="2297"/>
      <c r="F5" s="2297"/>
      <c r="G5" s="2297"/>
      <c r="H5" s="2297"/>
      <c r="I5" s="2297"/>
      <c r="J5" s="2297"/>
      <c r="K5" s="2298"/>
    </row>
    <row r="6" spans="2:11" s="545" customFormat="1" ht="21" customHeight="1">
      <c r="B6" s="540"/>
      <c r="C6" s="2299" t="s">
        <v>690</v>
      </c>
      <c r="D6" s="2300"/>
      <c r="E6" s="2300"/>
      <c r="F6" s="2301"/>
      <c r="G6" s="2302" t="s">
        <v>695</v>
      </c>
      <c r="H6" s="2302"/>
      <c r="I6" s="2302" t="s">
        <v>689</v>
      </c>
      <c r="J6" s="2302"/>
      <c r="K6" s="546" t="s">
        <v>696</v>
      </c>
    </row>
    <row r="7" spans="2:11" ht="21" customHeight="1">
      <c r="B7" s="224"/>
      <c r="C7" s="2303" t="s">
        <v>742</v>
      </c>
      <c r="D7" s="2276" t="s">
        <v>686</v>
      </c>
      <c r="E7" s="2276"/>
      <c r="F7" s="2276"/>
      <c r="G7" s="651">
        <f>COUNTIFS('4.住戸情報入力'!AX:AX,"地中熱ヒートポンプ・システム",'4.住戸情報入力'!AZ:AZ,1)+COUNTIFS('4.住戸情報入力'!AX:AX,"地中熱ヒートポンプ・システム、V2H充電設備（充放電設備）",'4.住戸情報入力'!AZ:AZ,1)</f>
        <v>0</v>
      </c>
      <c r="H7" s="547" t="s">
        <v>692</v>
      </c>
      <c r="I7" s="651">
        <f>G7*900000</f>
        <v>0</v>
      </c>
      <c r="J7" s="548" t="s">
        <v>691</v>
      </c>
      <c r="K7" s="556" t="s">
        <v>1170</v>
      </c>
    </row>
    <row r="8" spans="2:11" ht="21" customHeight="1">
      <c r="B8" s="224"/>
      <c r="C8" s="2303"/>
      <c r="D8" s="2276" t="s">
        <v>687</v>
      </c>
      <c r="E8" s="2276"/>
      <c r="F8" s="2276"/>
      <c r="G8" s="651">
        <f>'17.ＰＶＴシステム明細 '!J23</f>
        <v>0</v>
      </c>
      <c r="H8" s="547" t="s">
        <v>462</v>
      </c>
      <c r="I8" s="651">
        <f>'17.ＰＶＴシステム明細 '!O23</f>
        <v>0</v>
      </c>
      <c r="J8" s="548" t="s">
        <v>691</v>
      </c>
      <c r="K8" s="556" t="s">
        <v>1171</v>
      </c>
    </row>
    <row r="9" spans="2:11" ht="21" customHeight="1">
      <c r="B9" s="224"/>
      <c r="C9" s="2303"/>
      <c r="D9" s="2276" t="s">
        <v>688</v>
      </c>
      <c r="E9" s="2276"/>
      <c r="F9" s="2276"/>
      <c r="G9" s="651">
        <f>'18.液体集熱式太陽熱利用システム明細'!J23</f>
        <v>0</v>
      </c>
      <c r="H9" s="547" t="s">
        <v>462</v>
      </c>
      <c r="I9" s="651">
        <f>'18.液体集熱式太陽熱利用システム明細'!O23</f>
        <v>0</v>
      </c>
      <c r="J9" s="548" t="s">
        <v>691</v>
      </c>
      <c r="K9" s="556" t="s">
        <v>1172</v>
      </c>
    </row>
    <row r="10" spans="2:11" ht="21" customHeight="1" thickBot="1">
      <c r="B10" s="224"/>
      <c r="C10" s="2303"/>
      <c r="D10" s="2305" t="s">
        <v>830</v>
      </c>
      <c r="E10" s="2305"/>
      <c r="F10" s="2305"/>
      <c r="G10" s="866">
        <f>COUNTIFS('4.住戸情報入力'!AX:AX,"V2H充電設備（充放電設備）",'4.住戸情報入力'!AZ:AZ,1)+COUNTIFS('4.住戸情報入力'!AX:AX,"地中熱ヒートポンプ・システム、V2H充電設備（充放電設備）",'4.住戸情報入力'!AZ:AZ,1)</f>
        <v>0</v>
      </c>
      <c r="H10" s="549" t="s">
        <v>693</v>
      </c>
      <c r="I10" s="867">
        <f>SUMIFS('4.住戸情報入力'!AY:AY,'4.住戸情報入力'!AX:AX,"V2H充電設備（充放電設備）",'4.住戸情報入力'!AZ:AZ,1)+SUMIFS('4.住戸情報入力'!AY:AY,'4.住戸情報入力'!AX:AX,"地中熱ヒートポンプ・システム、V2H充電設備（充放電設備）",'4.住戸情報入力'!AZ:AZ,1)-900000*COUNTIFS('4.住戸情報入力'!AX:AX,"地中熱ヒートポンプ・システム、V2H充電設備（充放電設備）",'4.住戸情報入力'!AZ:AZ,1)</f>
        <v>0</v>
      </c>
      <c r="J10" s="549" t="s">
        <v>691</v>
      </c>
      <c r="K10" s="865" t="s">
        <v>1173</v>
      </c>
    </row>
    <row r="11" spans="2:11" ht="21" customHeight="1" thickTop="1">
      <c r="B11" s="224"/>
      <c r="C11" s="2304"/>
      <c r="D11" s="2290" t="s">
        <v>553</v>
      </c>
      <c r="E11" s="2290"/>
      <c r="F11" s="2290"/>
      <c r="G11" s="2290"/>
      <c r="H11" s="2290"/>
      <c r="I11" s="655">
        <f>SUM(I7:I10)</f>
        <v>0</v>
      </c>
      <c r="J11" s="550" t="s">
        <v>691</v>
      </c>
      <c r="K11" s="557"/>
    </row>
    <row r="12" spans="2:11" ht="21" customHeight="1">
      <c r="B12" s="224"/>
      <c r="C12" s="2280" t="s">
        <v>694</v>
      </c>
      <c r="D12" s="2276" t="s">
        <v>685</v>
      </c>
      <c r="E12" s="2276"/>
      <c r="F12" s="2276"/>
      <c r="G12" s="651">
        <f>'15.直交集成板（ＣＬＴ）明細'!J16</f>
        <v>0</v>
      </c>
      <c r="H12" s="547" t="s">
        <v>752</v>
      </c>
      <c r="I12" s="651">
        <f>'15.直交集成板（ＣＬＴ）明細'!T16</f>
        <v>0</v>
      </c>
      <c r="J12" s="548" t="s">
        <v>691</v>
      </c>
      <c r="K12" s="556" t="s">
        <v>1174</v>
      </c>
    </row>
    <row r="13" spans="2:11" ht="21" customHeight="1">
      <c r="B13" s="224"/>
      <c r="C13" s="2281"/>
      <c r="D13" s="2292" t="s">
        <v>830</v>
      </c>
      <c r="E13" s="2292"/>
      <c r="F13" s="2293"/>
      <c r="G13" s="653"/>
      <c r="H13" s="551" t="s">
        <v>693</v>
      </c>
      <c r="I13" s="653"/>
      <c r="J13" s="552" t="s">
        <v>691</v>
      </c>
      <c r="K13" s="2294" t="s">
        <v>1175</v>
      </c>
    </row>
    <row r="14" spans="2:11" ht="21" customHeight="1" thickBot="1">
      <c r="B14" s="224"/>
      <c r="C14" s="2281"/>
      <c r="D14" s="2287" t="s">
        <v>831</v>
      </c>
      <c r="E14" s="2288"/>
      <c r="F14" s="2289"/>
      <c r="G14" s="656"/>
      <c r="H14" s="553" t="s">
        <v>693</v>
      </c>
      <c r="I14" s="656"/>
      <c r="J14" s="553" t="s">
        <v>691</v>
      </c>
      <c r="K14" s="2295"/>
    </row>
    <row r="15" spans="2:11" ht="21" customHeight="1" thickTop="1" thickBot="1">
      <c r="B15" s="224"/>
      <c r="C15" s="2282"/>
      <c r="D15" s="2283" t="s">
        <v>553</v>
      </c>
      <c r="E15" s="2283"/>
      <c r="F15" s="2283"/>
      <c r="G15" s="2283"/>
      <c r="H15" s="2283"/>
      <c r="I15" s="657">
        <f>SUM(I12:I14)</f>
        <v>0</v>
      </c>
      <c r="J15" s="554" t="s">
        <v>691</v>
      </c>
      <c r="K15" s="558"/>
    </row>
    <row r="16" spans="2:11" ht="21" customHeight="1" thickTop="1">
      <c r="B16" s="224"/>
      <c r="C16" s="2290" t="s">
        <v>697</v>
      </c>
      <c r="D16" s="2290"/>
      <c r="E16" s="2290"/>
      <c r="F16" s="2290"/>
      <c r="G16" s="2290"/>
      <c r="H16" s="2291"/>
      <c r="I16" s="658">
        <f>I11+I15</f>
        <v>0</v>
      </c>
      <c r="J16" s="555" t="s">
        <v>691</v>
      </c>
      <c r="K16" s="557"/>
    </row>
    <row r="17" spans="2:11" ht="9.75" customHeight="1">
      <c r="B17" s="224"/>
      <c r="C17" s="224"/>
      <c r="D17" s="224"/>
      <c r="E17" s="224"/>
      <c r="F17" s="224"/>
      <c r="G17" s="224"/>
      <c r="H17" s="224"/>
      <c r="I17" s="224"/>
      <c r="J17" s="224"/>
      <c r="K17" s="224"/>
    </row>
    <row r="18" spans="2:11" ht="21" customHeight="1">
      <c r="B18" s="224"/>
      <c r="C18" s="2296" t="s">
        <v>1136</v>
      </c>
      <c r="D18" s="2297"/>
      <c r="E18" s="2297"/>
      <c r="F18" s="2297"/>
      <c r="G18" s="2297"/>
      <c r="H18" s="2297"/>
      <c r="I18" s="2297"/>
      <c r="J18" s="2297"/>
      <c r="K18" s="2298"/>
    </row>
    <row r="19" spans="2:11" ht="21" customHeight="1">
      <c r="B19" s="224"/>
      <c r="C19" s="2299" t="s">
        <v>690</v>
      </c>
      <c r="D19" s="2300"/>
      <c r="E19" s="2300"/>
      <c r="F19" s="2301"/>
      <c r="G19" s="2302" t="s">
        <v>695</v>
      </c>
      <c r="H19" s="2302"/>
      <c r="I19" s="2302" t="s">
        <v>689</v>
      </c>
      <c r="J19" s="2302"/>
      <c r="K19" s="546" t="s">
        <v>696</v>
      </c>
    </row>
    <row r="20" spans="2:11" ht="21" customHeight="1">
      <c r="B20" s="224"/>
      <c r="C20" s="2303" t="s">
        <v>742</v>
      </c>
      <c r="D20" s="2276" t="s">
        <v>686</v>
      </c>
      <c r="E20" s="2276"/>
      <c r="F20" s="2276"/>
      <c r="G20" s="651">
        <f>COUNTIFS('4.住戸情報入力'!AX:AX,"地中熱ヒートポンプ・システム",'4.住戸情報入力'!AZ:AZ,2)+COUNTIFS('4.住戸情報入力'!AX:AX,"地中熱ヒートポンプ・システム、V2H充電設備（充放電設備）",'4.住戸情報入力'!AZ:AZ,2)</f>
        <v>0</v>
      </c>
      <c r="H20" s="547" t="s">
        <v>692</v>
      </c>
      <c r="I20" s="651">
        <f>G20*900000</f>
        <v>0</v>
      </c>
      <c r="J20" s="548" t="s">
        <v>691</v>
      </c>
      <c r="K20" s="556" t="s">
        <v>1170</v>
      </c>
    </row>
    <row r="21" spans="2:11" ht="21" customHeight="1">
      <c r="B21" s="224"/>
      <c r="C21" s="2303"/>
      <c r="D21" s="2276" t="s">
        <v>687</v>
      </c>
      <c r="E21" s="2276"/>
      <c r="F21" s="2276"/>
      <c r="G21" s="651">
        <f>'17.ＰＶＴシステム明細 '!J24</f>
        <v>0</v>
      </c>
      <c r="H21" s="547" t="s">
        <v>462</v>
      </c>
      <c r="I21" s="651">
        <f>'17.ＰＶＴシステム明細 '!O24</f>
        <v>0</v>
      </c>
      <c r="J21" s="548" t="s">
        <v>691</v>
      </c>
      <c r="K21" s="556" t="s">
        <v>1171</v>
      </c>
    </row>
    <row r="22" spans="2:11" ht="21" customHeight="1">
      <c r="B22" s="224"/>
      <c r="C22" s="2303"/>
      <c r="D22" s="2276" t="s">
        <v>688</v>
      </c>
      <c r="E22" s="2276"/>
      <c r="F22" s="2276"/>
      <c r="G22" s="651">
        <f>'18.液体集熱式太陽熱利用システム明細'!J24</f>
        <v>0</v>
      </c>
      <c r="H22" s="547" t="s">
        <v>462</v>
      </c>
      <c r="I22" s="651">
        <f>'18.液体集熱式太陽熱利用システム明細'!O24</f>
        <v>0</v>
      </c>
      <c r="J22" s="548" t="s">
        <v>691</v>
      </c>
      <c r="K22" s="556" t="s">
        <v>1172</v>
      </c>
    </row>
    <row r="23" spans="2:11" ht="21" customHeight="1" thickBot="1">
      <c r="B23" s="224"/>
      <c r="C23" s="2303"/>
      <c r="D23" s="2305" t="s">
        <v>830</v>
      </c>
      <c r="E23" s="2305"/>
      <c r="F23" s="2305"/>
      <c r="G23" s="652">
        <f>COUNTIFS('4.住戸情報入力'!AX:AX,"V2H充電設備（充放電設備）",'4.住戸情報入力'!AZ:AZ,2)+COUNTIFS('4.住戸情報入力'!AX:AX,"地中熱ヒートポンプ・システム、V2H充電設備（充放電設備）",'4.住戸情報入力'!AZ:AZ,2)</f>
        <v>0</v>
      </c>
      <c r="H23" s="864" t="s">
        <v>693</v>
      </c>
      <c r="I23" s="654">
        <f>SUMIFS('4.住戸情報入力'!AY:AY,'4.住戸情報入力'!AX:AX,"V2H充電設備（充放電設備）",'4.住戸情報入力'!AZ:AZ,2)+SUMIFS('4.住戸情報入力'!AY:AY,'4.住戸情報入力'!AX:AX,"地中熱ヒートポンプ・システム、V2H充電設備（充放電設備）",'4.住戸情報入力'!AZ:AZ,2)-900000*COUNTIFS('4.住戸情報入力'!AX:AX,"地中熱ヒートポンプ・システム、V2H充電設備（充放電設備）",'4.住戸情報入力'!AZ:AZ,2)</f>
        <v>0</v>
      </c>
      <c r="J23" s="864" t="s">
        <v>691</v>
      </c>
      <c r="K23" s="865" t="s">
        <v>1173</v>
      </c>
    </row>
    <row r="24" spans="2:11" ht="21" customHeight="1" thickTop="1">
      <c r="B24" s="224"/>
      <c r="C24" s="2304"/>
      <c r="D24" s="2290" t="s">
        <v>553</v>
      </c>
      <c r="E24" s="2290"/>
      <c r="F24" s="2290"/>
      <c r="G24" s="2290"/>
      <c r="H24" s="2290"/>
      <c r="I24" s="655">
        <f>SUM(I20:I23)</f>
        <v>0</v>
      </c>
      <c r="J24" s="550" t="s">
        <v>691</v>
      </c>
      <c r="K24" s="557"/>
    </row>
    <row r="25" spans="2:11" ht="21" customHeight="1">
      <c r="B25" s="224"/>
      <c r="C25" s="2280" t="s">
        <v>694</v>
      </c>
      <c r="D25" s="2276" t="s">
        <v>685</v>
      </c>
      <c r="E25" s="2276"/>
      <c r="F25" s="2276"/>
      <c r="G25" s="651">
        <f>'15.直交集成板（ＣＬＴ）明細'!J17</f>
        <v>0</v>
      </c>
      <c r="H25" s="547" t="s">
        <v>752</v>
      </c>
      <c r="I25" s="651">
        <f>'15.直交集成板（ＣＬＴ）明細'!T17</f>
        <v>0</v>
      </c>
      <c r="J25" s="548" t="s">
        <v>691</v>
      </c>
      <c r="K25" s="556" t="s">
        <v>1174</v>
      </c>
    </row>
    <row r="26" spans="2:11" ht="21" customHeight="1">
      <c r="B26" s="224"/>
      <c r="C26" s="2281"/>
      <c r="D26" s="2292" t="s">
        <v>830</v>
      </c>
      <c r="E26" s="2292"/>
      <c r="F26" s="2293"/>
      <c r="G26" s="653"/>
      <c r="H26" s="551" t="s">
        <v>693</v>
      </c>
      <c r="I26" s="653"/>
      <c r="J26" s="552" t="s">
        <v>691</v>
      </c>
      <c r="K26" s="2294" t="s">
        <v>1175</v>
      </c>
    </row>
    <row r="27" spans="2:11" ht="21" customHeight="1" thickBot="1">
      <c r="B27" s="224"/>
      <c r="C27" s="2281"/>
      <c r="D27" s="2287" t="s">
        <v>831</v>
      </c>
      <c r="E27" s="2288"/>
      <c r="F27" s="2289"/>
      <c r="G27" s="656"/>
      <c r="H27" s="553" t="s">
        <v>693</v>
      </c>
      <c r="I27" s="656"/>
      <c r="J27" s="553" t="s">
        <v>691</v>
      </c>
      <c r="K27" s="2295"/>
    </row>
    <row r="28" spans="2:11" ht="21" customHeight="1" thickTop="1" thickBot="1">
      <c r="B28" s="224"/>
      <c r="C28" s="2282"/>
      <c r="D28" s="2283" t="s">
        <v>553</v>
      </c>
      <c r="E28" s="2283"/>
      <c r="F28" s="2283"/>
      <c r="G28" s="2283"/>
      <c r="H28" s="2283"/>
      <c r="I28" s="655">
        <f>SUM(I25:I27)</f>
        <v>0</v>
      </c>
      <c r="J28" s="550" t="s">
        <v>691</v>
      </c>
      <c r="K28" s="559"/>
    </row>
    <row r="29" spans="2:11" ht="21" customHeight="1" thickTop="1">
      <c r="B29" s="224"/>
      <c r="C29" s="2290" t="s">
        <v>697</v>
      </c>
      <c r="D29" s="2290"/>
      <c r="E29" s="2290"/>
      <c r="F29" s="2290"/>
      <c r="G29" s="2290"/>
      <c r="H29" s="2291"/>
      <c r="I29" s="651">
        <f>I24+I28</f>
        <v>0</v>
      </c>
      <c r="J29" s="548" t="s">
        <v>691</v>
      </c>
      <c r="K29" s="556"/>
    </row>
    <row r="30" spans="2:11" ht="9.75" customHeight="1">
      <c r="B30" s="224"/>
      <c r="C30" s="224"/>
      <c r="D30" s="224"/>
      <c r="E30" s="224"/>
      <c r="F30" s="224"/>
      <c r="G30" s="224"/>
      <c r="H30" s="224"/>
      <c r="I30" s="224"/>
      <c r="J30" s="224"/>
      <c r="K30" s="224"/>
    </row>
    <row r="31" spans="2:11" ht="21" customHeight="1">
      <c r="B31" s="224"/>
      <c r="C31" s="2296" t="s">
        <v>1138</v>
      </c>
      <c r="D31" s="2297"/>
      <c r="E31" s="2297"/>
      <c r="F31" s="2297"/>
      <c r="G31" s="2297"/>
      <c r="H31" s="2297"/>
      <c r="I31" s="2297"/>
      <c r="J31" s="2297"/>
      <c r="K31" s="2298"/>
    </row>
    <row r="32" spans="2:11" ht="21" customHeight="1">
      <c r="B32" s="224"/>
      <c r="C32" s="2299" t="s">
        <v>690</v>
      </c>
      <c r="D32" s="2300"/>
      <c r="E32" s="2300"/>
      <c r="F32" s="2301"/>
      <c r="G32" s="2302" t="s">
        <v>695</v>
      </c>
      <c r="H32" s="2302"/>
      <c r="I32" s="2302" t="s">
        <v>689</v>
      </c>
      <c r="J32" s="2302"/>
      <c r="K32" s="546" t="s">
        <v>696</v>
      </c>
    </row>
    <row r="33" spans="2:11" ht="21" customHeight="1">
      <c r="B33" s="224"/>
      <c r="C33" s="2303" t="s">
        <v>742</v>
      </c>
      <c r="D33" s="2284" t="s">
        <v>686</v>
      </c>
      <c r="E33" s="2285"/>
      <c r="F33" s="2286"/>
      <c r="G33" s="651">
        <f>COUNTIFS('4.住戸情報入力'!AX:AX,"地中熱ヒートポンプ・システム",'4.住戸情報入力'!AZ:AZ,3)+COUNTIFS('4.住戸情報入力'!AX:AX,"地中熱ヒートポンプ・システム、V2H充電設備（充放電設備）",'4.住戸情報入力'!AZ:AZ,3)</f>
        <v>0</v>
      </c>
      <c r="H33" s="547" t="s">
        <v>692</v>
      </c>
      <c r="I33" s="651">
        <f>G33*900000</f>
        <v>0</v>
      </c>
      <c r="J33" s="548" t="s">
        <v>691</v>
      </c>
      <c r="K33" s="556" t="s">
        <v>1170</v>
      </c>
    </row>
    <row r="34" spans="2:11" ht="21" customHeight="1">
      <c r="B34" s="224"/>
      <c r="C34" s="2303"/>
      <c r="D34" s="2284" t="s">
        <v>687</v>
      </c>
      <c r="E34" s="2285"/>
      <c r="F34" s="2286"/>
      <c r="G34" s="651">
        <f>'17.ＰＶＴシステム明細 '!J25</f>
        <v>0</v>
      </c>
      <c r="H34" s="547" t="s">
        <v>462</v>
      </c>
      <c r="I34" s="651">
        <f>'17.ＰＶＴシステム明細 '!O25</f>
        <v>0</v>
      </c>
      <c r="J34" s="548" t="s">
        <v>691</v>
      </c>
      <c r="K34" s="556" t="s">
        <v>1171</v>
      </c>
    </row>
    <row r="35" spans="2:11" ht="21" customHeight="1">
      <c r="C35" s="2303"/>
      <c r="D35" s="2284" t="s">
        <v>688</v>
      </c>
      <c r="E35" s="2285"/>
      <c r="F35" s="2286"/>
      <c r="G35" s="651">
        <f>'18.液体集熱式太陽熱利用システム明細'!J25</f>
        <v>0</v>
      </c>
      <c r="H35" s="547" t="s">
        <v>462</v>
      </c>
      <c r="I35" s="651">
        <f>'18.液体集熱式太陽熱利用システム明細'!O25</f>
        <v>0</v>
      </c>
      <c r="J35" s="548" t="s">
        <v>691</v>
      </c>
      <c r="K35" s="556" t="s">
        <v>1172</v>
      </c>
    </row>
    <row r="36" spans="2:11" ht="21" customHeight="1" thickBot="1">
      <c r="C36" s="2303"/>
      <c r="D36" s="2287" t="s">
        <v>830</v>
      </c>
      <c r="E36" s="2288"/>
      <c r="F36" s="2289"/>
      <c r="G36" s="652">
        <f>COUNTIFS('4.住戸情報入力'!AX:AX,"V2H充電設備（充放電設備）",'4.住戸情報入力'!AZ:AZ,3)+COUNTIFS('4.住戸情報入力'!AX:AX,"地中熱ヒートポンプ・システム、V2H充電設備（充放電設備）",'4.住戸情報入力'!AZ:AZ,3)</f>
        <v>0</v>
      </c>
      <c r="H36" s="864" t="s">
        <v>693</v>
      </c>
      <c r="I36" s="654">
        <f>SUMIFS('4.住戸情報入力'!AY:AY,'4.住戸情報入力'!AX:AX,"V2H充電設備（充放電設備）",'4.住戸情報入力'!AZ:AZ,3)+SUMIFS('4.住戸情報入力'!AY:AY,'4.住戸情報入力'!AX:AX,"地中熱ヒートポンプ・システム、V2H充電設備（充放電設備）",'4.住戸情報入力'!AZ:AZ,3)-900000*COUNTIFS('4.住戸情報入力'!AX:AX,"地中熱ヒートポンプ・システム、V2H充電設備（充放電設備）",'4.住戸情報入力'!AZ:AZ,3)</f>
        <v>0</v>
      </c>
      <c r="J36" s="549" t="s">
        <v>691</v>
      </c>
      <c r="K36" s="865" t="s">
        <v>1173</v>
      </c>
    </row>
    <row r="37" spans="2:11" ht="21" customHeight="1" thickTop="1">
      <c r="C37" s="2304"/>
      <c r="D37" s="2290" t="s">
        <v>553</v>
      </c>
      <c r="E37" s="2290"/>
      <c r="F37" s="2290"/>
      <c r="G37" s="2290"/>
      <c r="H37" s="2290"/>
      <c r="I37" s="655">
        <f>SUM(I33:I36)</f>
        <v>0</v>
      </c>
      <c r="J37" s="550" t="s">
        <v>691</v>
      </c>
      <c r="K37" s="557"/>
    </row>
    <row r="38" spans="2:11" ht="21" customHeight="1">
      <c r="B38" s="224"/>
      <c r="C38" s="2280" t="s">
        <v>694</v>
      </c>
      <c r="D38" s="2276" t="s">
        <v>685</v>
      </c>
      <c r="E38" s="2276"/>
      <c r="F38" s="2276"/>
      <c r="G38" s="651">
        <f>'15.直交集成板（ＣＬＴ）明細'!J18</f>
        <v>0</v>
      </c>
      <c r="H38" s="547" t="s">
        <v>752</v>
      </c>
      <c r="I38" s="651">
        <f>'15.直交集成板（ＣＬＴ）明細'!T18</f>
        <v>0</v>
      </c>
      <c r="J38" s="548" t="s">
        <v>691</v>
      </c>
      <c r="K38" s="556" t="s">
        <v>1174</v>
      </c>
    </row>
    <row r="39" spans="2:11" ht="21" customHeight="1">
      <c r="C39" s="2281"/>
      <c r="D39" s="2292" t="s">
        <v>830</v>
      </c>
      <c r="E39" s="2292"/>
      <c r="F39" s="2293"/>
      <c r="G39" s="653"/>
      <c r="H39" s="551" t="s">
        <v>693</v>
      </c>
      <c r="I39" s="653"/>
      <c r="J39" s="552" t="s">
        <v>691</v>
      </c>
      <c r="K39" s="2294" t="s">
        <v>1175</v>
      </c>
    </row>
    <row r="40" spans="2:11" ht="21" customHeight="1" thickBot="1">
      <c r="C40" s="2281"/>
      <c r="D40" s="2287" t="s">
        <v>831</v>
      </c>
      <c r="E40" s="2288"/>
      <c r="F40" s="2289"/>
      <c r="G40" s="656"/>
      <c r="H40" s="553" t="s">
        <v>693</v>
      </c>
      <c r="I40" s="656"/>
      <c r="J40" s="553" t="s">
        <v>691</v>
      </c>
      <c r="K40" s="2295"/>
    </row>
    <row r="41" spans="2:11" ht="21" customHeight="1" thickTop="1" thickBot="1">
      <c r="C41" s="2282"/>
      <c r="D41" s="2283" t="s">
        <v>553</v>
      </c>
      <c r="E41" s="2283"/>
      <c r="F41" s="2283"/>
      <c r="G41" s="2283"/>
      <c r="H41" s="2283"/>
      <c r="I41" s="655">
        <f>SUM(I38:I40)</f>
        <v>0</v>
      </c>
      <c r="J41" s="550" t="s">
        <v>691</v>
      </c>
      <c r="K41" s="559"/>
    </row>
    <row r="42" spans="2:11" ht="21" customHeight="1" thickTop="1">
      <c r="C42" s="2290" t="s">
        <v>697</v>
      </c>
      <c r="D42" s="2290"/>
      <c r="E42" s="2290"/>
      <c r="F42" s="2290"/>
      <c r="G42" s="2290"/>
      <c r="H42" s="2291"/>
      <c r="I42" s="651">
        <f>I37+I41</f>
        <v>0</v>
      </c>
      <c r="J42" s="548" t="s">
        <v>691</v>
      </c>
      <c r="K42" s="556"/>
    </row>
    <row r="43" spans="2:11" ht="9.75" customHeight="1"/>
    <row r="44" spans="2:11" ht="21" customHeight="1">
      <c r="C44" s="2296" t="s">
        <v>1139</v>
      </c>
      <c r="D44" s="2297"/>
      <c r="E44" s="2297"/>
      <c r="F44" s="2297"/>
      <c r="G44" s="2297"/>
      <c r="H44" s="2297"/>
      <c r="I44" s="2297"/>
      <c r="J44" s="2297"/>
      <c r="K44" s="2298"/>
    </row>
    <row r="45" spans="2:11" ht="21" customHeight="1">
      <c r="C45" s="2299" t="s">
        <v>690</v>
      </c>
      <c r="D45" s="2300"/>
      <c r="E45" s="2300"/>
      <c r="F45" s="2301"/>
      <c r="G45" s="2302" t="s">
        <v>695</v>
      </c>
      <c r="H45" s="2302"/>
      <c r="I45" s="2302" t="s">
        <v>689</v>
      </c>
      <c r="J45" s="2302"/>
      <c r="K45" s="546" t="s">
        <v>696</v>
      </c>
    </row>
    <row r="46" spans="2:11" ht="21" customHeight="1">
      <c r="C46" s="2303" t="s">
        <v>742</v>
      </c>
      <c r="D46" s="2276" t="s">
        <v>686</v>
      </c>
      <c r="E46" s="2276"/>
      <c r="F46" s="2276"/>
      <c r="G46" s="651">
        <f>COUNTIFS('4.住戸情報入力'!AX:AX,"地中熱ヒートポンプ・システム",'4.住戸情報入力'!AZ:AZ,4)+COUNTIFS('4.住戸情報入力'!AX:AX,"地中熱ヒートポンプ・システム、V2H充電設備（充放電設備）",'4.住戸情報入力'!AZ:AZ,4)</f>
        <v>0</v>
      </c>
      <c r="H46" s="547" t="s">
        <v>692</v>
      </c>
      <c r="I46" s="651">
        <f>G46*900000</f>
        <v>0</v>
      </c>
      <c r="J46" s="548" t="s">
        <v>691</v>
      </c>
      <c r="K46" s="556" t="s">
        <v>1170</v>
      </c>
    </row>
    <row r="47" spans="2:11" ht="21" customHeight="1">
      <c r="C47" s="2303"/>
      <c r="D47" s="2276" t="s">
        <v>687</v>
      </c>
      <c r="E47" s="2276"/>
      <c r="F47" s="2276"/>
      <c r="G47" s="651">
        <f>'17.ＰＶＴシステム明細 '!J26</f>
        <v>0</v>
      </c>
      <c r="H47" s="547" t="s">
        <v>462</v>
      </c>
      <c r="I47" s="651">
        <f>'17.ＰＶＴシステム明細 '!O26</f>
        <v>0</v>
      </c>
      <c r="J47" s="548" t="s">
        <v>691</v>
      </c>
      <c r="K47" s="556" t="s">
        <v>1171</v>
      </c>
    </row>
    <row r="48" spans="2:11" ht="21" customHeight="1">
      <c r="C48" s="2303"/>
      <c r="D48" s="2276" t="s">
        <v>688</v>
      </c>
      <c r="E48" s="2276"/>
      <c r="F48" s="2276"/>
      <c r="G48" s="651">
        <f>'18.液体集熱式太陽熱利用システム明細'!J26</f>
        <v>0</v>
      </c>
      <c r="H48" s="547" t="s">
        <v>462</v>
      </c>
      <c r="I48" s="651">
        <f>'18.液体集熱式太陽熱利用システム明細'!O26</f>
        <v>0</v>
      </c>
      <c r="J48" s="548" t="s">
        <v>691</v>
      </c>
      <c r="K48" s="556" t="s">
        <v>1172</v>
      </c>
    </row>
    <row r="49" spans="3:11" ht="21" customHeight="1" thickBot="1">
      <c r="C49" s="2303"/>
      <c r="D49" s="2305" t="s">
        <v>830</v>
      </c>
      <c r="E49" s="2305"/>
      <c r="F49" s="2305"/>
      <c r="G49" s="652">
        <f>COUNTIFS('4.住戸情報入力'!AX:AX,"V2H充電設備（充放電設備）",'4.住戸情報入力'!AZ:AZ,4)+COUNTIFS('4.住戸情報入力'!AX:AX,"地中熱ヒートポンプ・システム、V2H充電設備（充放電設備）",'4.住戸情報入力'!AZ:AZ,4)</f>
        <v>0</v>
      </c>
      <c r="H49" s="864" t="s">
        <v>693</v>
      </c>
      <c r="I49" s="654">
        <f>SUMIFS('4.住戸情報入力'!AY:AY,'4.住戸情報入力'!AX:AX,"V2H充電設備（充放電設備）",'4.住戸情報入力'!AZ:AZ,4)+SUMIFS('4.住戸情報入力'!AY:AY,'4.住戸情報入力'!AX:AX,"地中熱ヒートポンプ・システム、V2H充電設備（充放電設備）",'4.住戸情報入力'!AZ:AZ,4)-900000*COUNTIFS('4.住戸情報入力'!AX:AX,"地中熱ヒートポンプ・システム、V2H充電設備（充放電設備）",'4.住戸情報入力'!AZ:AZ,4)</f>
        <v>0</v>
      </c>
      <c r="J49" s="549" t="s">
        <v>691</v>
      </c>
      <c r="K49" s="865" t="s">
        <v>1173</v>
      </c>
    </row>
    <row r="50" spans="3:11" ht="21" customHeight="1" thickTop="1">
      <c r="C50" s="2304"/>
      <c r="D50" s="2290" t="s">
        <v>553</v>
      </c>
      <c r="E50" s="2290"/>
      <c r="F50" s="2290"/>
      <c r="G50" s="2290"/>
      <c r="H50" s="2290"/>
      <c r="I50" s="655">
        <f>SUM(I46:I49)</f>
        <v>0</v>
      </c>
      <c r="J50" s="550" t="s">
        <v>691</v>
      </c>
      <c r="K50" s="557"/>
    </row>
    <row r="51" spans="3:11" ht="21" customHeight="1">
      <c r="C51" s="2277" t="s">
        <v>694</v>
      </c>
      <c r="D51" s="2276" t="s">
        <v>685</v>
      </c>
      <c r="E51" s="2276"/>
      <c r="F51" s="2276"/>
      <c r="G51" s="651">
        <f>'15.直交集成板（ＣＬＴ）明細'!J19</f>
        <v>0</v>
      </c>
      <c r="H51" s="547" t="s">
        <v>752</v>
      </c>
      <c r="I51" s="651">
        <f>'15.直交集成板（ＣＬＴ）明細'!T19</f>
        <v>0</v>
      </c>
      <c r="J51" s="548" t="s">
        <v>691</v>
      </c>
      <c r="K51" s="556" t="s">
        <v>1174</v>
      </c>
    </row>
    <row r="52" spans="3:11" ht="21" customHeight="1">
      <c r="C52" s="2278"/>
      <c r="D52" s="2292" t="s">
        <v>830</v>
      </c>
      <c r="E52" s="2292"/>
      <c r="F52" s="2293"/>
      <c r="G52" s="653"/>
      <c r="H52" s="551" t="s">
        <v>693</v>
      </c>
      <c r="I52" s="653"/>
      <c r="J52" s="552" t="s">
        <v>691</v>
      </c>
      <c r="K52" s="2294" t="s">
        <v>1175</v>
      </c>
    </row>
    <row r="53" spans="3:11" ht="21" customHeight="1" thickBot="1">
      <c r="C53" s="2278"/>
      <c r="D53" s="2287" t="s">
        <v>831</v>
      </c>
      <c r="E53" s="2288"/>
      <c r="F53" s="2289"/>
      <c r="G53" s="656"/>
      <c r="H53" s="553" t="s">
        <v>693</v>
      </c>
      <c r="I53" s="656"/>
      <c r="J53" s="553" t="s">
        <v>691</v>
      </c>
      <c r="K53" s="2295"/>
    </row>
    <row r="54" spans="3:11" ht="21" customHeight="1" thickTop="1" thickBot="1">
      <c r="C54" s="2279"/>
      <c r="D54" s="2283" t="s">
        <v>553</v>
      </c>
      <c r="E54" s="2283"/>
      <c r="F54" s="2283"/>
      <c r="G54" s="2283"/>
      <c r="H54" s="2283"/>
      <c r="I54" s="655">
        <f>SUM(I51:I53)</f>
        <v>0</v>
      </c>
      <c r="J54" s="550" t="s">
        <v>691</v>
      </c>
      <c r="K54" s="559"/>
    </row>
    <row r="55" spans="3:11" ht="21" customHeight="1" thickTop="1">
      <c r="C55" s="2290" t="s">
        <v>697</v>
      </c>
      <c r="D55" s="2290"/>
      <c r="E55" s="2290"/>
      <c r="F55" s="2290"/>
      <c r="G55" s="2290"/>
      <c r="H55" s="2291"/>
      <c r="I55" s="651">
        <f>I50+I54</f>
        <v>0</v>
      </c>
      <c r="J55" s="548" t="s">
        <v>691</v>
      </c>
      <c r="K55" s="556"/>
    </row>
    <row r="56" spans="3:11" ht="7.5" customHeight="1"/>
  </sheetData>
  <sheetProtection algorithmName="SHA-512" hashValue="k2P2HDj3Lh//KDSj72WCs4E/C/8q2xhOCfqlAIeGBEhll7UeA2UJHdygiYJyavL7sqoxthGhIQuhJpZKmddnHQ==" saltValue="C9m5oVNHjblgVUTkAAeXSA==" spinCount="100000" sheet="1" formatCells="0" formatRows="0" insertRows="0" deleteRows="0" selectLockedCells="1" autoFilter="0" pivotTables="0"/>
  <mergeCells count="68">
    <mergeCell ref="C5:K5"/>
    <mergeCell ref="D7:F7"/>
    <mergeCell ref="C6:F6"/>
    <mergeCell ref="G6:H6"/>
    <mergeCell ref="I6:J6"/>
    <mergeCell ref="D10:F10"/>
    <mergeCell ref="D9:F9"/>
    <mergeCell ref="D8:F8"/>
    <mergeCell ref="C7:C11"/>
    <mergeCell ref="C16:H16"/>
    <mergeCell ref="D15:H15"/>
    <mergeCell ref="D11:H11"/>
    <mergeCell ref="K13:K14"/>
    <mergeCell ref="D13:F13"/>
    <mergeCell ref="D14:F14"/>
    <mergeCell ref="D12:F12"/>
    <mergeCell ref="C12:C15"/>
    <mergeCell ref="C18:K18"/>
    <mergeCell ref="C19:F19"/>
    <mergeCell ref="G19:H19"/>
    <mergeCell ref="I19:J19"/>
    <mergeCell ref="C20:C24"/>
    <mergeCell ref="D20:F20"/>
    <mergeCell ref="D21:F21"/>
    <mergeCell ref="D22:F22"/>
    <mergeCell ref="D23:F23"/>
    <mergeCell ref="D24:H24"/>
    <mergeCell ref="C55:H55"/>
    <mergeCell ref="C44:K44"/>
    <mergeCell ref="C45:F45"/>
    <mergeCell ref="G45:H45"/>
    <mergeCell ref="I45:J45"/>
    <mergeCell ref="C46:C50"/>
    <mergeCell ref="D46:F46"/>
    <mergeCell ref="D47:F47"/>
    <mergeCell ref="D48:F48"/>
    <mergeCell ref="D49:F49"/>
    <mergeCell ref="K26:K27"/>
    <mergeCell ref="K39:K40"/>
    <mergeCell ref="K52:K53"/>
    <mergeCell ref="D50:H50"/>
    <mergeCell ref="D52:F52"/>
    <mergeCell ref="D53:F53"/>
    <mergeCell ref="D37:H37"/>
    <mergeCell ref="D39:F39"/>
    <mergeCell ref="D40:F40"/>
    <mergeCell ref="D41:H41"/>
    <mergeCell ref="C42:H42"/>
    <mergeCell ref="C31:K31"/>
    <mergeCell ref="C32:F32"/>
    <mergeCell ref="G32:H32"/>
    <mergeCell ref="I32:J32"/>
    <mergeCell ref="C33:C37"/>
    <mergeCell ref="D25:F25"/>
    <mergeCell ref="D38:F38"/>
    <mergeCell ref="D51:F51"/>
    <mergeCell ref="C51:C54"/>
    <mergeCell ref="C38:C41"/>
    <mergeCell ref="C25:C28"/>
    <mergeCell ref="D54:H54"/>
    <mergeCell ref="D33:F33"/>
    <mergeCell ref="D34:F34"/>
    <mergeCell ref="D35:F35"/>
    <mergeCell ref="D36:F36"/>
    <mergeCell ref="C29:H29"/>
    <mergeCell ref="D26:F26"/>
    <mergeCell ref="D27:F27"/>
    <mergeCell ref="D28:H28"/>
  </mergeCells>
  <phoneticPr fontId="18"/>
  <conditionalFormatting sqref="G13:G14 I13:I14 G26:G27 I26:I27 G39:G40 I39:I40 G52:G53 I52:I53">
    <cfRule type="notContainsBlanks" dxfId="188" priority="47">
      <formula>LEN(TRIM(G13))&gt;0</formula>
    </cfRule>
  </conditionalFormatting>
  <conditionalFormatting sqref="C2">
    <cfRule type="expression" dxfId="187" priority="39">
      <formula>_xlfn.ISFORMULA(C2)=TRUE</formula>
    </cfRule>
  </conditionalFormatting>
  <dataValidations count="1">
    <dataValidation type="custom" imeMode="disabled" allowBlank="1" showInputMessage="1" showErrorMessage="1" sqref="G26:G27 G39:G40 G52:G53 I52:I53 I39:I40 I26:I27 G13:G14 I13:I14" xr:uid="{2C4C1EA2-E6DD-441C-B678-7BCB7FD13D43}">
      <formula1>INT(G13)&gt;=0</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48" id="{11FC056C-5E73-461A-9047-AF932CB2DB64}">
            <xm:f>'2.全体概要'!$K$26="専有部・共用部"</xm:f>
            <x14:dxf>
              <fill>
                <patternFill>
                  <bgColor theme="5" tint="0.79998168889431442"/>
                </patternFill>
              </fill>
            </x14:dxf>
          </x14:cfRule>
          <x14:cfRule type="expression" priority="53" id="{27D46187-1A11-426B-948F-E55686E18B6B}">
            <xm:f>'2.全体概要'!$K$26:$L$26="共用部"</xm:f>
            <x14:dxf>
              <fill>
                <patternFill>
                  <bgColor theme="5" tint="0.79998168889431442"/>
                </patternFill>
              </fill>
            </x14:dxf>
          </x14:cfRule>
          <xm:sqref>G13 I13 G26 I26 G39 I39 G52 I52</xm:sqref>
        </x14:conditionalFormatting>
        <x14:conditionalFormatting xmlns:xm="http://schemas.microsoft.com/office/excel/2006/main">
          <x14:cfRule type="expression" priority="52" id="{FB15DD50-0957-41F8-BA71-5140BD2788A3}">
            <xm:f>'2.全体概要'!$K$26="共用部"</xm:f>
            <x14:dxf>
              <fill>
                <patternFill patternType="none">
                  <bgColor auto="1"/>
                </patternFill>
              </fill>
            </x14:dxf>
          </x14:cfRule>
          <xm:sqref>H13 J13 H26 J26 H39 J39 H52 J52</xm:sqref>
        </x14:conditionalFormatting>
        <x14:conditionalFormatting xmlns:xm="http://schemas.microsoft.com/office/excel/2006/main">
          <x14:cfRule type="expression" priority="51" id="{232368DC-8B9E-4A6B-9AFF-6DECA76EE537}">
            <xm:f>'2.全体概要'!$W$26="共用部"</xm:f>
            <x14:dxf>
              <fill>
                <patternFill>
                  <bgColor theme="5" tint="0.79998168889431442"/>
                </patternFill>
              </fill>
            </x14:dxf>
          </x14:cfRule>
          <xm:sqref>G14 I14 G27 I27 G40 I40 G53 I53</xm:sqref>
        </x14:conditionalFormatting>
        <x14:conditionalFormatting xmlns:xm="http://schemas.microsoft.com/office/excel/2006/main">
          <x14:cfRule type="expression" priority="50" id="{7EE2BCDF-F3F5-4E5C-8B08-9E552973FC6D}">
            <xm:f>'2.全体概要'!$W$26="共用部"</xm:f>
            <x14:dxf>
              <fill>
                <patternFill patternType="none">
                  <bgColor auto="1"/>
                </patternFill>
              </fill>
            </x14:dxf>
          </x14:cfRule>
          <xm:sqref>H53 J53 H40 J40 H27 J27 H14 J14</xm:sqref>
        </x14:conditionalFormatting>
        <x14:conditionalFormatting xmlns:xm="http://schemas.microsoft.com/office/excel/2006/main">
          <x14:cfRule type="expression" priority="49" id="{AB8F85AD-2386-42AB-B250-F204110EBF7E}">
            <xm:f>'2.全体概要'!$K$26="専有部・共用部"</xm:f>
            <x14:dxf>
              <fill>
                <patternFill patternType="none">
                  <bgColor auto="1"/>
                </patternFill>
              </fill>
            </x14:dxf>
          </x14:cfRule>
          <xm:sqref>G13:J13 G26:J26 G39:J39 G52:J52</xm:sqref>
        </x14:conditionalFormatting>
        <x14:conditionalFormatting xmlns:xm="http://schemas.microsoft.com/office/excel/2006/main">
          <x14:cfRule type="expression" priority="46" id="{8D9E4777-42C7-4D6D-A673-158E6F4CEE10}">
            <xm:f>入力シート!$F$13="単年度事業"</xm:f>
            <x14:dxf>
              <fill>
                <patternFill>
                  <bgColor theme="0" tint="-0.499984740745262"/>
                </patternFill>
              </fill>
            </x14:dxf>
          </x14:cfRule>
          <xm:sqref>C18:K19 C28:K29 C20:C23 G20:J23 C24:J27</xm:sqref>
        </x14:conditionalFormatting>
        <x14:conditionalFormatting xmlns:xm="http://schemas.microsoft.com/office/excel/2006/main">
          <x14:cfRule type="expression" priority="41" id="{B6804585-9510-4164-B033-AF0568F93ACC}">
            <xm:f>入力シート!$F$13="単年度事業"</xm:f>
            <x14:dxf>
              <fill>
                <patternFill>
                  <bgColor theme="0" tint="-0.499984740745262"/>
                </patternFill>
              </fill>
            </x14:dxf>
          </x14:cfRule>
          <x14:cfRule type="expression" priority="44" id="{6CF9BB4B-E3F0-4E75-B7C6-8D870CEFD66C}">
            <xm:f>入力シート!$F$13="3年度事業（1年目）"</xm:f>
            <x14:dxf>
              <fill>
                <patternFill>
                  <bgColor theme="0" tint="-0.499984740745262"/>
                </patternFill>
              </fill>
            </x14:dxf>
          </x14:cfRule>
          <x14:cfRule type="expression" priority="45" id="{9CF1FCFC-28C1-46E4-B958-7A500E2DBC34}">
            <xm:f>入力シート!$F$13="2年度事業（1年目）"</xm:f>
            <x14:dxf>
              <fill>
                <patternFill>
                  <bgColor theme="0" tint="-0.499984740745262"/>
                </patternFill>
              </fill>
            </x14:dxf>
          </x14:cfRule>
          <xm:sqref>C44:K45 C54:K55 C46:J53</xm:sqref>
        </x14:conditionalFormatting>
        <x14:conditionalFormatting xmlns:xm="http://schemas.microsoft.com/office/excel/2006/main">
          <x14:cfRule type="expression" priority="38" id="{CA0DD635-6FDB-41C8-A6D3-2371E12EC1DF}">
            <xm:f>入力シート!$F$13="単年度事業"</xm:f>
            <x14:dxf>
              <fill>
                <patternFill>
                  <bgColor theme="0" tint="-0.499984740745262"/>
                </patternFill>
              </fill>
            </x14:dxf>
          </x14:cfRule>
          <x14:cfRule type="expression" priority="42" id="{7C340BA6-E9D6-4FC9-8C9F-CB211DD4883B}">
            <xm:f>入力シート!$F$13="2年度事業（1年目）"</xm:f>
            <x14:dxf>
              <fill>
                <patternFill>
                  <bgColor theme="0" tint="-0.499984740745262"/>
                </patternFill>
              </fill>
            </x14:dxf>
          </x14:cfRule>
          <xm:sqref>C31:K32 C41:K42 C33:J40</xm:sqref>
        </x14:conditionalFormatting>
        <x14:conditionalFormatting xmlns:xm="http://schemas.microsoft.com/office/excel/2006/main">
          <x14:cfRule type="expression" priority="25" id="{7C07DE22-E270-4A8D-8422-BF086DDB94AB}">
            <xm:f>入力シート!$F$13="単年度事業"</xm:f>
            <x14:dxf>
              <fill>
                <patternFill>
                  <bgColor theme="0" tint="-0.499984740745262"/>
                </patternFill>
              </fill>
            </x14:dxf>
          </x14:cfRule>
          <xm:sqref>C18:K19 C28:K29 C20:J27</xm:sqref>
        </x14:conditionalFormatting>
        <x14:conditionalFormatting xmlns:xm="http://schemas.microsoft.com/office/excel/2006/main">
          <x14:cfRule type="expression" priority="22" id="{12177730-0DE1-4BEB-84DA-EB54EBF9BB88}">
            <xm:f>入力シート!$F$13="2年度事業（1年目）"</xm:f>
            <x14:dxf>
              <fill>
                <patternFill>
                  <bgColor theme="0" tint="-0.499984740745262"/>
                </patternFill>
              </fill>
            </x14:dxf>
          </x14:cfRule>
          <x14:cfRule type="expression" priority="24" id="{95B03476-613C-4413-A8A2-C6CCFF56F85B}">
            <xm:f>入力シート!$F$13="単年度事業"</xm:f>
            <x14:dxf>
              <fill>
                <patternFill>
                  <bgColor theme="0" tint="-0.499984740745262"/>
                </patternFill>
              </fill>
            </x14:dxf>
          </x14:cfRule>
          <xm:sqref>C31:K32 C41:K42 C33:J40</xm:sqref>
        </x14:conditionalFormatting>
        <x14:conditionalFormatting xmlns:xm="http://schemas.microsoft.com/office/excel/2006/main">
          <x14:cfRule type="expression" priority="20" id="{EE2BCEAD-6FDD-4580-A140-7B6303A37ECF}">
            <xm:f>入力シート!$F$13="3年度事業（1年目）"</xm:f>
            <x14:dxf>
              <fill>
                <patternFill>
                  <bgColor theme="0" tint="-0.499984740745262"/>
                </patternFill>
              </fill>
            </x14:dxf>
          </x14:cfRule>
          <x14:cfRule type="expression" priority="21" id="{3F7D9743-CB6A-4FF3-A4D1-06A6E3B0CC1B}">
            <xm:f>入力シート!$F$13="2年度事業（1年目）"</xm:f>
            <x14:dxf>
              <fill>
                <patternFill>
                  <bgColor theme="0" tint="-0.499984740745262"/>
                </patternFill>
              </fill>
            </x14:dxf>
          </x14:cfRule>
          <x14:cfRule type="expression" priority="23" id="{009ABB1A-77A2-4768-AA3B-A1B36A487CD4}">
            <xm:f>入力シート!$F$13="単年度事業"</xm:f>
            <x14:dxf>
              <fill>
                <patternFill>
                  <bgColor theme="0" tint="-0.499984740745262"/>
                </patternFill>
              </fill>
            </x14:dxf>
          </x14:cfRule>
          <xm:sqref>C44:K45 C54:K55 C46:J53</xm:sqref>
        </x14:conditionalFormatting>
        <x14:conditionalFormatting xmlns:xm="http://schemas.microsoft.com/office/excel/2006/main">
          <x14:cfRule type="expression" priority="10" id="{D4A7D227-6F60-450A-8F1C-23ABC4EB8094}">
            <xm:f>入力シート!$F$13="単年度事業"</xm:f>
            <x14:dxf>
              <fill>
                <patternFill>
                  <bgColor theme="0" tint="-0.499984740745262"/>
                </patternFill>
              </fill>
            </x14:dxf>
          </x14:cfRule>
          <xm:sqref>K26:K27</xm:sqref>
        </x14:conditionalFormatting>
        <x14:conditionalFormatting xmlns:xm="http://schemas.microsoft.com/office/excel/2006/main">
          <x14:cfRule type="expression" priority="9" id="{A978C53F-2DF2-499D-B0F1-63BFBB2B52DA}">
            <xm:f>入力シート!$F$13="単年度事業"</xm:f>
            <x14:dxf>
              <fill>
                <patternFill>
                  <bgColor theme="0" tint="-0.499984740745262"/>
                </patternFill>
              </fill>
            </x14:dxf>
          </x14:cfRule>
          <xm:sqref>K39:K40</xm:sqref>
        </x14:conditionalFormatting>
        <x14:conditionalFormatting xmlns:xm="http://schemas.microsoft.com/office/excel/2006/main">
          <x14:cfRule type="expression" priority="8" id="{207F2693-4BD3-4E60-9F50-F66A584B3231}">
            <xm:f>入力シート!$F$13="単年度事業"</xm:f>
            <x14:dxf>
              <fill>
                <patternFill>
                  <bgColor theme="0" tint="-0.499984740745262"/>
                </patternFill>
              </fill>
            </x14:dxf>
          </x14:cfRule>
          <xm:sqref>K52:K53</xm:sqref>
        </x14:conditionalFormatting>
        <x14:conditionalFormatting xmlns:xm="http://schemas.microsoft.com/office/excel/2006/main">
          <x14:cfRule type="expression" priority="1" id="{95393E6E-2919-4E50-AB63-541701D9CAAF}">
            <xm:f>入力シート!$F$13="3年度事業（1年目）"</xm:f>
            <x14:dxf>
              <fill>
                <patternFill>
                  <bgColor theme="0" tint="-0.499984740745262"/>
                </patternFill>
              </fill>
            </x14:dxf>
          </x14:cfRule>
          <x14:cfRule type="expression" priority="2" id="{6195CD39-3CF8-47F7-AEA0-ED5D2C1C15EE}">
            <xm:f>入力シート!$F$13="2年度事業（1年目）"</xm:f>
            <x14:dxf>
              <fill>
                <patternFill>
                  <bgColor theme="0" tint="-0.499984740745262"/>
                </patternFill>
              </fill>
            </x14:dxf>
          </x14:cfRule>
          <x14:cfRule type="expression" priority="7" id="{CF2FA186-8157-4534-B56D-B0E3554EDDE8}">
            <xm:f>入力シート!$F$13="単年度"</xm:f>
            <x14:dxf>
              <fill>
                <patternFill>
                  <bgColor theme="0" tint="-0.499984740745262"/>
                </patternFill>
              </fill>
            </x14:dxf>
          </x14:cfRule>
          <xm:sqref>K46:K53</xm:sqref>
        </x14:conditionalFormatting>
        <x14:conditionalFormatting xmlns:xm="http://schemas.microsoft.com/office/excel/2006/main">
          <x14:cfRule type="expression" priority="6" id="{C6AFCBC4-D3D4-4959-8CF7-CCB0622D297C}">
            <xm:f>入力シート!$F$13="単年度事業"</xm:f>
            <x14:dxf>
              <fill>
                <patternFill>
                  <bgColor theme="0" tint="-0.499984740745262"/>
                </patternFill>
              </fill>
            </x14:dxf>
          </x14:cfRule>
          <xm:sqref>K20:K25</xm:sqref>
        </x14:conditionalFormatting>
        <x14:conditionalFormatting xmlns:xm="http://schemas.microsoft.com/office/excel/2006/main">
          <x14:cfRule type="expression" priority="5" id="{7C5DF7A3-A655-4008-8E66-016344AB4F79}">
            <xm:f>入力シート!$F$13="単年度事業"</xm:f>
            <x14:dxf>
              <fill>
                <patternFill>
                  <bgColor theme="0" tint="-0.499984740745262"/>
                </patternFill>
              </fill>
            </x14:dxf>
          </x14:cfRule>
          <xm:sqref>K33:K38</xm:sqref>
        </x14:conditionalFormatting>
        <x14:conditionalFormatting xmlns:xm="http://schemas.microsoft.com/office/excel/2006/main">
          <x14:cfRule type="expression" priority="4" id="{5F8265ED-ABD4-4E09-AC7C-F19AF2E60055}">
            <xm:f>入力シート!$F$13="単年度事業"</xm:f>
            <x14:dxf>
              <fill>
                <patternFill>
                  <bgColor theme="0" tint="-0.499984740745262"/>
                </patternFill>
              </fill>
            </x14:dxf>
          </x14:cfRule>
          <xm:sqref>K46:K51</xm:sqref>
        </x14:conditionalFormatting>
        <x14:conditionalFormatting xmlns:xm="http://schemas.microsoft.com/office/excel/2006/main">
          <x14:cfRule type="expression" priority="3" id="{6BEF11DD-CC77-4CE6-B629-56F9FFF7D85D}">
            <xm:f>入力シート!$F$13="2年度事業（1年目）"</xm:f>
            <x14:dxf>
              <fill>
                <patternFill>
                  <bgColor theme="0" tint="-0.499984740745262"/>
                </patternFill>
              </fill>
            </x14:dxf>
          </x14:cfRule>
          <xm:sqref>K33:K40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B1:AR185"/>
  <sheetViews>
    <sheetView showGridLines="0" view="pageBreakPreview" zoomScale="130" zoomScaleNormal="100" zoomScaleSheetLayoutView="130" workbookViewId="0">
      <selection activeCell="J10" sqref="J10"/>
    </sheetView>
  </sheetViews>
  <sheetFormatPr defaultRowHeight="20.100000000000001" customHeight="1"/>
  <cols>
    <col min="1" max="1" width="1.125" style="365" customWidth="1"/>
    <col min="2" max="2" width="1.375" style="365" customWidth="1"/>
    <col min="3" max="3" width="2.5" style="365" customWidth="1"/>
    <col min="4" max="23" width="3.875" style="365" customWidth="1"/>
    <col min="24" max="24" width="3.125" style="365" customWidth="1"/>
    <col min="25" max="25" width="1.625" style="365" customWidth="1"/>
    <col min="26" max="26" width="3.75" style="365" customWidth="1"/>
    <col min="27" max="27" width="9" style="307" customWidth="1"/>
    <col min="28" max="28" width="9" style="439" customWidth="1"/>
    <col min="29" max="29" width="9" style="440" customWidth="1"/>
    <col min="30" max="30" width="9" style="365" customWidth="1"/>
    <col min="31" max="42" width="9" style="365"/>
    <col min="43" max="43" width="16.875" style="365" bestFit="1" customWidth="1"/>
    <col min="44" max="44" width="13.375" style="365" customWidth="1"/>
    <col min="45" max="216" width="9" style="365"/>
    <col min="217" max="240" width="3.75" style="365" customWidth="1"/>
    <col min="241" max="249" width="9" style="365" customWidth="1"/>
    <col min="250" max="250" width="2" style="365" customWidth="1"/>
    <col min="251" max="472" width="9" style="365"/>
    <col min="473" max="496" width="3.75" style="365" customWidth="1"/>
    <col min="497" max="505" width="9" style="365" customWidth="1"/>
    <col min="506" max="506" width="2" style="365" customWidth="1"/>
    <col min="507" max="728" width="9" style="365"/>
    <col min="729" max="752" width="3.75" style="365" customWidth="1"/>
    <col min="753" max="761" width="9" style="365" customWidth="1"/>
    <col min="762" max="762" width="2" style="365" customWidth="1"/>
    <col min="763" max="984" width="9" style="365"/>
    <col min="985" max="1008" width="3.75" style="365" customWidth="1"/>
    <col min="1009" max="1017" width="9" style="365" customWidth="1"/>
    <col min="1018" max="1018" width="2" style="365" customWidth="1"/>
    <col min="1019" max="1240" width="9" style="365"/>
    <col min="1241" max="1264" width="3.75" style="365" customWidth="1"/>
    <col min="1265" max="1273" width="9" style="365" customWidth="1"/>
    <col min="1274" max="1274" width="2" style="365" customWidth="1"/>
    <col min="1275" max="1496" width="9" style="365"/>
    <col min="1497" max="1520" width="3.75" style="365" customWidth="1"/>
    <col min="1521" max="1529" width="9" style="365" customWidth="1"/>
    <col min="1530" max="1530" width="2" style="365" customWidth="1"/>
    <col min="1531" max="1752" width="9" style="365"/>
    <col min="1753" max="1776" width="3.75" style="365" customWidth="1"/>
    <col min="1777" max="1785" width="9" style="365" customWidth="1"/>
    <col min="1786" max="1786" width="2" style="365" customWidth="1"/>
    <col min="1787" max="2008" width="9" style="365"/>
    <col min="2009" max="2032" width="3.75" style="365" customWidth="1"/>
    <col min="2033" max="2041" width="9" style="365" customWidth="1"/>
    <col min="2042" max="2042" width="2" style="365" customWidth="1"/>
    <col min="2043" max="2264" width="9" style="365"/>
    <col min="2265" max="2288" width="3.75" style="365" customWidth="1"/>
    <col min="2289" max="2297" width="9" style="365" customWidth="1"/>
    <col min="2298" max="2298" width="2" style="365" customWidth="1"/>
    <col min="2299" max="2520" width="9" style="365"/>
    <col min="2521" max="2544" width="3.75" style="365" customWidth="1"/>
    <col min="2545" max="2553" width="9" style="365" customWidth="1"/>
    <col min="2554" max="2554" width="2" style="365" customWidth="1"/>
    <col min="2555" max="2776" width="9" style="365"/>
    <col min="2777" max="2800" width="3.75" style="365" customWidth="1"/>
    <col min="2801" max="2809" width="9" style="365" customWidth="1"/>
    <col min="2810" max="2810" width="2" style="365" customWidth="1"/>
    <col min="2811" max="3032" width="9" style="365"/>
    <col min="3033" max="3056" width="3.75" style="365" customWidth="1"/>
    <col min="3057" max="3065" width="9" style="365" customWidth="1"/>
    <col min="3066" max="3066" width="2" style="365" customWidth="1"/>
    <col min="3067" max="3288" width="9" style="365"/>
    <col min="3289" max="3312" width="3.75" style="365" customWidth="1"/>
    <col min="3313" max="3321" width="9" style="365" customWidth="1"/>
    <col min="3322" max="3322" width="2" style="365" customWidth="1"/>
    <col min="3323" max="3544" width="9" style="365"/>
    <col min="3545" max="3568" width="3.75" style="365" customWidth="1"/>
    <col min="3569" max="3577" width="9" style="365" customWidth="1"/>
    <col min="3578" max="3578" width="2" style="365" customWidth="1"/>
    <col min="3579" max="3800" width="9" style="365"/>
    <col min="3801" max="3824" width="3.75" style="365" customWidth="1"/>
    <col min="3825" max="3833" width="9" style="365" customWidth="1"/>
    <col min="3834" max="3834" width="2" style="365" customWidth="1"/>
    <col min="3835" max="4056" width="9" style="365"/>
    <col min="4057" max="4080" width="3.75" style="365" customWidth="1"/>
    <col min="4081" max="4089" width="9" style="365" customWidth="1"/>
    <col min="4090" max="4090" width="2" style="365" customWidth="1"/>
    <col min="4091" max="4312" width="9" style="365"/>
    <col min="4313" max="4336" width="3.75" style="365" customWidth="1"/>
    <col min="4337" max="4345" width="9" style="365" customWidth="1"/>
    <col min="4346" max="4346" width="2" style="365" customWidth="1"/>
    <col min="4347" max="4568" width="9" style="365"/>
    <col min="4569" max="4592" width="3.75" style="365" customWidth="1"/>
    <col min="4593" max="4601" width="9" style="365" customWidth="1"/>
    <col min="4602" max="4602" width="2" style="365" customWidth="1"/>
    <col min="4603" max="4824" width="9" style="365"/>
    <col min="4825" max="4848" width="3.75" style="365" customWidth="1"/>
    <col min="4849" max="4857" width="9" style="365" customWidth="1"/>
    <col min="4858" max="4858" width="2" style="365" customWidth="1"/>
    <col min="4859" max="5080" width="9" style="365"/>
    <col min="5081" max="5104" width="3.75" style="365" customWidth="1"/>
    <col min="5105" max="5113" width="9" style="365" customWidth="1"/>
    <col min="5114" max="5114" width="2" style="365" customWidth="1"/>
    <col min="5115" max="5336" width="9" style="365"/>
    <col min="5337" max="5360" width="3.75" style="365" customWidth="1"/>
    <col min="5361" max="5369" width="9" style="365" customWidth="1"/>
    <col min="5370" max="5370" width="2" style="365" customWidth="1"/>
    <col min="5371" max="5592" width="9" style="365"/>
    <col min="5593" max="5616" width="3.75" style="365" customWidth="1"/>
    <col min="5617" max="5625" width="9" style="365" customWidth="1"/>
    <col min="5626" max="5626" width="2" style="365" customWidth="1"/>
    <col min="5627" max="5848" width="9" style="365"/>
    <col min="5849" max="5872" width="3.75" style="365" customWidth="1"/>
    <col min="5873" max="5881" width="9" style="365" customWidth="1"/>
    <col min="5882" max="5882" width="2" style="365" customWidth="1"/>
    <col min="5883" max="6104" width="9" style="365"/>
    <col min="6105" max="6128" width="3.75" style="365" customWidth="1"/>
    <col min="6129" max="6137" width="9" style="365" customWidth="1"/>
    <col min="6138" max="6138" width="2" style="365" customWidth="1"/>
    <col min="6139" max="6360" width="9" style="365"/>
    <col min="6361" max="6384" width="3.75" style="365" customWidth="1"/>
    <col min="6385" max="6393" width="9" style="365" customWidth="1"/>
    <col min="6394" max="6394" width="2" style="365" customWidth="1"/>
    <col min="6395" max="6616" width="9" style="365"/>
    <col min="6617" max="6640" width="3.75" style="365" customWidth="1"/>
    <col min="6641" max="6649" width="9" style="365" customWidth="1"/>
    <col min="6650" max="6650" width="2" style="365" customWidth="1"/>
    <col min="6651" max="6872" width="9" style="365"/>
    <col min="6873" max="6896" width="3.75" style="365" customWidth="1"/>
    <col min="6897" max="6905" width="9" style="365" customWidth="1"/>
    <col min="6906" max="6906" width="2" style="365" customWidth="1"/>
    <col min="6907" max="7128" width="9" style="365"/>
    <col min="7129" max="7152" width="3.75" style="365" customWidth="1"/>
    <col min="7153" max="7161" width="9" style="365" customWidth="1"/>
    <col min="7162" max="7162" width="2" style="365" customWidth="1"/>
    <col min="7163" max="7384" width="9" style="365"/>
    <col min="7385" max="7408" width="3.75" style="365" customWidth="1"/>
    <col min="7409" max="7417" width="9" style="365" customWidth="1"/>
    <col min="7418" max="7418" width="2" style="365" customWidth="1"/>
    <col min="7419" max="7640" width="9" style="365"/>
    <col min="7641" max="7664" width="3.75" style="365" customWidth="1"/>
    <col min="7665" max="7673" width="9" style="365" customWidth="1"/>
    <col min="7674" max="7674" width="2" style="365" customWidth="1"/>
    <col min="7675" max="7896" width="9" style="365"/>
    <col min="7897" max="7920" width="3.75" style="365" customWidth="1"/>
    <col min="7921" max="7929" width="9" style="365" customWidth="1"/>
    <col min="7930" max="7930" width="2" style="365" customWidth="1"/>
    <col min="7931" max="8152" width="9" style="365"/>
    <col min="8153" max="8176" width="3.75" style="365" customWidth="1"/>
    <col min="8177" max="8185" width="9" style="365" customWidth="1"/>
    <col min="8186" max="8186" width="2" style="365" customWidth="1"/>
    <col min="8187" max="8408" width="9" style="365"/>
    <col min="8409" max="8432" width="3.75" style="365" customWidth="1"/>
    <col min="8433" max="8441" width="9" style="365" customWidth="1"/>
    <col min="8442" max="8442" width="2" style="365" customWidth="1"/>
    <col min="8443" max="8664" width="9" style="365"/>
    <col min="8665" max="8688" width="3.75" style="365" customWidth="1"/>
    <col min="8689" max="8697" width="9" style="365" customWidth="1"/>
    <col min="8698" max="8698" width="2" style="365" customWidth="1"/>
    <col min="8699" max="8920" width="9" style="365"/>
    <col min="8921" max="8944" width="3.75" style="365" customWidth="1"/>
    <col min="8945" max="8953" width="9" style="365" customWidth="1"/>
    <col min="8954" max="8954" width="2" style="365" customWidth="1"/>
    <col min="8955" max="9176" width="9" style="365"/>
    <col min="9177" max="9200" width="3.75" style="365" customWidth="1"/>
    <col min="9201" max="9209" width="9" style="365" customWidth="1"/>
    <col min="9210" max="9210" width="2" style="365" customWidth="1"/>
    <col min="9211" max="9432" width="9" style="365"/>
    <col min="9433" max="9456" width="3.75" style="365" customWidth="1"/>
    <col min="9457" max="9465" width="9" style="365" customWidth="1"/>
    <col min="9466" max="9466" width="2" style="365" customWidth="1"/>
    <col min="9467" max="9688" width="9" style="365"/>
    <col min="9689" max="9712" width="3.75" style="365" customWidth="1"/>
    <col min="9713" max="9721" width="9" style="365" customWidth="1"/>
    <col min="9722" max="9722" width="2" style="365" customWidth="1"/>
    <col min="9723" max="9944" width="9" style="365"/>
    <col min="9945" max="9968" width="3.75" style="365" customWidth="1"/>
    <col min="9969" max="9977" width="9" style="365" customWidth="1"/>
    <col min="9978" max="9978" width="2" style="365" customWidth="1"/>
    <col min="9979" max="10200" width="9" style="365"/>
    <col min="10201" max="10224" width="3.75" style="365" customWidth="1"/>
    <col min="10225" max="10233" width="9" style="365" customWidth="1"/>
    <col min="10234" max="10234" width="2" style="365" customWidth="1"/>
    <col min="10235" max="10456" width="9" style="365"/>
    <col min="10457" max="10480" width="3.75" style="365" customWidth="1"/>
    <col min="10481" max="10489" width="9" style="365" customWidth="1"/>
    <col min="10490" max="10490" width="2" style="365" customWidth="1"/>
    <col min="10491" max="10712" width="9" style="365"/>
    <col min="10713" max="10736" width="3.75" style="365" customWidth="1"/>
    <col min="10737" max="10745" width="9" style="365" customWidth="1"/>
    <col min="10746" max="10746" width="2" style="365" customWidth="1"/>
    <col min="10747" max="10968" width="9" style="365"/>
    <col min="10969" max="10992" width="3.75" style="365" customWidth="1"/>
    <col min="10993" max="11001" width="9" style="365" customWidth="1"/>
    <col min="11002" max="11002" width="2" style="365" customWidth="1"/>
    <col min="11003" max="11224" width="9" style="365"/>
    <col min="11225" max="11248" width="3.75" style="365" customWidth="1"/>
    <col min="11249" max="11257" width="9" style="365" customWidth="1"/>
    <col min="11258" max="11258" width="2" style="365" customWidth="1"/>
    <col min="11259" max="11480" width="9" style="365"/>
    <col min="11481" max="11504" width="3.75" style="365" customWidth="1"/>
    <col min="11505" max="11513" width="9" style="365" customWidth="1"/>
    <col min="11514" max="11514" width="2" style="365" customWidth="1"/>
    <col min="11515" max="11736" width="9" style="365"/>
    <col min="11737" max="11760" width="3.75" style="365" customWidth="1"/>
    <col min="11761" max="11769" width="9" style="365" customWidth="1"/>
    <col min="11770" max="11770" width="2" style="365" customWidth="1"/>
    <col min="11771" max="11992" width="9" style="365"/>
    <col min="11993" max="12016" width="3.75" style="365" customWidth="1"/>
    <col min="12017" max="12025" width="9" style="365" customWidth="1"/>
    <col min="12026" max="12026" width="2" style="365" customWidth="1"/>
    <col min="12027" max="12248" width="9" style="365"/>
    <col min="12249" max="12272" width="3.75" style="365" customWidth="1"/>
    <col min="12273" max="12281" width="9" style="365" customWidth="1"/>
    <col min="12282" max="12282" width="2" style="365" customWidth="1"/>
    <col min="12283" max="12504" width="9" style="365"/>
    <col min="12505" max="12528" width="3.75" style="365" customWidth="1"/>
    <col min="12529" max="12537" width="9" style="365" customWidth="1"/>
    <col min="12538" max="12538" width="2" style="365" customWidth="1"/>
    <col min="12539" max="12760" width="9" style="365"/>
    <col min="12761" max="12784" width="3.75" style="365" customWidth="1"/>
    <col min="12785" max="12793" width="9" style="365" customWidth="1"/>
    <col min="12794" max="12794" width="2" style="365" customWidth="1"/>
    <col min="12795" max="13016" width="9" style="365"/>
    <col min="13017" max="13040" width="3.75" style="365" customWidth="1"/>
    <col min="13041" max="13049" width="9" style="365" customWidth="1"/>
    <col min="13050" max="13050" width="2" style="365" customWidth="1"/>
    <col min="13051" max="13272" width="9" style="365"/>
    <col min="13273" max="13296" width="3.75" style="365" customWidth="1"/>
    <col min="13297" max="13305" width="9" style="365" customWidth="1"/>
    <col min="13306" max="13306" width="2" style="365" customWidth="1"/>
    <col min="13307" max="13528" width="9" style="365"/>
    <col min="13529" max="13552" width="3.75" style="365" customWidth="1"/>
    <col min="13553" max="13561" width="9" style="365" customWidth="1"/>
    <col min="13562" max="13562" width="2" style="365" customWidth="1"/>
    <col min="13563" max="13784" width="9" style="365"/>
    <col min="13785" max="13808" width="3.75" style="365" customWidth="1"/>
    <col min="13809" max="13817" width="9" style="365" customWidth="1"/>
    <col min="13818" max="13818" width="2" style="365" customWidth="1"/>
    <col min="13819" max="14040" width="9" style="365"/>
    <col min="14041" max="14064" width="3.75" style="365" customWidth="1"/>
    <col min="14065" max="14073" width="9" style="365" customWidth="1"/>
    <col min="14074" max="14074" width="2" style="365" customWidth="1"/>
    <col min="14075" max="14296" width="9" style="365"/>
    <col min="14297" max="14320" width="3.75" style="365" customWidth="1"/>
    <col min="14321" max="14329" width="9" style="365" customWidth="1"/>
    <col min="14330" max="14330" width="2" style="365" customWidth="1"/>
    <col min="14331" max="14552" width="9" style="365"/>
    <col min="14553" max="14576" width="3.75" style="365" customWidth="1"/>
    <col min="14577" max="14585" width="9" style="365" customWidth="1"/>
    <col min="14586" max="14586" width="2" style="365" customWidth="1"/>
    <col min="14587" max="14808" width="9" style="365"/>
    <col min="14809" max="14832" width="3.75" style="365" customWidth="1"/>
    <col min="14833" max="14841" width="9" style="365" customWidth="1"/>
    <col min="14842" max="14842" width="2" style="365" customWidth="1"/>
    <col min="14843" max="15064" width="9" style="365"/>
    <col min="15065" max="15088" width="3.75" style="365" customWidth="1"/>
    <col min="15089" max="15097" width="9" style="365" customWidth="1"/>
    <col min="15098" max="15098" width="2" style="365" customWidth="1"/>
    <col min="15099" max="15320" width="9" style="365"/>
    <col min="15321" max="15344" width="3.75" style="365" customWidth="1"/>
    <col min="15345" max="15353" width="9" style="365" customWidth="1"/>
    <col min="15354" max="15354" width="2" style="365" customWidth="1"/>
    <col min="15355" max="15576" width="9" style="365"/>
    <col min="15577" max="15600" width="3.75" style="365" customWidth="1"/>
    <col min="15601" max="15609" width="9" style="365" customWidth="1"/>
    <col min="15610" max="15610" width="2" style="365" customWidth="1"/>
    <col min="15611" max="15832" width="9" style="365"/>
    <col min="15833" max="15856" width="3.75" style="365" customWidth="1"/>
    <col min="15857" max="15865" width="9" style="365" customWidth="1"/>
    <col min="15866" max="15866" width="2" style="365" customWidth="1"/>
    <col min="15867" max="16088" width="9" style="365"/>
    <col min="16089" max="16112" width="3.75" style="365" customWidth="1"/>
    <col min="16113" max="16121" width="9" style="365" customWidth="1"/>
    <col min="16122" max="16122" width="2" style="365" customWidth="1"/>
    <col min="16123" max="16384" width="9" style="365"/>
  </cols>
  <sheetData>
    <row r="1" spans="2:44" ht="20.100000000000001" customHeight="1">
      <c r="B1" s="306" t="s">
        <v>769</v>
      </c>
    </row>
    <row r="2" spans="2:44" ht="20.100000000000001" customHeight="1">
      <c r="B2" s="306" t="s">
        <v>652</v>
      </c>
    </row>
    <row r="3" spans="2:44" ht="7.5" customHeight="1">
      <c r="B3" s="367"/>
      <c r="C3" s="367"/>
      <c r="D3" s="367"/>
      <c r="E3" s="367"/>
      <c r="F3" s="367"/>
      <c r="G3" s="367"/>
      <c r="H3" s="367"/>
      <c r="I3" s="367"/>
      <c r="J3" s="367"/>
      <c r="K3" s="367"/>
      <c r="L3" s="367"/>
      <c r="M3" s="367"/>
      <c r="N3" s="367"/>
      <c r="O3" s="367"/>
      <c r="P3" s="367"/>
      <c r="Q3" s="368"/>
      <c r="R3" s="367"/>
      <c r="S3" s="367"/>
      <c r="T3" s="367"/>
      <c r="U3" s="367"/>
      <c r="V3" s="367"/>
      <c r="W3" s="367"/>
      <c r="X3" s="367"/>
      <c r="Y3" s="368"/>
      <c r="Z3" s="369"/>
    </row>
    <row r="4" spans="2:44" ht="19.5" customHeight="1">
      <c r="B4" s="370" t="s">
        <v>1176</v>
      </c>
      <c r="C4" s="367"/>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B5" s="367"/>
      <c r="C5" s="373"/>
      <c r="D5" s="374"/>
      <c r="E5" s="374"/>
      <c r="F5" s="374"/>
      <c r="G5" s="374"/>
      <c r="H5" s="374"/>
      <c r="I5" s="371"/>
      <c r="J5" s="371"/>
      <c r="K5" s="371"/>
      <c r="L5" s="371"/>
      <c r="M5" s="371"/>
      <c r="N5" s="371"/>
      <c r="O5" s="371"/>
      <c r="P5" s="371"/>
      <c r="Q5" s="371"/>
      <c r="R5" s="371"/>
      <c r="S5" s="371"/>
      <c r="T5" s="371"/>
      <c r="U5" s="371"/>
      <c r="V5" s="371"/>
      <c r="W5" s="371"/>
      <c r="X5" s="371"/>
      <c r="Y5" s="371"/>
      <c r="Z5" s="367"/>
    </row>
    <row r="6" spans="2:44" s="380" customFormat="1" ht="15" customHeight="1">
      <c r="B6" s="375"/>
      <c r="C6" s="376" t="s">
        <v>497</v>
      </c>
      <c r="D6" s="377"/>
      <c r="E6" s="378"/>
      <c r="F6" s="378"/>
      <c r="G6" s="378"/>
      <c r="H6" s="378"/>
      <c r="I6" s="378"/>
      <c r="J6" s="378"/>
      <c r="K6" s="378"/>
      <c r="L6" s="378"/>
      <c r="M6" s="378"/>
      <c r="N6" s="378"/>
      <c r="O6" s="378"/>
      <c r="P6" s="378"/>
      <c r="Q6" s="378"/>
      <c r="R6" s="378"/>
      <c r="S6" s="378"/>
      <c r="T6" s="378"/>
      <c r="U6" s="379"/>
      <c r="V6" s="378"/>
      <c r="W6" s="378"/>
      <c r="X6" s="378"/>
      <c r="Y6" s="378"/>
      <c r="Z6" s="375"/>
      <c r="AA6" s="315"/>
      <c r="AB6" s="439"/>
      <c r="AC6" s="440"/>
      <c r="AQ6" s="440"/>
      <c r="AR6" s="381"/>
    </row>
    <row r="7" spans="2:44" s="437" customFormat="1" ht="21.75" customHeight="1">
      <c r="B7" s="382"/>
      <c r="C7" s="373"/>
      <c r="D7" s="2113" t="s">
        <v>498</v>
      </c>
      <c r="E7" s="2114"/>
      <c r="F7" s="2114"/>
      <c r="G7" s="2114"/>
      <c r="H7" s="2114"/>
      <c r="I7" s="2115"/>
      <c r="J7" s="2306" t="str">
        <f>IF(入力シート!F11="","",入力シート!F11)&amp;"高層ＺＥＨ-Ｍ支援事業"</f>
        <v>高層ＺＥＨ-Ｍ支援事業</v>
      </c>
      <c r="K7" s="2306"/>
      <c r="L7" s="2306"/>
      <c r="M7" s="2306"/>
      <c r="N7" s="2306"/>
      <c r="O7" s="2306"/>
      <c r="P7" s="2306"/>
      <c r="Q7" s="2306"/>
      <c r="R7" s="2306"/>
      <c r="S7" s="2306"/>
      <c r="T7" s="2306"/>
      <c r="U7" s="2306"/>
      <c r="V7" s="2307"/>
      <c r="W7" s="366"/>
      <c r="X7" s="366"/>
      <c r="Y7" s="366"/>
      <c r="Z7" s="382"/>
      <c r="AA7" s="438"/>
      <c r="AB7" s="439"/>
      <c r="AC7" s="440"/>
    </row>
    <row r="8" spans="2:44" s="437" customFormat="1" ht="15" customHeight="1">
      <c r="B8" s="382"/>
      <c r="C8" s="373"/>
      <c r="D8" s="383"/>
      <c r="E8" s="383"/>
      <c r="F8" s="383"/>
      <c r="G8" s="383"/>
      <c r="H8" s="383"/>
      <c r="I8" s="383"/>
      <c r="J8" s="383"/>
      <c r="K8" s="383"/>
      <c r="L8" s="383"/>
      <c r="M8" s="383"/>
      <c r="N8" s="383"/>
      <c r="O8" s="383"/>
      <c r="P8" s="383"/>
      <c r="Q8" s="383"/>
      <c r="R8" s="383"/>
      <c r="S8" s="383"/>
      <c r="T8" s="383"/>
      <c r="U8" s="383"/>
      <c r="V8" s="383"/>
      <c r="W8" s="366"/>
      <c r="X8" s="366"/>
      <c r="Y8" s="366"/>
      <c r="Z8" s="382"/>
      <c r="AA8" s="438"/>
      <c r="AB8" s="439"/>
      <c r="AC8" s="440"/>
    </row>
    <row r="9" spans="2:44" s="380" customFormat="1" ht="15">
      <c r="B9" s="375"/>
      <c r="C9" s="376" t="s">
        <v>501</v>
      </c>
      <c r="D9" s="377"/>
      <c r="E9" s="378"/>
      <c r="F9" s="378"/>
      <c r="G9" s="378"/>
      <c r="H9" s="378"/>
      <c r="I9" s="378"/>
      <c r="J9" s="378"/>
      <c r="K9" s="378"/>
      <c r="L9" s="378"/>
      <c r="M9" s="378"/>
      <c r="N9" s="378"/>
      <c r="O9" s="378"/>
      <c r="P9" s="378"/>
      <c r="Q9" s="378"/>
      <c r="R9" s="378"/>
      <c r="S9" s="378"/>
      <c r="T9" s="378"/>
      <c r="U9" s="379"/>
      <c r="V9" s="378"/>
      <c r="W9" s="378"/>
      <c r="X9" s="378"/>
      <c r="Y9" s="378"/>
      <c r="Z9" s="375"/>
      <c r="AA9" s="315"/>
      <c r="AB9" s="439"/>
      <c r="AC9" s="440"/>
    </row>
    <row r="10" spans="2:44" s="437" customFormat="1" ht="18" customHeight="1">
      <c r="B10" s="382"/>
      <c r="C10" s="373"/>
      <c r="D10" s="2113" t="s">
        <v>473</v>
      </c>
      <c r="E10" s="2114"/>
      <c r="F10" s="2114"/>
      <c r="G10" s="2114"/>
      <c r="H10" s="2114"/>
      <c r="I10" s="2115"/>
      <c r="J10" s="407" t="s">
        <v>248</v>
      </c>
      <c r="K10" s="444" t="s">
        <v>474</v>
      </c>
      <c r="L10" s="408"/>
      <c r="M10" s="409" t="s">
        <v>248</v>
      </c>
      <c r="N10" s="444" t="s">
        <v>475</v>
      </c>
      <c r="O10" s="410"/>
      <c r="P10" s="409" t="s">
        <v>248</v>
      </c>
      <c r="Q10" s="445" t="s">
        <v>476</v>
      </c>
      <c r="R10" s="408"/>
      <c r="S10" s="385"/>
      <c r="T10" s="385"/>
      <c r="U10" s="385"/>
      <c r="V10" s="411"/>
      <c r="W10" s="366"/>
      <c r="X10" s="366"/>
      <c r="Y10" s="366"/>
      <c r="Z10" s="382"/>
      <c r="AA10" s="438"/>
      <c r="AB10" s="388"/>
      <c r="AC10" s="440"/>
    </row>
    <row r="11" spans="2:44" s="437" customFormat="1" ht="18" customHeight="1">
      <c r="B11" s="382"/>
      <c r="C11" s="373"/>
      <c r="D11" s="2113" t="s">
        <v>502</v>
      </c>
      <c r="E11" s="2114"/>
      <c r="F11" s="2114"/>
      <c r="G11" s="2114"/>
      <c r="H11" s="2114"/>
      <c r="I11" s="2115"/>
      <c r="J11" s="2308"/>
      <c r="K11" s="2309"/>
      <c r="L11" s="2309"/>
      <c r="M11" s="2309"/>
      <c r="N11" s="2309"/>
      <c r="O11" s="2309"/>
      <c r="P11" s="2309"/>
      <c r="Q11" s="2309"/>
      <c r="R11" s="2309"/>
      <c r="S11" s="2309"/>
      <c r="T11" s="2309"/>
      <c r="U11" s="2309"/>
      <c r="V11" s="2310"/>
      <c r="W11" s="389"/>
      <c r="X11" s="366"/>
      <c r="Y11" s="366"/>
      <c r="Z11" s="382"/>
      <c r="AA11" s="438"/>
      <c r="AB11" s="439"/>
      <c r="AC11" s="440"/>
    </row>
    <row r="12" spans="2:44" s="437" customFormat="1" ht="18" customHeight="1">
      <c r="B12" s="382"/>
      <c r="C12" s="373"/>
      <c r="D12" s="2113" t="s">
        <v>503</v>
      </c>
      <c r="E12" s="2114"/>
      <c r="F12" s="2114"/>
      <c r="G12" s="2114"/>
      <c r="H12" s="2114"/>
      <c r="I12" s="2115"/>
      <c r="J12" s="2311">
        <f>J20</f>
        <v>0</v>
      </c>
      <c r="K12" s="2312"/>
      <c r="L12" s="2312"/>
      <c r="M12" s="2312"/>
      <c r="N12" s="2312"/>
      <c r="O12" s="2312"/>
      <c r="P12" s="2312"/>
      <c r="Q12" s="2312"/>
      <c r="R12" s="2312"/>
      <c r="S12" s="2312"/>
      <c r="T12" s="2312"/>
      <c r="U12" s="868"/>
      <c r="V12" s="387" t="s">
        <v>504</v>
      </c>
      <c r="W12" s="389"/>
      <c r="X12" s="366"/>
      <c r="Y12" s="366"/>
      <c r="Z12" s="382"/>
      <c r="AA12" s="438"/>
      <c r="AB12" s="439"/>
      <c r="AC12" s="440"/>
    </row>
    <row r="13" spans="2:44" s="437" customFormat="1" ht="15" customHeight="1">
      <c r="B13" s="382"/>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Z13" s="382"/>
      <c r="AA13" s="438"/>
      <c r="AB13" s="439"/>
      <c r="AC13" s="440"/>
    </row>
    <row r="14" spans="2:44" s="416" customFormat="1" ht="15" customHeight="1">
      <c r="B14" s="333"/>
      <c r="C14" s="412" t="s">
        <v>505</v>
      </c>
      <c r="D14" s="360"/>
      <c r="E14" s="360"/>
      <c r="F14" s="360"/>
      <c r="G14" s="360"/>
      <c r="H14" s="341"/>
      <c r="I14" s="335"/>
      <c r="J14" s="336"/>
      <c r="K14" s="341"/>
      <c r="L14" s="335"/>
      <c r="M14" s="341"/>
      <c r="N14" s="341"/>
      <c r="O14" s="337"/>
      <c r="P14" s="336"/>
      <c r="Q14" s="342"/>
      <c r="R14" s="343"/>
      <c r="S14" s="343"/>
      <c r="T14" s="343"/>
      <c r="U14" s="413"/>
      <c r="V14" s="413"/>
      <c r="W14" s="413"/>
      <c r="X14" s="413"/>
      <c r="Y14" s="413"/>
      <c r="Z14" s="413"/>
      <c r="AA14" s="414"/>
      <c r="AB14" s="414"/>
      <c r="AC14" s="413"/>
      <c r="AD14" s="413"/>
      <c r="AE14" s="462"/>
      <c r="AF14" s="344"/>
      <c r="AG14" s="344"/>
      <c r="AH14" s="344"/>
      <c r="AI14" s="415"/>
      <c r="AJ14" s="415"/>
      <c r="AK14" s="415"/>
      <c r="AL14" s="415"/>
      <c r="AM14" s="415"/>
      <c r="AN14" s="415"/>
      <c r="AO14" s="415"/>
      <c r="AP14" s="338"/>
      <c r="AQ14" s="338"/>
      <c r="AR14" s="332"/>
    </row>
    <row r="15" spans="2:44" s="416" customFormat="1" ht="18" customHeight="1">
      <c r="B15" s="333"/>
      <c r="C15" s="417"/>
      <c r="D15" s="2313" t="s">
        <v>478</v>
      </c>
      <c r="E15" s="2314"/>
      <c r="F15" s="2314"/>
      <c r="G15" s="2314"/>
      <c r="H15" s="2314"/>
      <c r="I15" s="2315"/>
      <c r="J15" s="2316" t="s">
        <v>506</v>
      </c>
      <c r="K15" s="2317"/>
      <c r="L15" s="2317"/>
      <c r="M15" s="2317"/>
      <c r="N15" s="2317"/>
      <c r="O15" s="2318" t="s">
        <v>479</v>
      </c>
      <c r="P15" s="2319"/>
      <c r="Q15" s="2319"/>
      <c r="R15" s="2319"/>
      <c r="S15" s="2320"/>
      <c r="T15" s="2318" t="s">
        <v>507</v>
      </c>
      <c r="U15" s="2319"/>
      <c r="V15" s="2319"/>
      <c r="W15" s="2319"/>
      <c r="X15" s="2320"/>
      <c r="Y15" s="418"/>
      <c r="Z15" s="418"/>
      <c r="AA15" s="419"/>
      <c r="AB15" s="419"/>
      <c r="AC15" s="418"/>
      <c r="AD15" s="415"/>
      <c r="AE15" s="338"/>
      <c r="AF15" s="338"/>
      <c r="AG15" s="332"/>
    </row>
    <row r="16" spans="2:44" s="416" customFormat="1" ht="18" customHeight="1">
      <c r="B16" s="333"/>
      <c r="C16" s="417"/>
      <c r="D16" s="2313" t="s">
        <v>480</v>
      </c>
      <c r="E16" s="2314"/>
      <c r="F16" s="2314"/>
      <c r="G16" s="2314"/>
      <c r="H16" s="2314"/>
      <c r="I16" s="2315"/>
      <c r="J16" s="2321"/>
      <c r="K16" s="2322"/>
      <c r="L16" s="2322"/>
      <c r="M16" s="2322"/>
      <c r="N16" s="869" t="s">
        <v>477</v>
      </c>
      <c r="O16" s="2323">
        <f>J16*100000</f>
        <v>0</v>
      </c>
      <c r="P16" s="2324"/>
      <c r="Q16" s="2324"/>
      <c r="R16" s="2324"/>
      <c r="S16" s="872" t="s">
        <v>481</v>
      </c>
      <c r="T16" s="2323">
        <f>IF(O16&lt;=15000000,O16,15000000)</f>
        <v>0</v>
      </c>
      <c r="U16" s="2324"/>
      <c r="V16" s="2324"/>
      <c r="W16" s="2324"/>
      <c r="X16" s="872" t="s">
        <v>481</v>
      </c>
      <c r="Y16" s="463"/>
      <c r="Z16" s="463"/>
      <c r="AA16" s="464"/>
      <c r="AB16" s="422"/>
      <c r="AC16" s="423"/>
      <c r="AD16" s="415"/>
      <c r="AE16" s="338"/>
      <c r="AF16" s="338"/>
      <c r="AG16" s="332"/>
    </row>
    <row r="17" spans="2:44" s="416" customFormat="1" ht="18" customHeight="1">
      <c r="B17" s="333"/>
      <c r="C17" s="417"/>
      <c r="D17" s="2313" t="s">
        <v>482</v>
      </c>
      <c r="E17" s="2314"/>
      <c r="F17" s="2314"/>
      <c r="G17" s="2314"/>
      <c r="H17" s="2314"/>
      <c r="I17" s="2315"/>
      <c r="J17" s="2321"/>
      <c r="K17" s="2322"/>
      <c r="L17" s="2322"/>
      <c r="M17" s="2322"/>
      <c r="N17" s="869" t="s">
        <v>477</v>
      </c>
      <c r="O17" s="2323">
        <f>J17*100000</f>
        <v>0</v>
      </c>
      <c r="P17" s="2324"/>
      <c r="Q17" s="2324"/>
      <c r="R17" s="2324"/>
      <c r="S17" s="872" t="s">
        <v>481</v>
      </c>
      <c r="T17" s="2323">
        <f>IF(O16&gt;=15000000,0,IF(O17&gt;15000000-O16,O17-(O17-(15000000-O16)),O17))</f>
        <v>0</v>
      </c>
      <c r="U17" s="2324"/>
      <c r="V17" s="2324"/>
      <c r="W17" s="2324"/>
      <c r="X17" s="872" t="s">
        <v>481</v>
      </c>
      <c r="Y17" s="463"/>
      <c r="Z17" s="463"/>
      <c r="AA17" s="464"/>
      <c r="AB17" s="422"/>
      <c r="AC17" s="423"/>
      <c r="AD17" s="415"/>
      <c r="AE17" s="338"/>
      <c r="AF17" s="338"/>
      <c r="AG17" s="332"/>
    </row>
    <row r="18" spans="2:44" s="416" customFormat="1" ht="18" customHeight="1">
      <c r="B18" s="333"/>
      <c r="C18" s="417"/>
      <c r="D18" s="2313" t="s">
        <v>483</v>
      </c>
      <c r="E18" s="2314"/>
      <c r="F18" s="2314"/>
      <c r="G18" s="2314"/>
      <c r="H18" s="2314"/>
      <c r="I18" s="2315"/>
      <c r="J18" s="2321"/>
      <c r="K18" s="2322"/>
      <c r="L18" s="2322"/>
      <c r="M18" s="2322"/>
      <c r="N18" s="869" t="s">
        <v>477</v>
      </c>
      <c r="O18" s="2323">
        <f>J18*100000</f>
        <v>0</v>
      </c>
      <c r="P18" s="2324"/>
      <c r="Q18" s="2324"/>
      <c r="R18" s="2324"/>
      <c r="S18" s="872" t="s">
        <v>481</v>
      </c>
      <c r="T18" s="2323">
        <f>IF(O16+O17&gt;=15000000,0,IF(O18&gt;15000000-(O16+O17),O18-(O18-(15000000-(O16+O17))),O18))</f>
        <v>0</v>
      </c>
      <c r="U18" s="2324"/>
      <c r="V18" s="2324"/>
      <c r="W18" s="2324"/>
      <c r="X18" s="872" t="s">
        <v>481</v>
      </c>
      <c r="Y18" s="463"/>
      <c r="Z18" s="463"/>
      <c r="AA18" s="464"/>
      <c r="AB18" s="422"/>
      <c r="AC18" s="423"/>
      <c r="AD18" s="415"/>
      <c r="AE18" s="338"/>
      <c r="AF18" s="338"/>
      <c r="AG18" s="332"/>
    </row>
    <row r="19" spans="2:44" s="416" customFormat="1" ht="18" customHeight="1" thickBot="1">
      <c r="B19" s="333"/>
      <c r="C19" s="417"/>
      <c r="D19" s="2332" t="s">
        <v>669</v>
      </c>
      <c r="E19" s="2333"/>
      <c r="F19" s="2333"/>
      <c r="G19" s="2333"/>
      <c r="H19" s="2333"/>
      <c r="I19" s="2334"/>
      <c r="J19" s="2335"/>
      <c r="K19" s="2336"/>
      <c r="L19" s="2336"/>
      <c r="M19" s="2336"/>
      <c r="N19" s="870" t="s">
        <v>477</v>
      </c>
      <c r="O19" s="2337">
        <f>J19*100000</f>
        <v>0</v>
      </c>
      <c r="P19" s="2338"/>
      <c r="Q19" s="2338"/>
      <c r="R19" s="2338"/>
      <c r="S19" s="873" t="s">
        <v>481</v>
      </c>
      <c r="T19" s="2337">
        <f>IF(O16+O17+O18&gt;=15000000,0,IF(O19&gt;15000000-(O16+O17+O18),O19-(O19-(15000000-(O16+O17+O18))),O19))</f>
        <v>0</v>
      </c>
      <c r="U19" s="2338"/>
      <c r="V19" s="2338"/>
      <c r="W19" s="2338"/>
      <c r="X19" s="873" t="s">
        <v>481</v>
      </c>
      <c r="Y19" s="463"/>
      <c r="Z19" s="463"/>
      <c r="AA19" s="464"/>
      <c r="AB19" s="422"/>
      <c r="AC19" s="423"/>
      <c r="AD19" s="415"/>
      <c r="AE19" s="338"/>
      <c r="AF19" s="338"/>
      <c r="AG19" s="332"/>
    </row>
    <row r="20" spans="2:44" s="416" customFormat="1" ht="18" customHeight="1" thickTop="1">
      <c r="B20" s="333"/>
      <c r="C20" s="417"/>
      <c r="D20" s="2325" t="s">
        <v>428</v>
      </c>
      <c r="E20" s="2326"/>
      <c r="F20" s="2326"/>
      <c r="G20" s="2326"/>
      <c r="H20" s="2326"/>
      <c r="I20" s="2327"/>
      <c r="J20" s="2328">
        <f>SUM(J16:M19)</f>
        <v>0</v>
      </c>
      <c r="K20" s="2329"/>
      <c r="L20" s="2329"/>
      <c r="M20" s="2329"/>
      <c r="N20" s="871" t="s">
        <v>477</v>
      </c>
      <c r="O20" s="2330">
        <f>SUM(O16:R19)</f>
        <v>0</v>
      </c>
      <c r="P20" s="2331"/>
      <c r="Q20" s="2331"/>
      <c r="R20" s="2331"/>
      <c r="S20" s="874" t="s">
        <v>481</v>
      </c>
      <c r="T20" s="2330">
        <f>SUM(T16:W19)</f>
        <v>0</v>
      </c>
      <c r="U20" s="2331"/>
      <c r="V20" s="2331"/>
      <c r="W20" s="2331"/>
      <c r="X20" s="874" t="s">
        <v>481</v>
      </c>
      <c r="Y20" s="463"/>
      <c r="Z20" s="463"/>
      <c r="AA20" s="464"/>
      <c r="AB20" s="422"/>
      <c r="AC20" s="423"/>
      <c r="AD20" s="415"/>
      <c r="AE20" s="338"/>
      <c r="AF20" s="338"/>
      <c r="AG20" s="332"/>
    </row>
    <row r="21" spans="2:44" s="416" customFormat="1" ht="15" customHeight="1">
      <c r="B21" s="333"/>
      <c r="D21" s="465" t="s">
        <v>508</v>
      </c>
      <c r="E21" s="331"/>
      <c r="F21" s="331"/>
      <c r="G21" s="331"/>
      <c r="H21" s="334"/>
      <c r="I21" s="334"/>
      <c r="J21" s="335"/>
      <c r="K21" s="336"/>
      <c r="L21" s="334"/>
      <c r="M21" s="334"/>
      <c r="N21" s="335"/>
      <c r="O21" s="335"/>
      <c r="P21" s="334"/>
      <c r="Q21" s="334"/>
      <c r="R21" s="337"/>
      <c r="S21" s="335"/>
      <c r="T21" s="335"/>
      <c r="U21" s="335"/>
      <c r="V21" s="335"/>
      <c r="W21" s="335"/>
      <c r="X21" s="335"/>
      <c r="Y21" s="338"/>
      <c r="Z21" s="338"/>
      <c r="AA21" s="426"/>
      <c r="AB21" s="426"/>
      <c r="AC21" s="338"/>
      <c r="AD21" s="339"/>
      <c r="AE21" s="462"/>
      <c r="AF21" s="339"/>
      <c r="AG21" s="339"/>
      <c r="AH21" s="339"/>
      <c r="AI21" s="339"/>
      <c r="AJ21" s="339"/>
      <c r="AK21" s="339"/>
      <c r="AL21" s="339"/>
      <c r="AM21" s="339"/>
      <c r="AN21" s="340"/>
      <c r="AO21" s="340"/>
      <c r="AP21" s="340"/>
      <c r="AQ21" s="340"/>
      <c r="AR21" s="332"/>
    </row>
    <row r="22" spans="2:44" s="380" customFormat="1" ht="15">
      <c r="B22" s="375"/>
      <c r="C22" s="376"/>
      <c r="D22" s="377"/>
      <c r="E22" s="378"/>
      <c r="F22" s="378"/>
      <c r="G22" s="378"/>
      <c r="H22" s="378"/>
      <c r="I22" s="378"/>
      <c r="J22" s="378"/>
      <c r="K22" s="378"/>
      <c r="L22" s="378"/>
      <c r="M22" s="378"/>
      <c r="N22" s="378"/>
      <c r="O22" s="378"/>
      <c r="P22" s="378"/>
      <c r="Q22" s="378"/>
      <c r="R22" s="378"/>
      <c r="S22" s="378"/>
      <c r="T22" s="378"/>
      <c r="U22" s="379"/>
      <c r="V22" s="378"/>
      <c r="W22" s="378"/>
      <c r="X22" s="378"/>
      <c r="Y22" s="378"/>
      <c r="Z22" s="375"/>
      <c r="AA22" s="315"/>
      <c r="AB22" s="439"/>
      <c r="AC22" s="440"/>
    </row>
    <row r="23" spans="2:44" s="380" customFormat="1" ht="15">
      <c r="B23" s="375"/>
      <c r="C23" s="376"/>
      <c r="D23" s="377"/>
      <c r="E23" s="378"/>
      <c r="F23" s="378"/>
      <c r="G23" s="378"/>
      <c r="H23" s="378"/>
      <c r="I23" s="378"/>
      <c r="J23" s="378"/>
      <c r="K23" s="378"/>
      <c r="L23" s="378"/>
      <c r="M23" s="378"/>
      <c r="N23" s="378"/>
      <c r="O23" s="378"/>
      <c r="P23" s="378"/>
      <c r="Q23" s="378"/>
      <c r="R23" s="378"/>
      <c r="S23" s="378"/>
      <c r="T23" s="378"/>
      <c r="U23" s="379"/>
      <c r="V23" s="378"/>
      <c r="W23" s="378"/>
      <c r="X23" s="378"/>
      <c r="Y23" s="378"/>
      <c r="Z23" s="375"/>
      <c r="AA23" s="315"/>
      <c r="AB23" s="439"/>
      <c r="AC23" s="440"/>
    </row>
    <row r="24" spans="2:44" s="380" customFormat="1" ht="15">
      <c r="B24" s="375"/>
      <c r="C24" s="376"/>
      <c r="D24" s="377"/>
      <c r="E24" s="378"/>
      <c r="F24" s="378"/>
      <c r="G24" s="378"/>
      <c r="H24" s="378"/>
      <c r="I24" s="378"/>
      <c r="J24" s="378"/>
      <c r="K24" s="378"/>
      <c r="L24" s="378"/>
      <c r="M24" s="378"/>
      <c r="N24" s="378"/>
      <c r="O24" s="378"/>
      <c r="P24" s="378"/>
      <c r="Q24" s="378"/>
      <c r="R24" s="378"/>
      <c r="S24" s="378"/>
      <c r="T24" s="378"/>
      <c r="U24" s="379"/>
      <c r="V24" s="378"/>
      <c r="W24" s="378"/>
      <c r="X24" s="378"/>
      <c r="Y24" s="378"/>
      <c r="Z24" s="375"/>
      <c r="AA24" s="315"/>
      <c r="AB24" s="439"/>
      <c r="AC24" s="440"/>
    </row>
    <row r="25" spans="2:44" s="380" customFormat="1" ht="15">
      <c r="B25" s="375"/>
      <c r="C25" s="376"/>
      <c r="D25" s="377"/>
      <c r="E25" s="378"/>
      <c r="F25" s="378"/>
      <c r="G25" s="378"/>
      <c r="H25" s="378"/>
      <c r="I25" s="378"/>
      <c r="J25" s="378"/>
      <c r="K25" s="378"/>
      <c r="L25" s="378"/>
      <c r="M25" s="378"/>
      <c r="N25" s="378"/>
      <c r="O25" s="378"/>
      <c r="P25" s="378"/>
      <c r="Q25" s="378"/>
      <c r="R25" s="378"/>
      <c r="S25" s="378"/>
      <c r="T25" s="378"/>
      <c r="U25" s="379"/>
      <c r="V25" s="378"/>
      <c r="W25" s="378"/>
      <c r="X25" s="378"/>
      <c r="Y25" s="378"/>
      <c r="Z25" s="375"/>
      <c r="AA25" s="315"/>
      <c r="AB25" s="439"/>
      <c r="AC25" s="440"/>
    </row>
    <row r="26" spans="2:44" s="380" customFormat="1" ht="15">
      <c r="B26" s="375"/>
      <c r="C26" s="376"/>
      <c r="D26" s="377"/>
      <c r="E26" s="378"/>
      <c r="F26" s="378"/>
      <c r="G26" s="378"/>
      <c r="H26" s="378"/>
      <c r="I26" s="378"/>
      <c r="J26" s="378"/>
      <c r="K26" s="378"/>
      <c r="L26" s="378"/>
      <c r="M26" s="378"/>
      <c r="N26" s="378"/>
      <c r="O26" s="378"/>
      <c r="P26" s="378"/>
      <c r="Q26" s="378"/>
      <c r="R26" s="378"/>
      <c r="S26" s="378"/>
      <c r="T26" s="378"/>
      <c r="U26" s="379"/>
      <c r="V26" s="378"/>
      <c r="W26" s="378"/>
      <c r="X26" s="378"/>
      <c r="Y26" s="378"/>
      <c r="Z26" s="375"/>
      <c r="AA26" s="315"/>
      <c r="AB26" s="439"/>
      <c r="AC26" s="440"/>
    </row>
    <row r="27" spans="2:44" s="380" customFormat="1" ht="15">
      <c r="B27" s="375"/>
      <c r="C27" s="376"/>
      <c r="D27" s="377"/>
      <c r="E27" s="378"/>
      <c r="F27" s="378"/>
      <c r="G27" s="378"/>
      <c r="H27" s="378"/>
      <c r="I27" s="378"/>
      <c r="J27" s="378"/>
      <c r="K27" s="378"/>
      <c r="L27" s="378"/>
      <c r="M27" s="378"/>
      <c r="N27" s="378"/>
      <c r="O27" s="378"/>
      <c r="P27" s="378"/>
      <c r="Q27" s="378"/>
      <c r="R27" s="378"/>
      <c r="S27" s="378"/>
      <c r="T27" s="378"/>
      <c r="U27" s="379"/>
      <c r="V27" s="378"/>
      <c r="W27" s="378"/>
      <c r="X27" s="378"/>
      <c r="Y27" s="378"/>
      <c r="Z27" s="375"/>
      <c r="AA27" s="315"/>
      <c r="AB27" s="439"/>
      <c r="AC27" s="440"/>
    </row>
    <row r="28" spans="2:44" s="380" customFormat="1" ht="15">
      <c r="B28" s="375"/>
      <c r="C28" s="376"/>
      <c r="D28" s="377"/>
      <c r="E28" s="378"/>
      <c r="F28" s="378"/>
      <c r="G28" s="378"/>
      <c r="H28" s="378"/>
      <c r="I28" s="378"/>
      <c r="J28" s="378"/>
      <c r="K28" s="378"/>
      <c r="L28" s="378"/>
      <c r="M28" s="378"/>
      <c r="N28" s="378"/>
      <c r="O28" s="378"/>
      <c r="P28" s="378"/>
      <c r="Q28" s="378"/>
      <c r="R28" s="378"/>
      <c r="S28" s="378"/>
      <c r="T28" s="378"/>
      <c r="U28" s="379"/>
      <c r="V28" s="378"/>
      <c r="W28" s="378"/>
      <c r="X28" s="378"/>
      <c r="Y28" s="378"/>
      <c r="Z28" s="375"/>
      <c r="AA28" s="315"/>
      <c r="AB28" s="439"/>
      <c r="AC28" s="440"/>
    </row>
    <row r="29" spans="2:44" s="380" customFormat="1" ht="15">
      <c r="B29" s="37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Z29" s="375"/>
      <c r="AA29" s="315"/>
      <c r="AB29" s="439"/>
      <c r="AC29" s="440"/>
    </row>
    <row r="30" spans="2:44" s="380" customFormat="1" ht="15">
      <c r="B30" s="37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Z30" s="375"/>
      <c r="AA30" s="315"/>
      <c r="AB30" s="439"/>
      <c r="AC30" s="440"/>
    </row>
    <row r="31" spans="2:44" s="380" customFormat="1" ht="15">
      <c r="B31" s="37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Z31" s="375"/>
      <c r="AA31" s="315"/>
      <c r="AB31" s="439"/>
      <c r="AC31" s="440"/>
    </row>
    <row r="32" spans="2:44" s="380" customFormat="1" ht="15">
      <c r="B32" s="37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Z32" s="375"/>
      <c r="AA32" s="315"/>
      <c r="AB32" s="396"/>
      <c r="AC32" s="397"/>
    </row>
    <row r="33" spans="2:30" s="380" customFormat="1" ht="15">
      <c r="B33" s="37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A33" s="315"/>
      <c r="AB33" s="396"/>
      <c r="AC33" s="397"/>
    </row>
    <row r="34" spans="2:30" s="380" customFormat="1" ht="15">
      <c r="B34" s="37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A34" s="315"/>
      <c r="AB34" s="396"/>
      <c r="AC34" s="397"/>
    </row>
    <row r="35" spans="2:30" s="380" customFormat="1" ht="15">
      <c r="B35" s="37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Z35" s="375"/>
      <c r="AA35" s="315"/>
      <c r="AB35" s="396"/>
      <c r="AC35" s="397"/>
    </row>
    <row r="36" spans="2:30" s="380" customFormat="1" ht="15">
      <c r="B36" s="37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Z36" s="375"/>
      <c r="AA36" s="315"/>
      <c r="AB36" s="396"/>
      <c r="AC36" s="397"/>
    </row>
    <row r="37" spans="2:30" s="380" customFormat="1" ht="15">
      <c r="B37" s="37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Z37" s="375"/>
      <c r="AA37" s="315"/>
      <c r="AB37" s="396"/>
      <c r="AC37" s="397"/>
    </row>
    <row r="38" spans="2:30" s="380" customFormat="1" ht="15">
      <c r="B38" s="37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Z38" s="375"/>
      <c r="AA38" s="315"/>
      <c r="AB38" s="396"/>
      <c r="AC38" s="397"/>
    </row>
    <row r="39" spans="2:30" s="380" customFormat="1" ht="15">
      <c r="B39" s="37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Z39" s="375"/>
      <c r="AA39" s="315"/>
      <c r="AB39" s="396"/>
      <c r="AC39" s="397"/>
    </row>
    <row r="40" spans="2:30" ht="12.75" customHeight="1">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B40" s="396"/>
      <c r="AC40" s="397"/>
    </row>
    <row r="41" spans="2:30" ht="20.100000000000001" customHeight="1">
      <c r="AB41" s="396"/>
      <c r="AC41" s="397"/>
    </row>
    <row r="42" spans="2:30" ht="20.100000000000001" customHeight="1">
      <c r="AB42" s="396"/>
      <c r="AC42" s="397"/>
    </row>
    <row r="43" spans="2:30" ht="20.100000000000001" customHeight="1">
      <c r="AB43" s="396"/>
      <c r="AC43" s="397"/>
    </row>
    <row r="44" spans="2:30" ht="20.100000000000001" customHeight="1">
      <c r="AB44" s="396"/>
      <c r="AC44" s="397"/>
    </row>
    <row r="45" spans="2:30" ht="20.100000000000001" customHeight="1">
      <c r="AB45" s="396"/>
      <c r="AC45" s="397"/>
      <c r="AD45" s="398"/>
    </row>
    <row r="46" spans="2:30" ht="20.100000000000001" customHeight="1">
      <c r="AB46" s="396"/>
      <c r="AC46" s="397"/>
    </row>
    <row r="47" spans="2:30" ht="20.100000000000001" customHeight="1">
      <c r="AB47" s="396"/>
      <c r="AC47" s="397"/>
    </row>
    <row r="48" spans="2:30" ht="20.100000000000001" customHeight="1">
      <c r="AB48" s="396"/>
      <c r="AC48" s="397"/>
    </row>
    <row r="49" spans="28:29" ht="20.100000000000001" customHeight="1">
      <c r="AB49" s="396"/>
      <c r="AC49" s="397"/>
    </row>
    <row r="50" spans="28:29" ht="20.100000000000001" customHeight="1">
      <c r="AB50" s="396"/>
      <c r="AC50" s="397"/>
    </row>
    <row r="51" spans="28:29" ht="20.100000000000001" customHeight="1">
      <c r="AB51" s="396"/>
      <c r="AC51" s="397"/>
    </row>
    <row r="52" spans="28:29" ht="20.100000000000001" customHeight="1">
      <c r="AB52" s="396"/>
      <c r="AC52" s="397"/>
    </row>
    <row r="53" spans="28:29" ht="20.100000000000001" customHeight="1">
      <c r="AB53" s="396"/>
      <c r="AC53" s="397"/>
    </row>
    <row r="54" spans="28:29" ht="20.100000000000001" customHeight="1">
      <c r="AB54" s="396"/>
      <c r="AC54" s="397"/>
    </row>
    <row r="55" spans="28:29" ht="20.100000000000001" customHeight="1">
      <c r="AB55" s="396"/>
      <c r="AC55" s="397"/>
    </row>
    <row r="56" spans="28:29" ht="20.100000000000001" customHeight="1">
      <c r="AB56" s="396"/>
      <c r="AC56" s="397"/>
    </row>
    <row r="57" spans="28:29" ht="20.100000000000001" customHeight="1">
      <c r="AB57" s="399"/>
      <c r="AC57" s="400"/>
    </row>
    <row r="58" spans="28:29" ht="20.100000000000001" customHeight="1">
      <c r="AB58" s="396"/>
      <c r="AC58" s="397"/>
    </row>
    <row r="59" spans="28:29" ht="20.100000000000001" customHeight="1">
      <c r="AB59" s="396"/>
      <c r="AC59" s="397"/>
    </row>
    <row r="60" spans="28:29" ht="20.100000000000001" customHeight="1">
      <c r="AB60" s="396"/>
      <c r="AC60" s="397"/>
    </row>
    <row r="61" spans="28:29" ht="20.100000000000001" customHeight="1">
      <c r="AB61" s="396"/>
      <c r="AC61" s="397"/>
    </row>
    <row r="62" spans="28:29" ht="20.100000000000001" customHeight="1">
      <c r="AB62" s="396"/>
      <c r="AC62" s="397"/>
    </row>
    <row r="63" spans="28:29" ht="20.100000000000001" customHeight="1">
      <c r="AB63" s="396"/>
      <c r="AC63" s="397"/>
    </row>
    <row r="64" spans="28:29" ht="20.100000000000001" customHeight="1">
      <c r="AB64" s="396"/>
      <c r="AC64" s="397"/>
    </row>
    <row r="65" spans="28:29" ht="20.100000000000001" customHeight="1">
      <c r="AB65" s="396"/>
      <c r="AC65" s="397"/>
    </row>
    <row r="66" spans="28:29" ht="20.100000000000001" customHeight="1">
      <c r="AB66" s="396"/>
      <c r="AC66" s="397"/>
    </row>
    <row r="74" spans="28:29" ht="20.100000000000001" customHeight="1">
      <c r="AC74" s="401"/>
    </row>
    <row r="75" spans="28:29" ht="20.100000000000001" customHeight="1">
      <c r="AC75" s="402"/>
    </row>
    <row r="139" spans="28:29" ht="20.100000000000001" customHeight="1">
      <c r="AB139" s="403"/>
      <c r="AC139" s="404"/>
    </row>
    <row r="140" spans="28:29" ht="20.100000000000001" customHeight="1">
      <c r="AB140" s="403"/>
      <c r="AC140" s="404"/>
    </row>
    <row r="141" spans="28:29" ht="20.100000000000001" customHeight="1">
      <c r="AB141" s="403"/>
      <c r="AC141" s="404"/>
    </row>
    <row r="142" spans="28:29" ht="20.100000000000001" customHeight="1">
      <c r="AB142" s="403"/>
      <c r="AC142" s="404"/>
    </row>
    <row r="143" spans="28:29" ht="20.100000000000001" customHeight="1">
      <c r="AB143" s="403"/>
      <c r="AC143" s="404"/>
    </row>
    <row r="144" spans="28:29" ht="20.100000000000001" customHeight="1">
      <c r="AB144" s="403"/>
      <c r="AC144" s="404"/>
    </row>
    <row r="145" spans="28:29" ht="20.100000000000001" customHeight="1">
      <c r="AB145" s="403"/>
      <c r="AC145" s="404"/>
    </row>
    <row r="146" spans="28:29" ht="20.100000000000001" customHeight="1">
      <c r="AB146" s="403"/>
      <c r="AC146" s="404"/>
    </row>
    <row r="147" spans="28:29" ht="20.100000000000001" customHeight="1">
      <c r="AB147" s="403"/>
      <c r="AC147" s="404"/>
    </row>
    <row r="148" spans="28:29" ht="20.100000000000001" customHeight="1">
      <c r="AB148" s="403"/>
      <c r="AC148" s="404"/>
    </row>
    <row r="149" spans="28:29" ht="20.100000000000001" customHeight="1">
      <c r="AB149" s="403"/>
      <c r="AC149" s="404"/>
    </row>
    <row r="150" spans="28:29" ht="20.100000000000001" customHeight="1">
      <c r="AB150" s="403"/>
      <c r="AC150" s="404"/>
    </row>
    <row r="151" spans="28:29" ht="20.100000000000001" customHeight="1">
      <c r="AB151" s="403"/>
      <c r="AC151" s="404"/>
    </row>
    <row r="152" spans="28:29" ht="20.100000000000001" customHeight="1">
      <c r="AB152" s="403"/>
      <c r="AC152" s="404"/>
    </row>
    <row r="153" spans="28:29" ht="20.100000000000001" customHeight="1">
      <c r="AB153" s="403"/>
      <c r="AC153" s="404"/>
    </row>
    <row r="154" spans="28:29" ht="20.100000000000001" customHeight="1">
      <c r="AB154" s="403"/>
      <c r="AC154" s="404"/>
    </row>
    <row r="155" spans="28:29" ht="20.100000000000001" customHeight="1">
      <c r="AB155" s="403"/>
      <c r="AC155" s="404"/>
    </row>
    <row r="156" spans="28:29" ht="20.100000000000001" customHeight="1">
      <c r="AB156" s="403"/>
      <c r="AC156" s="404"/>
    </row>
    <row r="157" spans="28:29" ht="20.100000000000001" customHeight="1">
      <c r="AB157" s="403"/>
      <c r="AC157" s="404"/>
    </row>
    <row r="158" spans="28:29" ht="20.100000000000001" customHeight="1">
      <c r="AB158" s="403"/>
      <c r="AC158" s="404"/>
    </row>
    <row r="159" spans="28:29" ht="20.100000000000001" customHeight="1">
      <c r="AB159" s="403"/>
      <c r="AC159" s="404"/>
    </row>
    <row r="160" spans="28:29" ht="20.100000000000001" customHeight="1">
      <c r="AB160" s="403"/>
      <c r="AC160" s="404"/>
    </row>
    <row r="161" spans="28:29" ht="20.100000000000001" customHeight="1">
      <c r="AB161" s="403"/>
      <c r="AC161" s="404"/>
    </row>
    <row r="162" spans="28:29" ht="20.100000000000001" customHeight="1">
      <c r="AB162" s="403"/>
      <c r="AC162" s="404"/>
    </row>
    <row r="163" spans="28:29" ht="20.100000000000001" customHeight="1">
      <c r="AB163" s="403"/>
      <c r="AC163" s="404"/>
    </row>
    <row r="164" spans="28:29" ht="20.100000000000001" customHeight="1">
      <c r="AB164" s="403"/>
      <c r="AC164" s="404"/>
    </row>
    <row r="165" spans="28:29" ht="20.100000000000001" customHeight="1">
      <c r="AB165" s="403"/>
      <c r="AC165" s="404"/>
    </row>
    <row r="166" spans="28:29" ht="20.100000000000001" customHeight="1">
      <c r="AB166" s="403"/>
      <c r="AC166" s="404"/>
    </row>
    <row r="167" spans="28:29" ht="20.100000000000001" customHeight="1">
      <c r="AB167" s="403"/>
      <c r="AC167" s="404"/>
    </row>
    <row r="168" spans="28:29" ht="20.100000000000001" customHeight="1">
      <c r="AB168" s="403"/>
      <c r="AC168" s="404"/>
    </row>
    <row r="169" spans="28:29" ht="20.100000000000001" customHeight="1">
      <c r="AB169" s="403"/>
      <c r="AC169" s="404"/>
    </row>
    <row r="170" spans="28:29" ht="20.100000000000001" customHeight="1">
      <c r="AB170" s="403"/>
      <c r="AC170" s="404"/>
    </row>
    <row r="171" spans="28:29" ht="20.100000000000001" customHeight="1">
      <c r="AB171" s="403"/>
      <c r="AC171" s="404"/>
    </row>
    <row r="172" spans="28:29" ht="20.100000000000001" customHeight="1">
      <c r="AB172" s="403"/>
      <c r="AC172" s="404"/>
    </row>
    <row r="173" spans="28:29" ht="20.100000000000001" customHeight="1">
      <c r="AB173" s="403"/>
      <c r="AC173" s="404"/>
    </row>
    <row r="174" spans="28:29" ht="20.100000000000001" customHeight="1">
      <c r="AB174" s="403"/>
      <c r="AC174" s="404"/>
    </row>
    <row r="175" spans="28:29" ht="20.100000000000001" customHeight="1">
      <c r="AB175" s="403"/>
      <c r="AC175" s="404"/>
    </row>
    <row r="176" spans="28:29" ht="20.100000000000001" customHeight="1">
      <c r="AB176" s="403"/>
      <c r="AC176" s="404"/>
    </row>
    <row r="177" spans="28:29" ht="20.100000000000001" customHeight="1">
      <c r="AB177" s="403"/>
      <c r="AC177" s="404"/>
    </row>
    <row r="178" spans="28:29" ht="20.100000000000001" customHeight="1">
      <c r="AB178" s="403"/>
      <c r="AC178" s="404"/>
    </row>
    <row r="179" spans="28:29" ht="20.100000000000001" customHeight="1">
      <c r="AB179" s="403"/>
      <c r="AC179" s="404"/>
    </row>
    <row r="180" spans="28:29" ht="20.100000000000001" customHeight="1">
      <c r="AB180" s="405"/>
      <c r="AC180" s="327"/>
    </row>
    <row r="181" spans="28:29" ht="20.100000000000001" customHeight="1">
      <c r="AB181" s="405"/>
      <c r="AC181" s="327"/>
    </row>
    <row r="182" spans="28:29" ht="20.100000000000001" customHeight="1">
      <c r="AB182" s="406"/>
      <c r="AC182" s="329"/>
    </row>
    <row r="183" spans="28:29" ht="20.100000000000001" customHeight="1">
      <c r="AB183" s="406"/>
      <c r="AC183" s="329"/>
    </row>
    <row r="184" spans="28:29" ht="20.100000000000001" customHeight="1">
      <c r="AB184" s="406"/>
      <c r="AC184" s="329"/>
    </row>
    <row r="185" spans="28:29" ht="20.100000000000001" customHeight="1">
      <c r="AB185" s="406"/>
      <c r="AC185" s="329"/>
    </row>
  </sheetData>
  <sheetProtection algorithmName="SHA-512" hashValue="80YfWKwSDfo+1TnSgXDrcgTdy3RO7OKMFB3kxxdjGc5Px3uGJN9hNC4ZJnuh/zgz/O0HJIsHaYOG94Ax0GVAVg==" saltValue="g+fZJskCXPb2ikVCTTEWfg==" spinCount="100000" sheet="1" formatCells="0" formatRows="0" insertRows="0" deleteRows="0" selectLockedCells="1" autoFilter="0" pivotTables="0"/>
  <mergeCells count="31">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 ref="D15:I15"/>
    <mergeCell ref="J15:N15"/>
    <mergeCell ref="O15:S15"/>
    <mergeCell ref="T15:X15"/>
    <mergeCell ref="D16:I16"/>
    <mergeCell ref="J16:M16"/>
    <mergeCell ref="O16:R16"/>
    <mergeCell ref="T16:W16"/>
    <mergeCell ref="D12:I12"/>
    <mergeCell ref="D7:I7"/>
    <mergeCell ref="J7:V7"/>
    <mergeCell ref="D10:I10"/>
    <mergeCell ref="D11:I11"/>
    <mergeCell ref="J11:V11"/>
    <mergeCell ref="J12:T12"/>
  </mergeCells>
  <phoneticPr fontId="18"/>
  <conditionalFormatting sqref="AC74:AC75 AB139:AC185">
    <cfRule type="expression" priority="27">
      <formula>CELL("protect",AB74)=0</formula>
    </cfRule>
  </conditionalFormatting>
  <conditionalFormatting sqref="B1:B2">
    <cfRule type="expression" dxfId="158" priority="26">
      <formula>_xlfn.ISFORMULA(B1)=TRUE</formula>
    </cfRule>
  </conditionalFormatting>
  <conditionalFormatting sqref="J10 M10 P10">
    <cfRule type="expression" dxfId="157" priority="23">
      <formula>$J$10="■"</formula>
    </cfRule>
    <cfRule type="expression" dxfId="156" priority="24">
      <formula>$M$10="■"</formula>
    </cfRule>
    <cfRule type="expression" dxfId="155" priority="25">
      <formula>$P$10="■"</formula>
    </cfRule>
  </conditionalFormatting>
  <conditionalFormatting sqref="J11:V11">
    <cfRule type="containsBlanks" dxfId="154" priority="22">
      <formula>LEN(TRIM(J11))=0</formula>
    </cfRule>
  </conditionalFormatting>
  <conditionalFormatting sqref="N16:N18">
    <cfRule type="notContainsBlanks" dxfId="153" priority="18">
      <formula>LEN(TRIM(N16))&gt;0</formula>
    </cfRule>
    <cfRule type="expression" dxfId="152" priority="19">
      <formula>$N$11="■"</formula>
    </cfRule>
    <cfRule type="expression" dxfId="151" priority="20">
      <formula>$K$11="■"</formula>
    </cfRule>
    <cfRule type="expression" dxfId="150" priority="21">
      <formula>$H$11="■"</formula>
    </cfRule>
  </conditionalFormatting>
  <conditionalFormatting sqref="J16:M18">
    <cfRule type="containsBlanks" dxfId="149" priority="17">
      <formula>LEN(TRIM(J16))=0</formula>
    </cfRule>
  </conditionalFormatting>
  <conditionalFormatting sqref="J12 V12">
    <cfRule type="expression" dxfId="148" priority="15">
      <formula>#REF!="■"</formula>
    </cfRule>
    <cfRule type="expression" dxfId="147" priority="16">
      <formula>#REF!="■"</formula>
    </cfRule>
  </conditionalFormatting>
  <conditionalFormatting sqref="N19">
    <cfRule type="notContainsBlanks" dxfId="146" priority="11">
      <formula>LEN(TRIM(N19))&gt;0</formula>
    </cfRule>
    <cfRule type="expression" dxfId="145" priority="12">
      <formula>$N$11="■"</formula>
    </cfRule>
    <cfRule type="expression" dxfId="144" priority="13">
      <formula>$K$11="■"</formula>
    </cfRule>
    <cfRule type="expression" dxfId="143" priority="14">
      <formula>$H$11="■"</formula>
    </cfRule>
  </conditionalFormatting>
  <conditionalFormatting sqref="J19:M19">
    <cfRule type="containsBlanks" dxfId="142" priority="10">
      <formula>LEN(TRIM(J19))=0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B1:AR192"/>
  <sheetViews>
    <sheetView showGridLines="0" view="pageBreakPreview" zoomScale="130" zoomScaleNormal="100" zoomScaleSheetLayoutView="130" workbookViewId="0">
      <selection activeCell="J8" sqref="J8:V8"/>
    </sheetView>
  </sheetViews>
  <sheetFormatPr defaultRowHeight="20.100000000000001" customHeight="1"/>
  <cols>
    <col min="1" max="1" width="1.125" style="307" customWidth="1"/>
    <col min="2" max="2" width="1.5" style="307" customWidth="1"/>
    <col min="3" max="3" width="2.5" style="307" customWidth="1"/>
    <col min="4" max="22" width="3.875" style="307" customWidth="1"/>
    <col min="23" max="23" width="1.625" style="307" customWidth="1"/>
    <col min="24" max="24" width="3.125" style="307" customWidth="1"/>
    <col min="25" max="27" width="9" style="307" customWidth="1"/>
    <col min="28" max="29" width="9" style="308" customWidth="1"/>
    <col min="30" max="30" width="9" style="307" customWidth="1"/>
    <col min="31" max="42" width="9" style="307"/>
    <col min="43" max="43" width="16.875" style="307" bestFit="1" customWidth="1"/>
    <col min="44" max="44" width="13.375" style="307" customWidth="1"/>
    <col min="45" max="216" width="9" style="307"/>
    <col min="217" max="240" width="3.75" style="307" customWidth="1"/>
    <col min="241" max="249" width="9" style="307" customWidth="1"/>
    <col min="250" max="250" width="2" style="307" customWidth="1"/>
    <col min="251" max="472" width="9" style="307"/>
    <col min="473" max="496" width="3.75" style="307" customWidth="1"/>
    <col min="497" max="505" width="9" style="307" customWidth="1"/>
    <col min="506" max="506" width="2" style="307" customWidth="1"/>
    <col min="507" max="728" width="9" style="307"/>
    <col min="729" max="752" width="3.75" style="307" customWidth="1"/>
    <col min="753" max="761" width="9" style="307" customWidth="1"/>
    <col min="762" max="762" width="2" style="307" customWidth="1"/>
    <col min="763" max="984" width="9" style="307"/>
    <col min="985" max="1008" width="3.75" style="307" customWidth="1"/>
    <col min="1009" max="1017" width="9" style="307" customWidth="1"/>
    <col min="1018" max="1018" width="2" style="307" customWidth="1"/>
    <col min="1019" max="1240" width="9" style="307"/>
    <col min="1241" max="1264" width="3.75" style="307" customWidth="1"/>
    <col min="1265" max="1273" width="9" style="307" customWidth="1"/>
    <col min="1274" max="1274" width="2" style="307" customWidth="1"/>
    <col min="1275" max="1496" width="9" style="307"/>
    <col min="1497" max="1520" width="3.75" style="307" customWidth="1"/>
    <col min="1521" max="1529" width="9" style="307" customWidth="1"/>
    <col min="1530" max="1530" width="2" style="307" customWidth="1"/>
    <col min="1531" max="1752" width="9" style="307"/>
    <col min="1753" max="1776" width="3.75" style="307" customWidth="1"/>
    <col min="1777" max="1785" width="9" style="307" customWidth="1"/>
    <col min="1786" max="1786" width="2" style="307" customWidth="1"/>
    <col min="1787" max="2008" width="9" style="307"/>
    <col min="2009" max="2032" width="3.75" style="307" customWidth="1"/>
    <col min="2033" max="2041" width="9" style="307" customWidth="1"/>
    <col min="2042" max="2042" width="2" style="307" customWidth="1"/>
    <col min="2043" max="2264" width="9" style="307"/>
    <col min="2265" max="2288" width="3.75" style="307" customWidth="1"/>
    <col min="2289" max="2297" width="9" style="307" customWidth="1"/>
    <col min="2298" max="2298" width="2" style="307" customWidth="1"/>
    <col min="2299" max="2520" width="9" style="307"/>
    <col min="2521" max="2544" width="3.75" style="307" customWidth="1"/>
    <col min="2545" max="2553" width="9" style="307" customWidth="1"/>
    <col min="2554" max="2554" width="2" style="307" customWidth="1"/>
    <col min="2555" max="2776" width="9" style="307"/>
    <col min="2777" max="2800" width="3.75" style="307" customWidth="1"/>
    <col min="2801" max="2809" width="9" style="307" customWidth="1"/>
    <col min="2810" max="2810" width="2" style="307" customWidth="1"/>
    <col min="2811" max="3032" width="9" style="307"/>
    <col min="3033" max="3056" width="3.75" style="307" customWidth="1"/>
    <col min="3057" max="3065" width="9" style="307" customWidth="1"/>
    <col min="3066" max="3066" width="2" style="307" customWidth="1"/>
    <col min="3067" max="3288" width="9" style="307"/>
    <col min="3289" max="3312" width="3.75" style="307" customWidth="1"/>
    <col min="3313" max="3321" width="9" style="307" customWidth="1"/>
    <col min="3322" max="3322" width="2" style="307" customWidth="1"/>
    <col min="3323" max="3544" width="9" style="307"/>
    <col min="3545" max="3568" width="3.75" style="307" customWidth="1"/>
    <col min="3569" max="3577" width="9" style="307" customWidth="1"/>
    <col min="3578" max="3578" width="2" style="307" customWidth="1"/>
    <col min="3579" max="3800" width="9" style="307"/>
    <col min="3801" max="3824" width="3.75" style="307" customWidth="1"/>
    <col min="3825" max="3833" width="9" style="307" customWidth="1"/>
    <col min="3834" max="3834" width="2" style="307" customWidth="1"/>
    <col min="3835" max="4056" width="9" style="307"/>
    <col min="4057" max="4080" width="3.75" style="307" customWidth="1"/>
    <col min="4081" max="4089" width="9" style="307" customWidth="1"/>
    <col min="4090" max="4090" width="2" style="307" customWidth="1"/>
    <col min="4091" max="4312" width="9" style="307"/>
    <col min="4313" max="4336" width="3.75" style="307" customWidth="1"/>
    <col min="4337" max="4345" width="9" style="307" customWidth="1"/>
    <col min="4346" max="4346" width="2" style="307" customWidth="1"/>
    <col min="4347" max="4568" width="9" style="307"/>
    <col min="4569" max="4592" width="3.75" style="307" customWidth="1"/>
    <col min="4593" max="4601" width="9" style="307" customWidth="1"/>
    <col min="4602" max="4602" width="2" style="307" customWidth="1"/>
    <col min="4603" max="4824" width="9" style="307"/>
    <col min="4825" max="4848" width="3.75" style="307" customWidth="1"/>
    <col min="4849" max="4857" width="9" style="307" customWidth="1"/>
    <col min="4858" max="4858" width="2" style="307" customWidth="1"/>
    <col min="4859" max="5080" width="9" style="307"/>
    <col min="5081" max="5104" width="3.75" style="307" customWidth="1"/>
    <col min="5105" max="5113" width="9" style="307" customWidth="1"/>
    <col min="5114" max="5114" width="2" style="307" customWidth="1"/>
    <col min="5115" max="5336" width="9" style="307"/>
    <col min="5337" max="5360" width="3.75" style="307" customWidth="1"/>
    <col min="5361" max="5369" width="9" style="307" customWidth="1"/>
    <col min="5370" max="5370" width="2" style="307" customWidth="1"/>
    <col min="5371" max="5592" width="9" style="307"/>
    <col min="5593" max="5616" width="3.75" style="307" customWidth="1"/>
    <col min="5617" max="5625" width="9" style="307" customWidth="1"/>
    <col min="5626" max="5626" width="2" style="307" customWidth="1"/>
    <col min="5627" max="5848" width="9" style="307"/>
    <col min="5849" max="5872" width="3.75" style="307" customWidth="1"/>
    <col min="5873" max="5881" width="9" style="307" customWidth="1"/>
    <col min="5882" max="5882" width="2" style="307" customWidth="1"/>
    <col min="5883" max="6104" width="9" style="307"/>
    <col min="6105" max="6128" width="3.75" style="307" customWidth="1"/>
    <col min="6129" max="6137" width="9" style="307" customWidth="1"/>
    <col min="6138" max="6138" width="2" style="307" customWidth="1"/>
    <col min="6139" max="6360" width="9" style="307"/>
    <col min="6361" max="6384" width="3.75" style="307" customWidth="1"/>
    <col min="6385" max="6393" width="9" style="307" customWidth="1"/>
    <col min="6394" max="6394" width="2" style="307" customWidth="1"/>
    <col min="6395" max="6616" width="9" style="307"/>
    <col min="6617" max="6640" width="3.75" style="307" customWidth="1"/>
    <col min="6641" max="6649" width="9" style="307" customWidth="1"/>
    <col min="6650" max="6650" width="2" style="307" customWidth="1"/>
    <col min="6651" max="6872" width="9" style="307"/>
    <col min="6873" max="6896" width="3.75" style="307" customWidth="1"/>
    <col min="6897" max="6905" width="9" style="307" customWidth="1"/>
    <col min="6906" max="6906" width="2" style="307" customWidth="1"/>
    <col min="6907" max="7128" width="9" style="307"/>
    <col min="7129" max="7152" width="3.75" style="307" customWidth="1"/>
    <col min="7153" max="7161" width="9" style="307" customWidth="1"/>
    <col min="7162" max="7162" width="2" style="307" customWidth="1"/>
    <col min="7163" max="7384" width="9" style="307"/>
    <col min="7385" max="7408" width="3.75" style="307" customWidth="1"/>
    <col min="7409" max="7417" width="9" style="307" customWidth="1"/>
    <col min="7418" max="7418" width="2" style="307" customWidth="1"/>
    <col min="7419" max="7640" width="9" style="307"/>
    <col min="7641" max="7664" width="3.75" style="307" customWidth="1"/>
    <col min="7665" max="7673" width="9" style="307" customWidth="1"/>
    <col min="7674" max="7674" width="2" style="307" customWidth="1"/>
    <col min="7675" max="7896" width="9" style="307"/>
    <col min="7897" max="7920" width="3.75" style="307" customWidth="1"/>
    <col min="7921" max="7929" width="9" style="307" customWidth="1"/>
    <col min="7930" max="7930" width="2" style="307" customWidth="1"/>
    <col min="7931" max="8152" width="9" style="307"/>
    <col min="8153" max="8176" width="3.75" style="307" customWidth="1"/>
    <col min="8177" max="8185" width="9" style="307" customWidth="1"/>
    <col min="8186" max="8186" width="2" style="307" customWidth="1"/>
    <col min="8187" max="8408" width="9" style="307"/>
    <col min="8409" max="8432" width="3.75" style="307" customWidth="1"/>
    <col min="8433" max="8441" width="9" style="307" customWidth="1"/>
    <col min="8442" max="8442" width="2" style="307" customWidth="1"/>
    <col min="8443" max="8664" width="9" style="307"/>
    <col min="8665" max="8688" width="3.75" style="307" customWidth="1"/>
    <col min="8689" max="8697" width="9" style="307" customWidth="1"/>
    <col min="8698" max="8698" width="2" style="307" customWidth="1"/>
    <col min="8699" max="8920" width="9" style="307"/>
    <col min="8921" max="8944" width="3.75" style="307" customWidth="1"/>
    <col min="8945" max="8953" width="9" style="307" customWidth="1"/>
    <col min="8954" max="8954" width="2" style="307" customWidth="1"/>
    <col min="8955" max="9176" width="9" style="307"/>
    <col min="9177" max="9200" width="3.75" style="307" customWidth="1"/>
    <col min="9201" max="9209" width="9" style="307" customWidth="1"/>
    <col min="9210" max="9210" width="2" style="307" customWidth="1"/>
    <col min="9211" max="9432" width="9" style="307"/>
    <col min="9433" max="9456" width="3.75" style="307" customWidth="1"/>
    <col min="9457" max="9465" width="9" style="307" customWidth="1"/>
    <col min="9466" max="9466" width="2" style="307" customWidth="1"/>
    <col min="9467" max="9688" width="9" style="307"/>
    <col min="9689" max="9712" width="3.75" style="307" customWidth="1"/>
    <col min="9713" max="9721" width="9" style="307" customWidth="1"/>
    <col min="9722" max="9722" width="2" style="307" customWidth="1"/>
    <col min="9723" max="9944" width="9" style="307"/>
    <col min="9945" max="9968" width="3.75" style="307" customWidth="1"/>
    <col min="9969" max="9977" width="9" style="307" customWidth="1"/>
    <col min="9978" max="9978" width="2" style="307" customWidth="1"/>
    <col min="9979" max="10200" width="9" style="307"/>
    <col min="10201" max="10224" width="3.75" style="307" customWidth="1"/>
    <col min="10225" max="10233" width="9" style="307" customWidth="1"/>
    <col min="10234" max="10234" width="2" style="307" customWidth="1"/>
    <col min="10235" max="10456" width="9" style="307"/>
    <col min="10457" max="10480" width="3.75" style="307" customWidth="1"/>
    <col min="10481" max="10489" width="9" style="307" customWidth="1"/>
    <col min="10490" max="10490" width="2" style="307" customWidth="1"/>
    <col min="10491" max="10712" width="9" style="307"/>
    <col min="10713" max="10736" width="3.75" style="307" customWidth="1"/>
    <col min="10737" max="10745" width="9" style="307" customWidth="1"/>
    <col min="10746" max="10746" width="2" style="307" customWidth="1"/>
    <col min="10747" max="10968" width="9" style="307"/>
    <col min="10969" max="10992" width="3.75" style="307" customWidth="1"/>
    <col min="10993" max="11001" width="9" style="307" customWidth="1"/>
    <col min="11002" max="11002" width="2" style="307" customWidth="1"/>
    <col min="11003" max="11224" width="9" style="307"/>
    <col min="11225" max="11248" width="3.75" style="307" customWidth="1"/>
    <col min="11249" max="11257" width="9" style="307" customWidth="1"/>
    <col min="11258" max="11258" width="2" style="307" customWidth="1"/>
    <col min="11259" max="11480" width="9" style="307"/>
    <col min="11481" max="11504" width="3.75" style="307" customWidth="1"/>
    <col min="11505" max="11513" width="9" style="307" customWidth="1"/>
    <col min="11514" max="11514" width="2" style="307" customWidth="1"/>
    <col min="11515" max="11736" width="9" style="307"/>
    <col min="11737" max="11760" width="3.75" style="307" customWidth="1"/>
    <col min="11761" max="11769" width="9" style="307" customWidth="1"/>
    <col min="11770" max="11770" width="2" style="307" customWidth="1"/>
    <col min="11771" max="11992" width="9" style="307"/>
    <col min="11993" max="12016" width="3.75" style="307" customWidth="1"/>
    <col min="12017" max="12025" width="9" style="307" customWidth="1"/>
    <col min="12026" max="12026" width="2" style="307" customWidth="1"/>
    <col min="12027" max="12248" width="9" style="307"/>
    <col min="12249" max="12272" width="3.75" style="307" customWidth="1"/>
    <col min="12273" max="12281" width="9" style="307" customWidth="1"/>
    <col min="12282" max="12282" width="2" style="307" customWidth="1"/>
    <col min="12283" max="12504" width="9" style="307"/>
    <col min="12505" max="12528" width="3.75" style="307" customWidth="1"/>
    <col min="12529" max="12537" width="9" style="307" customWidth="1"/>
    <col min="12538" max="12538" width="2" style="307" customWidth="1"/>
    <col min="12539" max="12760" width="9" style="307"/>
    <col min="12761" max="12784" width="3.75" style="307" customWidth="1"/>
    <col min="12785" max="12793" width="9" style="307" customWidth="1"/>
    <col min="12794" max="12794" width="2" style="307" customWidth="1"/>
    <col min="12795" max="13016" width="9" style="307"/>
    <col min="13017" max="13040" width="3.75" style="307" customWidth="1"/>
    <col min="13041" max="13049" width="9" style="307" customWidth="1"/>
    <col min="13050" max="13050" width="2" style="307" customWidth="1"/>
    <col min="13051" max="13272" width="9" style="307"/>
    <col min="13273" max="13296" width="3.75" style="307" customWidth="1"/>
    <col min="13297" max="13305" width="9" style="307" customWidth="1"/>
    <col min="13306" max="13306" width="2" style="307" customWidth="1"/>
    <col min="13307" max="13528" width="9" style="307"/>
    <col min="13529" max="13552" width="3.75" style="307" customWidth="1"/>
    <col min="13553" max="13561" width="9" style="307" customWidth="1"/>
    <col min="13562" max="13562" width="2" style="307" customWidth="1"/>
    <col min="13563" max="13784" width="9" style="307"/>
    <col min="13785" max="13808" width="3.75" style="307" customWidth="1"/>
    <col min="13809" max="13817" width="9" style="307" customWidth="1"/>
    <col min="13818" max="13818" width="2" style="307" customWidth="1"/>
    <col min="13819" max="14040" width="9" style="307"/>
    <col min="14041" max="14064" width="3.75" style="307" customWidth="1"/>
    <col min="14065" max="14073" width="9" style="307" customWidth="1"/>
    <col min="14074" max="14074" width="2" style="307" customWidth="1"/>
    <col min="14075" max="14296" width="9" style="307"/>
    <col min="14297" max="14320" width="3.75" style="307" customWidth="1"/>
    <col min="14321" max="14329" width="9" style="307" customWidth="1"/>
    <col min="14330" max="14330" width="2" style="307" customWidth="1"/>
    <col min="14331" max="14552" width="9" style="307"/>
    <col min="14553" max="14576" width="3.75" style="307" customWidth="1"/>
    <col min="14577" max="14585" width="9" style="307" customWidth="1"/>
    <col min="14586" max="14586" width="2" style="307" customWidth="1"/>
    <col min="14587" max="14808" width="9" style="307"/>
    <col min="14809" max="14832" width="3.75" style="307" customWidth="1"/>
    <col min="14833" max="14841" width="9" style="307" customWidth="1"/>
    <col min="14842" max="14842" width="2" style="307" customWidth="1"/>
    <col min="14843" max="15064" width="9" style="307"/>
    <col min="15065" max="15088" width="3.75" style="307" customWidth="1"/>
    <col min="15089" max="15097" width="9" style="307" customWidth="1"/>
    <col min="15098" max="15098" width="2" style="307" customWidth="1"/>
    <col min="15099" max="15320" width="9" style="307"/>
    <col min="15321" max="15344" width="3.75" style="307" customWidth="1"/>
    <col min="15345" max="15353" width="9" style="307" customWidth="1"/>
    <col min="15354" max="15354" width="2" style="307" customWidth="1"/>
    <col min="15355" max="15576" width="9" style="307"/>
    <col min="15577" max="15600" width="3.75" style="307" customWidth="1"/>
    <col min="15601" max="15609" width="9" style="307" customWidth="1"/>
    <col min="15610" max="15610" width="2" style="307" customWidth="1"/>
    <col min="15611" max="15832" width="9" style="307"/>
    <col min="15833" max="15856" width="3.75" style="307" customWidth="1"/>
    <col min="15857" max="15865" width="9" style="307" customWidth="1"/>
    <col min="15866" max="15866" width="2" style="307" customWidth="1"/>
    <col min="15867" max="16088" width="9" style="307"/>
    <col min="16089" max="16112" width="3.75" style="307" customWidth="1"/>
    <col min="16113" max="16121" width="9" style="307" customWidth="1"/>
    <col min="16122" max="16122" width="2" style="307" customWidth="1"/>
    <col min="16123" max="16384" width="9" style="307"/>
  </cols>
  <sheetData>
    <row r="1" spans="2:44" ht="20.100000000000001" customHeight="1">
      <c r="B1" s="306" t="s">
        <v>769</v>
      </c>
    </row>
    <row r="2" spans="2:44" ht="20.100000000000001" customHeight="1">
      <c r="B2" s="306" t="s">
        <v>652</v>
      </c>
    </row>
    <row r="3" spans="2:44" ht="7.5" customHeight="1">
      <c r="B3" s="367"/>
      <c r="C3" s="367"/>
      <c r="D3" s="367"/>
      <c r="E3" s="367"/>
      <c r="F3" s="367"/>
      <c r="G3" s="367"/>
      <c r="H3" s="367"/>
      <c r="I3" s="367"/>
      <c r="J3" s="367"/>
      <c r="K3" s="367"/>
      <c r="L3" s="367"/>
      <c r="M3" s="367"/>
      <c r="N3" s="367"/>
      <c r="O3" s="367"/>
      <c r="P3" s="367"/>
      <c r="Q3" s="368"/>
      <c r="R3" s="367"/>
      <c r="S3" s="367"/>
      <c r="T3" s="367"/>
      <c r="U3" s="367"/>
      <c r="V3" s="367"/>
      <c r="W3" s="367"/>
      <c r="X3" s="367"/>
      <c r="Y3" s="368"/>
      <c r="Z3" s="369"/>
    </row>
    <row r="4" spans="2:44" ht="19.5" customHeight="1">
      <c r="B4" s="370" t="s">
        <v>1177</v>
      </c>
      <c r="C4" s="367"/>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B5" s="367"/>
      <c r="C5" s="373"/>
      <c r="D5" s="374"/>
      <c r="E5" s="374"/>
      <c r="F5" s="374"/>
      <c r="G5" s="374"/>
      <c r="H5" s="374"/>
      <c r="I5" s="371"/>
      <c r="J5" s="371"/>
      <c r="K5" s="371"/>
      <c r="L5" s="371"/>
      <c r="M5" s="371"/>
      <c r="N5" s="371"/>
      <c r="O5" s="371"/>
      <c r="P5" s="371"/>
      <c r="Q5" s="371"/>
      <c r="R5" s="371"/>
      <c r="S5" s="371"/>
      <c r="T5" s="371"/>
      <c r="U5" s="371"/>
      <c r="V5" s="371"/>
      <c r="W5" s="371"/>
      <c r="X5" s="371"/>
      <c r="Y5" s="371"/>
      <c r="Z5" s="367"/>
    </row>
    <row r="6" spans="2:44" s="315" customFormat="1" ht="15" customHeight="1">
      <c r="B6" s="375"/>
      <c r="C6" s="376" t="s">
        <v>497</v>
      </c>
      <c r="D6" s="377"/>
      <c r="E6" s="378"/>
      <c r="F6" s="378"/>
      <c r="G6" s="378"/>
      <c r="H6" s="378"/>
      <c r="I6" s="378"/>
      <c r="J6" s="378"/>
      <c r="K6" s="378"/>
      <c r="L6" s="378"/>
      <c r="M6" s="378"/>
      <c r="N6" s="378"/>
      <c r="O6" s="378"/>
      <c r="P6" s="378"/>
      <c r="Q6" s="378"/>
      <c r="R6" s="378"/>
      <c r="S6" s="378"/>
      <c r="T6" s="378"/>
      <c r="U6" s="379"/>
      <c r="V6" s="378"/>
      <c r="W6" s="378"/>
      <c r="X6" s="378"/>
      <c r="Y6" s="378"/>
      <c r="Z6" s="375"/>
      <c r="AB6" s="308"/>
      <c r="AC6" s="308"/>
      <c r="AQ6" s="308"/>
      <c r="AR6" s="316"/>
    </row>
    <row r="7" spans="2:44" s="438" customFormat="1" ht="21.75" customHeight="1">
      <c r="B7" s="382"/>
      <c r="C7" s="373"/>
      <c r="D7" s="2113" t="s">
        <v>498</v>
      </c>
      <c r="E7" s="2114"/>
      <c r="F7" s="2114"/>
      <c r="G7" s="2114"/>
      <c r="H7" s="2114"/>
      <c r="I7" s="2115"/>
      <c r="J7" s="2306" t="str">
        <f>IF(入力シート!F11="","",入力シート!F11)&amp;"高層ＺＥＨ-Ｍ支援事業"</f>
        <v>高層ＺＥＨ-Ｍ支援事業</v>
      </c>
      <c r="K7" s="2306"/>
      <c r="L7" s="2306"/>
      <c r="M7" s="2306"/>
      <c r="N7" s="2306"/>
      <c r="O7" s="2306"/>
      <c r="P7" s="2306"/>
      <c r="Q7" s="2306"/>
      <c r="R7" s="2306"/>
      <c r="S7" s="2306"/>
      <c r="T7" s="2306"/>
      <c r="U7" s="2306"/>
      <c r="V7" s="2307"/>
      <c r="W7" s="366"/>
      <c r="X7" s="366"/>
      <c r="Y7" s="366"/>
      <c r="Z7" s="382"/>
      <c r="AB7" s="308"/>
      <c r="AC7" s="308"/>
    </row>
    <row r="8" spans="2:44" s="438" customFormat="1" ht="18" customHeight="1">
      <c r="B8" s="382"/>
      <c r="C8" s="373"/>
      <c r="D8" s="2113" t="s">
        <v>469</v>
      </c>
      <c r="E8" s="2114"/>
      <c r="F8" s="2114"/>
      <c r="G8" s="2114"/>
      <c r="H8" s="2114"/>
      <c r="I8" s="2115"/>
      <c r="J8" s="2308"/>
      <c r="K8" s="2309"/>
      <c r="L8" s="2309"/>
      <c r="M8" s="2309"/>
      <c r="N8" s="2309"/>
      <c r="O8" s="2309"/>
      <c r="P8" s="2309"/>
      <c r="Q8" s="2309"/>
      <c r="R8" s="2309"/>
      <c r="S8" s="2309"/>
      <c r="T8" s="2309"/>
      <c r="U8" s="2309"/>
      <c r="V8" s="2310"/>
      <c r="W8" s="366"/>
      <c r="X8" s="366"/>
      <c r="Y8" s="366"/>
      <c r="Z8" s="382"/>
      <c r="AB8" s="308"/>
      <c r="AC8" s="308"/>
    </row>
    <row r="9" spans="2:44" s="438" customFormat="1" ht="15" customHeight="1">
      <c r="B9" s="382"/>
      <c r="C9" s="373"/>
      <c r="D9" s="383"/>
      <c r="E9" s="383"/>
      <c r="F9" s="383"/>
      <c r="G9" s="383"/>
      <c r="H9" s="383"/>
      <c r="I9" s="383"/>
      <c r="J9" s="383"/>
      <c r="K9" s="383"/>
      <c r="L9" s="383"/>
      <c r="M9" s="383"/>
      <c r="N9" s="383"/>
      <c r="O9" s="383"/>
      <c r="P9" s="383"/>
      <c r="Q9" s="383"/>
      <c r="R9" s="383"/>
      <c r="S9" s="383"/>
      <c r="T9" s="383"/>
      <c r="U9" s="383"/>
      <c r="V9" s="383"/>
      <c r="W9" s="366"/>
      <c r="X9" s="366"/>
      <c r="Y9" s="366"/>
      <c r="Z9" s="382"/>
      <c r="AB9" s="308"/>
      <c r="AC9" s="308"/>
    </row>
    <row r="10" spans="2:44" s="315" customFormat="1" ht="15">
      <c r="B10" s="375"/>
      <c r="C10" s="376" t="s">
        <v>470</v>
      </c>
      <c r="D10" s="377"/>
      <c r="E10" s="378"/>
      <c r="F10" s="378"/>
      <c r="G10" s="378"/>
      <c r="H10" s="378"/>
      <c r="I10" s="378"/>
      <c r="J10" s="378"/>
      <c r="K10" s="378"/>
      <c r="L10" s="378"/>
      <c r="M10" s="378"/>
      <c r="N10" s="378"/>
      <c r="O10" s="378"/>
      <c r="P10" s="378"/>
      <c r="Q10" s="378"/>
      <c r="R10" s="378"/>
      <c r="S10" s="378"/>
      <c r="T10" s="378"/>
      <c r="U10" s="379"/>
      <c r="V10" s="378"/>
      <c r="W10" s="378"/>
      <c r="X10" s="378"/>
      <c r="Y10" s="378"/>
      <c r="Z10" s="375"/>
      <c r="AB10" s="308"/>
      <c r="AC10" s="308"/>
    </row>
    <row r="11" spans="2:44" s="315" customFormat="1" ht="15">
      <c r="B11" s="375"/>
      <c r="C11" s="376"/>
      <c r="D11" s="364" t="s">
        <v>509</v>
      </c>
      <c r="E11" s="378"/>
      <c r="F11" s="378"/>
      <c r="G11" s="378"/>
      <c r="H11" s="378"/>
      <c r="I11" s="378"/>
      <c r="J11" s="378"/>
      <c r="K11" s="378"/>
      <c r="L11" s="378"/>
      <c r="M11" s="378"/>
      <c r="N11" s="378"/>
      <c r="O11" s="378"/>
      <c r="P11" s="378"/>
      <c r="Q11" s="378"/>
      <c r="R11" s="378"/>
      <c r="S11" s="378"/>
      <c r="T11" s="378"/>
      <c r="U11" s="379"/>
      <c r="V11" s="378"/>
      <c r="W11" s="378"/>
      <c r="X11" s="378"/>
      <c r="Y11" s="378"/>
      <c r="Z11" s="375"/>
      <c r="AB11" s="308"/>
      <c r="AC11" s="308"/>
    </row>
    <row r="12" spans="2:44" s="315" customFormat="1" ht="18" customHeight="1">
      <c r="B12" s="375"/>
      <c r="C12" s="376"/>
      <c r="D12" s="2113" t="s">
        <v>510</v>
      </c>
      <c r="E12" s="2114"/>
      <c r="F12" s="2114"/>
      <c r="G12" s="2114"/>
      <c r="H12" s="2114"/>
      <c r="I12" s="2115"/>
      <c r="J12" s="384" t="s">
        <v>248</v>
      </c>
      <c r="K12" s="2341" t="s">
        <v>511</v>
      </c>
      <c r="L12" s="2341"/>
      <c r="M12" s="2341"/>
      <c r="N12" s="427"/>
      <c r="O12" s="427"/>
      <c r="P12" s="386" t="s">
        <v>248</v>
      </c>
      <c r="Q12" s="2342" t="s">
        <v>512</v>
      </c>
      <c r="R12" s="2342"/>
      <c r="S12" s="2342"/>
      <c r="T12" s="2342"/>
      <c r="U12" s="445"/>
      <c r="V12" s="411"/>
      <c r="W12" s="378"/>
      <c r="X12" s="378"/>
      <c r="Y12" s="378"/>
      <c r="Z12" s="375"/>
      <c r="AB12" s="308"/>
      <c r="AC12" s="308"/>
    </row>
    <row r="13" spans="2:44" s="315" customFormat="1" ht="11.25" customHeight="1">
      <c r="B13" s="375"/>
      <c r="C13" s="376"/>
      <c r="D13" s="364"/>
      <c r="E13" s="378"/>
      <c r="F13" s="378"/>
      <c r="G13" s="378"/>
      <c r="H13" s="378"/>
      <c r="I13" s="378"/>
      <c r="J13" s="378"/>
      <c r="K13" s="378"/>
      <c r="L13" s="378"/>
      <c r="M13" s="378"/>
      <c r="N13" s="378"/>
      <c r="O13" s="378"/>
      <c r="P13" s="378"/>
      <c r="Q13" s="378"/>
      <c r="R13" s="378"/>
      <c r="S13" s="378"/>
      <c r="T13" s="378"/>
      <c r="U13" s="379"/>
      <c r="V13" s="378"/>
      <c r="W13" s="378"/>
      <c r="X13" s="378"/>
      <c r="Y13" s="378"/>
      <c r="Z13" s="375"/>
      <c r="AB13" s="308"/>
      <c r="AC13" s="308"/>
    </row>
    <row r="14" spans="2:44" s="438" customFormat="1" ht="18" customHeight="1">
      <c r="B14" s="382"/>
      <c r="C14" s="373"/>
      <c r="D14" s="2113" t="s">
        <v>513</v>
      </c>
      <c r="E14" s="2114"/>
      <c r="F14" s="2114"/>
      <c r="G14" s="2114"/>
      <c r="H14" s="2114"/>
      <c r="I14" s="2115"/>
      <c r="J14" s="428" t="s">
        <v>248</v>
      </c>
      <c r="K14" s="2341" t="s">
        <v>514</v>
      </c>
      <c r="L14" s="2341"/>
      <c r="M14" s="2341"/>
      <c r="N14" s="429" t="s">
        <v>248</v>
      </c>
      <c r="O14" s="2342" t="s">
        <v>515</v>
      </c>
      <c r="P14" s="2342"/>
      <c r="Q14" s="2342"/>
      <c r="R14" s="408"/>
      <c r="S14" s="385"/>
      <c r="T14" s="385"/>
      <c r="U14" s="385"/>
      <c r="V14" s="411"/>
      <c r="W14" s="366"/>
      <c r="X14" s="366"/>
      <c r="Y14" s="366"/>
      <c r="Z14" s="382"/>
      <c r="AB14" s="317"/>
      <c r="AC14" s="308"/>
    </row>
    <row r="15" spans="2:44" s="438" customFormat="1" ht="18" customHeight="1">
      <c r="B15" s="382"/>
      <c r="C15" s="373"/>
      <c r="D15" s="2113" t="s">
        <v>516</v>
      </c>
      <c r="E15" s="2114"/>
      <c r="F15" s="2114"/>
      <c r="G15" s="2114"/>
      <c r="H15" s="2114"/>
      <c r="I15" s="2115"/>
      <c r="J15" s="2308"/>
      <c r="K15" s="2309"/>
      <c r="L15" s="2309"/>
      <c r="M15" s="2309"/>
      <c r="N15" s="2309"/>
      <c r="O15" s="2309"/>
      <c r="P15" s="2309"/>
      <c r="Q15" s="2309"/>
      <c r="R15" s="2309"/>
      <c r="S15" s="2309"/>
      <c r="T15" s="2309"/>
      <c r="U15" s="2309"/>
      <c r="V15" s="2310"/>
      <c r="W15" s="389"/>
      <c r="X15" s="366"/>
      <c r="Y15" s="366"/>
      <c r="Z15" s="382"/>
      <c r="AB15" s="308"/>
      <c r="AC15" s="308"/>
    </row>
    <row r="16" spans="2:44" s="438" customFormat="1" ht="18" customHeight="1">
      <c r="B16" s="382"/>
      <c r="C16" s="373"/>
      <c r="D16" s="2113" t="s">
        <v>517</v>
      </c>
      <c r="E16" s="2114"/>
      <c r="F16" s="2114"/>
      <c r="G16" s="2114"/>
      <c r="H16" s="2114"/>
      <c r="I16" s="2115"/>
      <c r="J16" s="2343"/>
      <c r="K16" s="2344"/>
      <c r="L16" s="2344"/>
      <c r="M16" s="2344"/>
      <c r="N16" s="2344"/>
      <c r="O16" s="2344"/>
      <c r="P16" s="443" t="s">
        <v>518</v>
      </c>
      <c r="Q16" s="430"/>
      <c r="R16" s="431"/>
      <c r="S16" s="431"/>
      <c r="T16" s="431"/>
      <c r="U16" s="431"/>
      <c r="V16" s="431"/>
      <c r="W16" s="389"/>
      <c r="X16" s="366"/>
      <c r="Y16" s="366"/>
      <c r="Z16" s="382"/>
      <c r="AB16" s="308"/>
      <c r="AC16" s="308"/>
    </row>
    <row r="17" spans="2:44" s="438" customFormat="1" ht="18" customHeight="1">
      <c r="B17" s="382"/>
      <c r="C17" s="373"/>
      <c r="D17" s="2150" t="s">
        <v>519</v>
      </c>
      <c r="E17" s="2114"/>
      <c r="F17" s="2114"/>
      <c r="G17" s="2114"/>
      <c r="H17" s="2114"/>
      <c r="I17" s="2115"/>
      <c r="J17" s="2343"/>
      <c r="K17" s="2344"/>
      <c r="L17" s="2344"/>
      <c r="M17" s="2344"/>
      <c r="N17" s="2344"/>
      <c r="O17" s="2344"/>
      <c r="P17" s="443" t="s">
        <v>518</v>
      </c>
      <c r="Q17" s="430"/>
      <c r="R17" s="431"/>
      <c r="S17" s="431"/>
      <c r="T17" s="431"/>
      <c r="U17" s="431"/>
      <c r="V17" s="431"/>
      <c r="W17" s="389"/>
      <c r="X17" s="366"/>
      <c r="Y17" s="366"/>
      <c r="Z17" s="382"/>
      <c r="AB17" s="308"/>
      <c r="AC17" s="308"/>
    </row>
    <row r="18" spans="2:44" s="438" customFormat="1" ht="18" customHeight="1">
      <c r="B18" s="382"/>
      <c r="C18" s="373"/>
      <c r="D18" s="2150" t="s">
        <v>520</v>
      </c>
      <c r="E18" s="2114"/>
      <c r="F18" s="2114"/>
      <c r="G18" s="2114"/>
      <c r="H18" s="2114"/>
      <c r="I18" s="2115"/>
      <c r="J18" s="2343"/>
      <c r="K18" s="2344"/>
      <c r="L18" s="2344"/>
      <c r="M18" s="2344"/>
      <c r="N18" s="2344"/>
      <c r="O18" s="2344"/>
      <c r="P18" s="443" t="s">
        <v>518</v>
      </c>
      <c r="Q18" s="430"/>
      <c r="R18" s="431"/>
      <c r="S18" s="431"/>
      <c r="T18" s="431"/>
      <c r="U18" s="431"/>
      <c r="V18" s="431"/>
      <c r="W18" s="389"/>
      <c r="X18" s="366"/>
      <c r="Y18" s="366"/>
      <c r="Z18" s="382"/>
      <c r="AB18" s="308"/>
      <c r="AC18" s="308"/>
    </row>
    <row r="19" spans="2:44" s="438" customFormat="1" ht="18" customHeight="1">
      <c r="B19" s="382"/>
      <c r="C19" s="373"/>
      <c r="D19" s="2113" t="s">
        <v>521</v>
      </c>
      <c r="E19" s="2114"/>
      <c r="F19" s="2114"/>
      <c r="G19" s="2114"/>
      <c r="H19" s="2114"/>
      <c r="I19" s="2115"/>
      <c r="J19" s="2343"/>
      <c r="K19" s="2344"/>
      <c r="L19" s="2344"/>
      <c r="M19" s="2344"/>
      <c r="N19" s="2344"/>
      <c r="O19" s="2344"/>
      <c r="P19" s="443" t="s">
        <v>48</v>
      </c>
      <c r="Q19" s="430"/>
      <c r="R19" s="431"/>
      <c r="S19" s="431"/>
      <c r="T19" s="431"/>
      <c r="U19" s="431"/>
      <c r="V19" s="431"/>
      <c r="W19" s="389"/>
      <c r="X19" s="366"/>
      <c r="Y19" s="366"/>
      <c r="Z19" s="382"/>
      <c r="AB19" s="308"/>
      <c r="AC19" s="308"/>
    </row>
    <row r="20" spans="2:44" s="438" customFormat="1" ht="7.5" customHeight="1">
      <c r="B20" s="382"/>
      <c r="C20" s="373"/>
      <c r="D20" s="383"/>
      <c r="E20" s="383"/>
      <c r="F20" s="383"/>
      <c r="G20" s="383"/>
      <c r="H20" s="383"/>
      <c r="I20" s="383"/>
      <c r="J20" s="383"/>
      <c r="K20" s="383"/>
      <c r="L20" s="383"/>
      <c r="M20" s="383"/>
      <c r="N20" s="383"/>
      <c r="O20" s="383"/>
      <c r="P20" s="383"/>
      <c r="Q20" s="383"/>
      <c r="R20" s="383"/>
      <c r="S20" s="383"/>
      <c r="T20" s="383"/>
      <c r="U20" s="383"/>
      <c r="V20" s="383"/>
      <c r="W20" s="366"/>
      <c r="X20" s="366"/>
      <c r="Y20" s="366"/>
      <c r="Z20" s="382"/>
      <c r="AB20" s="308"/>
      <c r="AC20" s="308"/>
    </row>
    <row r="21" spans="2:44" s="438" customFormat="1" ht="18" customHeight="1">
      <c r="B21" s="382"/>
      <c r="C21" s="373"/>
      <c r="D21" s="2113" t="s">
        <v>522</v>
      </c>
      <c r="E21" s="2114"/>
      <c r="F21" s="2114"/>
      <c r="G21" s="2114"/>
      <c r="H21" s="2114"/>
      <c r="I21" s="2115"/>
      <c r="J21" s="428" t="s">
        <v>248</v>
      </c>
      <c r="K21" s="2341" t="s">
        <v>523</v>
      </c>
      <c r="L21" s="2341"/>
      <c r="M21" s="2341"/>
      <c r="N21" s="429" t="s">
        <v>248</v>
      </c>
      <c r="O21" s="2342" t="s">
        <v>524</v>
      </c>
      <c r="P21" s="2342"/>
      <c r="Q21" s="2342"/>
      <c r="R21" s="429" t="s">
        <v>248</v>
      </c>
      <c r="S21" s="2342" t="s">
        <v>525</v>
      </c>
      <c r="T21" s="2342"/>
      <c r="U21" s="2342"/>
      <c r="V21" s="411"/>
      <c r="W21" s="366"/>
      <c r="X21" s="366"/>
      <c r="Y21" s="366"/>
      <c r="Z21" s="382"/>
      <c r="AB21" s="317"/>
      <c r="AC21" s="308"/>
    </row>
    <row r="22" spans="2:44" s="438" customFormat="1" ht="18" customHeight="1">
      <c r="B22" s="382"/>
      <c r="C22" s="373"/>
      <c r="D22" s="2113" t="s">
        <v>516</v>
      </c>
      <c r="E22" s="2114"/>
      <c r="F22" s="2114"/>
      <c r="G22" s="2114"/>
      <c r="H22" s="2114"/>
      <c r="I22" s="2115"/>
      <c r="J22" s="2308"/>
      <c r="K22" s="2309"/>
      <c r="L22" s="2309"/>
      <c r="M22" s="2309"/>
      <c r="N22" s="2309"/>
      <c r="O22" s="2309"/>
      <c r="P22" s="2309"/>
      <c r="Q22" s="2309"/>
      <c r="R22" s="2309"/>
      <c r="S22" s="2309"/>
      <c r="T22" s="2309"/>
      <c r="U22" s="2309"/>
      <c r="V22" s="2310"/>
      <c r="W22" s="389"/>
      <c r="X22" s="366"/>
      <c r="Y22" s="366"/>
      <c r="Z22" s="382"/>
      <c r="AB22" s="308"/>
      <c r="AC22" s="308"/>
    </row>
    <row r="23" spans="2:44" s="438" customFormat="1" ht="18" customHeight="1">
      <c r="B23" s="382"/>
      <c r="C23" s="373"/>
      <c r="D23" s="2113" t="s">
        <v>526</v>
      </c>
      <c r="E23" s="2114"/>
      <c r="F23" s="2114"/>
      <c r="G23" s="2114"/>
      <c r="H23" s="2114"/>
      <c r="I23" s="2115"/>
      <c r="J23" s="2343"/>
      <c r="K23" s="2344"/>
      <c r="L23" s="2344"/>
      <c r="M23" s="2344"/>
      <c r="N23" s="2344"/>
      <c r="O23" s="2344"/>
      <c r="P23" s="443" t="s">
        <v>518</v>
      </c>
      <c r="Q23" s="430"/>
      <c r="R23" s="431"/>
      <c r="S23" s="431"/>
      <c r="T23" s="431"/>
      <c r="U23" s="431"/>
      <c r="V23" s="431"/>
      <c r="W23" s="389"/>
      <c r="X23" s="366"/>
      <c r="Y23" s="366"/>
      <c r="Z23" s="382"/>
      <c r="AB23" s="308"/>
      <c r="AC23" s="308"/>
    </row>
    <row r="24" spans="2:44" s="438" customFormat="1" ht="18" customHeight="1">
      <c r="B24" s="382"/>
      <c r="C24" s="373"/>
      <c r="D24" s="2113" t="s">
        <v>527</v>
      </c>
      <c r="E24" s="2114"/>
      <c r="F24" s="2114"/>
      <c r="G24" s="2114"/>
      <c r="H24" s="2114"/>
      <c r="I24" s="2115"/>
      <c r="J24" s="2343"/>
      <c r="K24" s="2344"/>
      <c r="L24" s="2344"/>
      <c r="M24" s="2344"/>
      <c r="N24" s="2344"/>
      <c r="O24" s="2344"/>
      <c r="P24" s="443" t="s">
        <v>518</v>
      </c>
      <c r="Q24" s="430"/>
      <c r="R24" s="431"/>
      <c r="S24" s="431"/>
      <c r="T24" s="431"/>
      <c r="U24" s="431"/>
      <c r="V24" s="431"/>
      <c r="W24" s="389"/>
      <c r="X24" s="366"/>
      <c r="Y24" s="366"/>
      <c r="Z24" s="382"/>
      <c r="AB24" s="308"/>
      <c r="AC24" s="308"/>
    </row>
    <row r="25" spans="2:44" s="438" customFormat="1" ht="6.75" customHeight="1">
      <c r="B25" s="382"/>
      <c r="C25" s="373"/>
      <c r="D25" s="432"/>
      <c r="E25" s="432"/>
      <c r="F25" s="432"/>
      <c r="G25" s="432"/>
      <c r="H25" s="432"/>
      <c r="I25" s="432"/>
      <c r="J25" s="430"/>
      <c r="K25" s="430"/>
      <c r="L25" s="430"/>
      <c r="M25" s="430"/>
      <c r="N25" s="430"/>
      <c r="O25" s="430"/>
      <c r="P25" s="430"/>
      <c r="Q25" s="430"/>
      <c r="R25" s="431"/>
      <c r="S25" s="431"/>
      <c r="T25" s="431"/>
      <c r="U25" s="431"/>
      <c r="V25" s="431"/>
      <c r="W25" s="389"/>
      <c r="X25" s="366"/>
      <c r="Y25" s="366"/>
      <c r="Z25" s="382"/>
      <c r="AB25" s="308"/>
      <c r="AC25" s="308"/>
    </row>
    <row r="26" spans="2:44" s="438" customFormat="1" ht="15" customHeight="1">
      <c r="B26" s="382"/>
      <c r="C26" s="373"/>
      <c r="D26" s="364" t="s">
        <v>528</v>
      </c>
      <c r="E26" s="383"/>
      <c r="F26" s="383"/>
      <c r="G26" s="383"/>
      <c r="H26" s="383"/>
      <c r="I26" s="383"/>
      <c r="J26" s="383"/>
      <c r="K26" s="383"/>
      <c r="L26" s="383"/>
      <c r="M26" s="383"/>
      <c r="N26" s="383"/>
      <c r="O26" s="383"/>
      <c r="P26" s="383"/>
      <c r="Q26" s="383"/>
      <c r="R26" s="383"/>
      <c r="S26" s="383"/>
      <c r="T26" s="383"/>
      <c r="U26" s="383"/>
      <c r="V26" s="383"/>
      <c r="W26" s="366"/>
      <c r="X26" s="366"/>
      <c r="Y26" s="366"/>
      <c r="Z26" s="382"/>
      <c r="AB26" s="308"/>
      <c r="AC26" s="308"/>
    </row>
    <row r="27" spans="2:44" s="438" customFormat="1" ht="18" customHeight="1">
      <c r="B27" s="382"/>
      <c r="C27" s="373"/>
      <c r="D27" s="2113" t="s">
        <v>484</v>
      </c>
      <c r="E27" s="2114"/>
      <c r="F27" s="2114"/>
      <c r="G27" s="2114"/>
      <c r="H27" s="2114"/>
      <c r="I27" s="2115"/>
      <c r="J27" s="2343"/>
      <c r="K27" s="2344"/>
      <c r="L27" s="2344"/>
      <c r="M27" s="2344"/>
      <c r="N27" s="2344"/>
      <c r="O27" s="2344"/>
      <c r="P27" s="443" t="s">
        <v>529</v>
      </c>
      <c r="Q27" s="431"/>
      <c r="R27" s="431"/>
      <c r="S27" s="431"/>
      <c r="T27" s="431"/>
      <c r="U27" s="431"/>
      <c r="V27" s="431"/>
      <c r="W27" s="389"/>
      <c r="X27" s="366"/>
      <c r="Y27" s="366"/>
      <c r="Z27" s="382"/>
      <c r="AB27" s="308"/>
      <c r="AC27" s="308"/>
    </row>
    <row r="28" spans="2:44" s="438" customFormat="1" ht="18" customHeight="1">
      <c r="B28" s="382"/>
      <c r="C28" s="373"/>
      <c r="D28" s="2150" t="s">
        <v>530</v>
      </c>
      <c r="E28" s="2114"/>
      <c r="F28" s="2114"/>
      <c r="G28" s="2114"/>
      <c r="H28" s="2114"/>
      <c r="I28" s="2115"/>
      <c r="J28" s="2343"/>
      <c r="K28" s="2344"/>
      <c r="L28" s="2344"/>
      <c r="M28" s="2344"/>
      <c r="N28" s="2344"/>
      <c r="O28" s="2344"/>
      <c r="P28" s="443" t="s">
        <v>531</v>
      </c>
      <c r="Q28" s="431"/>
      <c r="R28" s="431"/>
      <c r="S28" s="431"/>
      <c r="T28" s="431"/>
      <c r="U28" s="431"/>
      <c r="V28" s="431"/>
      <c r="W28" s="389"/>
      <c r="X28" s="366"/>
      <c r="Y28" s="366"/>
      <c r="Z28" s="382"/>
      <c r="AB28" s="308"/>
      <c r="AC28" s="308"/>
    </row>
    <row r="29" spans="2:44" s="438" customFormat="1" ht="18" customHeight="1">
      <c r="B29" s="382"/>
      <c r="C29" s="373"/>
      <c r="D29" s="2113" t="s">
        <v>532</v>
      </c>
      <c r="E29" s="2114"/>
      <c r="F29" s="2114"/>
      <c r="G29" s="2114"/>
      <c r="H29" s="2114"/>
      <c r="I29" s="2115"/>
      <c r="J29" s="2343"/>
      <c r="K29" s="2344"/>
      <c r="L29" s="2344"/>
      <c r="M29" s="2344"/>
      <c r="N29" s="2344"/>
      <c r="O29" s="2344"/>
      <c r="P29" s="411"/>
      <c r="Q29" s="431"/>
      <c r="R29" s="431"/>
      <c r="S29" s="431"/>
      <c r="T29" s="431"/>
      <c r="U29" s="431"/>
      <c r="V29" s="431"/>
      <c r="W29" s="389"/>
      <c r="X29" s="366"/>
      <c r="Y29" s="366"/>
      <c r="Z29" s="382"/>
      <c r="AB29" s="308"/>
      <c r="AC29" s="308"/>
    </row>
    <row r="30" spans="2:44" s="438" customFormat="1" ht="15" customHeight="1">
      <c r="B30" s="382"/>
      <c r="C30" s="373"/>
      <c r="D30" s="390"/>
      <c r="E30" s="390"/>
      <c r="F30" s="391"/>
      <c r="G30" s="392"/>
      <c r="H30" s="392"/>
      <c r="I30" s="392"/>
      <c r="J30" s="392"/>
      <c r="K30" s="392"/>
      <c r="L30" s="318"/>
      <c r="M30" s="318"/>
      <c r="N30" s="318"/>
      <c r="O30" s="318"/>
      <c r="P30" s="318"/>
      <c r="Q30" s="318"/>
      <c r="R30" s="318"/>
      <c r="S30" s="318"/>
      <c r="T30" s="318"/>
      <c r="U30" s="318"/>
      <c r="V30" s="318"/>
      <c r="W30" s="318"/>
      <c r="X30" s="318"/>
      <c r="Y30" s="318"/>
      <c r="Z30" s="382"/>
      <c r="AB30" s="308"/>
      <c r="AC30" s="308"/>
    </row>
    <row r="31" spans="2:44" s="330" customFormat="1" ht="15" customHeight="1">
      <c r="B31" s="333"/>
      <c r="C31" s="412" t="s">
        <v>505</v>
      </c>
      <c r="D31" s="360"/>
      <c r="E31" s="360"/>
      <c r="F31" s="360"/>
      <c r="G31" s="360"/>
      <c r="H31" s="341"/>
      <c r="I31" s="335"/>
      <c r="J31" s="336"/>
      <c r="K31" s="341"/>
      <c r="L31" s="335"/>
      <c r="M31" s="341"/>
      <c r="N31" s="341"/>
      <c r="O31" s="337"/>
      <c r="P31" s="336"/>
      <c r="Q31" s="342"/>
      <c r="R31" s="343"/>
      <c r="S31" s="343"/>
      <c r="T31" s="343"/>
      <c r="U31" s="413"/>
      <c r="V31" s="413"/>
      <c r="W31" s="413"/>
      <c r="X31" s="413"/>
      <c r="Y31" s="413"/>
      <c r="Z31" s="413"/>
      <c r="AA31" s="413"/>
      <c r="AB31" s="413"/>
      <c r="AC31" s="413"/>
      <c r="AD31" s="413"/>
      <c r="AE31" s="462"/>
      <c r="AF31" s="344"/>
      <c r="AG31" s="344"/>
      <c r="AH31" s="344"/>
      <c r="AI31" s="415"/>
      <c r="AJ31" s="415"/>
      <c r="AK31" s="415"/>
      <c r="AL31" s="415"/>
      <c r="AM31" s="415"/>
      <c r="AN31" s="415"/>
      <c r="AO31" s="415"/>
      <c r="AP31" s="338"/>
      <c r="AQ31" s="338"/>
      <c r="AR31" s="332"/>
    </row>
    <row r="32" spans="2:44" s="438" customFormat="1" ht="31.5" customHeight="1">
      <c r="B32" s="382"/>
      <c r="C32" s="373"/>
      <c r="D32" s="2113" t="s">
        <v>533</v>
      </c>
      <c r="E32" s="2114"/>
      <c r="F32" s="2114"/>
      <c r="G32" s="2114"/>
      <c r="H32" s="2114"/>
      <c r="I32" s="2115"/>
      <c r="J32" s="2339" t="str">
        <f>IF(AND(J8&lt;&gt;"",OR(J12="■",P12="■")),900000,"")</f>
        <v/>
      </c>
      <c r="K32" s="2340"/>
      <c r="L32" s="2340"/>
      <c r="M32" s="2340"/>
      <c r="N32" s="2340"/>
      <c r="O32" s="2340"/>
      <c r="P32" s="443" t="s">
        <v>534</v>
      </c>
      <c r="Q32" s="430"/>
      <c r="R32" s="431"/>
      <c r="S32" s="431"/>
      <c r="T32" s="431"/>
      <c r="U32" s="431"/>
      <c r="V32" s="431"/>
      <c r="W32" s="389"/>
      <c r="X32" s="366"/>
      <c r="Y32" s="366"/>
      <c r="Z32" s="382"/>
      <c r="AB32" s="308"/>
      <c r="AC32" s="308"/>
    </row>
    <row r="33" spans="2:29" s="315" customFormat="1" ht="15">
      <c r="B33" s="37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B33" s="308"/>
      <c r="AC33" s="308"/>
    </row>
    <row r="34" spans="2:29" s="315" customFormat="1" ht="15">
      <c r="B34" s="37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B34" s="308"/>
      <c r="AC34" s="308"/>
    </row>
    <row r="35" spans="2:29" s="315" customFormat="1" ht="15">
      <c r="B35" s="37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Z35" s="375"/>
      <c r="AB35" s="308"/>
      <c r="AC35" s="308"/>
    </row>
    <row r="36" spans="2:29" s="315" customFormat="1" ht="15">
      <c r="B36" s="37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Z36" s="375"/>
      <c r="AB36" s="308"/>
      <c r="AC36" s="308"/>
    </row>
    <row r="37" spans="2:29" s="315" customFormat="1" ht="15">
      <c r="B37" s="310"/>
      <c r="C37" s="311"/>
      <c r="D37" s="312"/>
      <c r="E37" s="313"/>
      <c r="F37" s="313"/>
      <c r="G37" s="313"/>
      <c r="H37" s="313"/>
      <c r="I37" s="313"/>
      <c r="J37" s="313"/>
      <c r="K37" s="313"/>
      <c r="L37" s="313"/>
      <c r="M37" s="313"/>
      <c r="N37" s="313"/>
      <c r="O37" s="313"/>
      <c r="P37" s="313"/>
      <c r="Q37" s="313"/>
      <c r="R37" s="313"/>
      <c r="S37" s="313"/>
      <c r="T37" s="313"/>
      <c r="U37" s="314"/>
      <c r="V37" s="313"/>
      <c r="W37" s="313"/>
      <c r="X37" s="313"/>
      <c r="Y37" s="313"/>
      <c r="Z37" s="310"/>
      <c r="AB37" s="308"/>
      <c r="AC37" s="308"/>
    </row>
    <row r="38" spans="2:29" s="315" customFormat="1" ht="15">
      <c r="B38" s="310"/>
      <c r="C38" s="311"/>
      <c r="D38" s="312"/>
      <c r="E38" s="313"/>
      <c r="F38" s="313"/>
      <c r="G38" s="313"/>
      <c r="H38" s="313"/>
      <c r="I38" s="313"/>
      <c r="J38" s="313"/>
      <c r="K38" s="313"/>
      <c r="L38" s="313"/>
      <c r="M38" s="313"/>
      <c r="N38" s="313"/>
      <c r="O38" s="313"/>
      <c r="P38" s="313"/>
      <c r="Q38" s="313"/>
      <c r="R38" s="313"/>
      <c r="S38" s="313"/>
      <c r="T38" s="313"/>
      <c r="U38" s="314"/>
      <c r="V38" s="313"/>
      <c r="W38" s="313"/>
      <c r="X38" s="313"/>
      <c r="Y38" s="313"/>
      <c r="Z38" s="310"/>
      <c r="AB38" s="308"/>
      <c r="AC38" s="308"/>
    </row>
    <row r="39" spans="2:29" s="315" customFormat="1" ht="15">
      <c r="B39" s="310"/>
      <c r="C39" s="311"/>
      <c r="D39" s="312"/>
      <c r="E39" s="313"/>
      <c r="F39" s="313"/>
      <c r="G39" s="313"/>
      <c r="H39" s="313"/>
      <c r="I39" s="313"/>
      <c r="J39" s="313"/>
      <c r="K39" s="313"/>
      <c r="L39" s="313"/>
      <c r="M39" s="313"/>
      <c r="N39" s="313"/>
      <c r="O39" s="313"/>
      <c r="P39" s="313"/>
      <c r="Q39" s="313"/>
      <c r="R39" s="313"/>
      <c r="S39" s="313"/>
      <c r="T39" s="313"/>
      <c r="U39" s="314"/>
      <c r="V39" s="313"/>
      <c r="W39" s="313"/>
      <c r="X39" s="313"/>
      <c r="Y39" s="313"/>
      <c r="Z39" s="310"/>
      <c r="AB39" s="319"/>
      <c r="AC39" s="319"/>
    </row>
    <row r="40" spans="2:29" s="315" customFormat="1" ht="15">
      <c r="B40" s="310"/>
      <c r="C40" s="311"/>
      <c r="D40" s="312"/>
      <c r="E40" s="313"/>
      <c r="F40" s="313"/>
      <c r="G40" s="313"/>
      <c r="H40" s="313"/>
      <c r="I40" s="313"/>
      <c r="J40" s="313"/>
      <c r="K40" s="313"/>
      <c r="L40" s="313"/>
      <c r="M40" s="313"/>
      <c r="N40" s="313"/>
      <c r="O40" s="313"/>
      <c r="P40" s="313"/>
      <c r="Q40" s="313"/>
      <c r="R40" s="313"/>
      <c r="S40" s="313"/>
      <c r="T40" s="313"/>
      <c r="U40" s="314"/>
      <c r="V40" s="313"/>
      <c r="W40" s="313"/>
      <c r="X40" s="313"/>
      <c r="Y40" s="313"/>
      <c r="Z40" s="310"/>
      <c r="AB40" s="319"/>
      <c r="AC40" s="319"/>
    </row>
    <row r="41" spans="2:29" s="315" customFormat="1" ht="15">
      <c r="B41" s="310"/>
      <c r="C41" s="311"/>
      <c r="D41" s="312"/>
      <c r="E41" s="313"/>
      <c r="F41" s="313"/>
      <c r="G41" s="313"/>
      <c r="H41" s="313"/>
      <c r="I41" s="313"/>
      <c r="J41" s="313"/>
      <c r="K41" s="313"/>
      <c r="L41" s="313"/>
      <c r="M41" s="313"/>
      <c r="N41" s="313"/>
      <c r="O41" s="313"/>
      <c r="P41" s="313"/>
      <c r="Q41" s="313"/>
      <c r="R41" s="313"/>
      <c r="S41" s="313"/>
      <c r="T41" s="313"/>
      <c r="U41" s="314"/>
      <c r="V41" s="313"/>
      <c r="W41" s="313"/>
      <c r="X41" s="313"/>
      <c r="Y41" s="313"/>
      <c r="Z41" s="310"/>
      <c r="AB41" s="319"/>
      <c r="AC41" s="319"/>
    </row>
    <row r="42" spans="2:29" s="315" customFormat="1" ht="15">
      <c r="B42" s="310"/>
      <c r="C42" s="311"/>
      <c r="D42" s="312"/>
      <c r="E42" s="313"/>
      <c r="F42" s="313"/>
      <c r="G42" s="313"/>
      <c r="H42" s="313"/>
      <c r="I42" s="313"/>
      <c r="J42" s="313"/>
      <c r="K42" s="313"/>
      <c r="L42" s="313"/>
      <c r="M42" s="313"/>
      <c r="N42" s="313"/>
      <c r="O42" s="313"/>
      <c r="P42" s="313"/>
      <c r="Q42" s="313"/>
      <c r="R42" s="313"/>
      <c r="S42" s="313"/>
      <c r="T42" s="313"/>
      <c r="U42" s="314"/>
      <c r="V42" s="313"/>
      <c r="W42" s="313"/>
      <c r="X42" s="313"/>
      <c r="Y42" s="313"/>
      <c r="Z42" s="310"/>
      <c r="AB42" s="319"/>
      <c r="AC42" s="319"/>
    </row>
    <row r="43" spans="2:29" s="315" customFormat="1" ht="15">
      <c r="B43" s="310"/>
      <c r="C43" s="311"/>
      <c r="D43" s="312"/>
      <c r="E43" s="313"/>
      <c r="F43" s="313"/>
      <c r="G43" s="313"/>
      <c r="H43" s="313"/>
      <c r="I43" s="313"/>
      <c r="J43" s="313"/>
      <c r="K43" s="313"/>
      <c r="L43" s="313"/>
      <c r="M43" s="313"/>
      <c r="N43" s="313"/>
      <c r="O43" s="313"/>
      <c r="P43" s="313"/>
      <c r="Q43" s="313"/>
      <c r="R43" s="313"/>
      <c r="S43" s="313"/>
      <c r="T43" s="313"/>
      <c r="U43" s="314"/>
      <c r="V43" s="313"/>
      <c r="W43" s="313"/>
      <c r="X43" s="313"/>
      <c r="Y43" s="313"/>
      <c r="Z43" s="310"/>
      <c r="AB43" s="319"/>
      <c r="AC43" s="319"/>
    </row>
    <row r="44" spans="2:29" s="315" customFormat="1" ht="15">
      <c r="B44" s="310"/>
      <c r="C44" s="311"/>
      <c r="D44" s="312"/>
      <c r="E44" s="313"/>
      <c r="F44" s="313"/>
      <c r="G44" s="313"/>
      <c r="H44" s="313"/>
      <c r="I44" s="313"/>
      <c r="J44" s="313"/>
      <c r="K44" s="313"/>
      <c r="L44" s="313"/>
      <c r="M44" s="313"/>
      <c r="N44" s="313"/>
      <c r="O44" s="313"/>
      <c r="P44" s="313"/>
      <c r="Q44" s="313"/>
      <c r="R44" s="313"/>
      <c r="S44" s="313"/>
      <c r="T44" s="313"/>
      <c r="U44" s="314"/>
      <c r="V44" s="313"/>
      <c r="W44" s="313"/>
      <c r="X44" s="313"/>
      <c r="Y44" s="313"/>
      <c r="Z44" s="310"/>
      <c r="AB44" s="319"/>
      <c r="AC44" s="319"/>
    </row>
    <row r="45" spans="2:29" s="315" customFormat="1" ht="15">
      <c r="B45" s="310"/>
      <c r="C45" s="311"/>
      <c r="D45" s="312"/>
      <c r="E45" s="313"/>
      <c r="F45" s="313"/>
      <c r="G45" s="313"/>
      <c r="H45" s="313"/>
      <c r="I45" s="313"/>
      <c r="J45" s="313"/>
      <c r="K45" s="313"/>
      <c r="L45" s="313"/>
      <c r="M45" s="313"/>
      <c r="N45" s="313"/>
      <c r="O45" s="313"/>
      <c r="P45" s="313"/>
      <c r="Q45" s="313"/>
      <c r="R45" s="313"/>
      <c r="S45" s="313"/>
      <c r="T45" s="313"/>
      <c r="U45" s="314"/>
      <c r="V45" s="313"/>
      <c r="W45" s="313"/>
      <c r="X45" s="313"/>
      <c r="Y45" s="313"/>
      <c r="Z45" s="310"/>
      <c r="AB45" s="319"/>
      <c r="AC45" s="319"/>
    </row>
    <row r="46" spans="2:29" s="315" customFormat="1" ht="15">
      <c r="B46" s="310"/>
      <c r="C46" s="311"/>
      <c r="D46" s="312"/>
      <c r="E46" s="313"/>
      <c r="F46" s="313"/>
      <c r="G46" s="313"/>
      <c r="H46" s="313"/>
      <c r="I46" s="313"/>
      <c r="J46" s="313"/>
      <c r="K46" s="313"/>
      <c r="L46" s="313"/>
      <c r="M46" s="313"/>
      <c r="N46" s="313"/>
      <c r="O46" s="313"/>
      <c r="P46" s="313"/>
      <c r="Q46" s="313"/>
      <c r="R46" s="313"/>
      <c r="S46" s="313"/>
      <c r="T46" s="313"/>
      <c r="U46" s="314"/>
      <c r="V46" s="313"/>
      <c r="W46" s="313"/>
      <c r="X46" s="313"/>
      <c r="Y46" s="313"/>
      <c r="Z46" s="310"/>
      <c r="AB46" s="319"/>
      <c r="AC46" s="319"/>
    </row>
    <row r="47" spans="2:29" ht="12.75" customHeight="1">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B47" s="319"/>
      <c r="AC47" s="319"/>
    </row>
    <row r="48" spans="2:29" ht="20.100000000000001" customHeight="1">
      <c r="AB48" s="319"/>
      <c r="AC48" s="319"/>
    </row>
    <row r="49" spans="28:30" ht="20.100000000000001" customHeight="1">
      <c r="AB49" s="319"/>
      <c r="AC49" s="319"/>
    </row>
    <row r="50" spans="28:30" ht="20.100000000000001" customHeight="1">
      <c r="AB50" s="319"/>
      <c r="AC50" s="319"/>
    </row>
    <row r="51" spans="28:30" ht="20.100000000000001" customHeight="1">
      <c r="AB51" s="319"/>
      <c r="AC51" s="319"/>
    </row>
    <row r="52" spans="28:30" ht="20.100000000000001" customHeight="1">
      <c r="AB52" s="319"/>
      <c r="AC52" s="319"/>
      <c r="AD52" s="320"/>
    </row>
    <row r="53" spans="28:30" ht="20.100000000000001" customHeight="1">
      <c r="AB53" s="319"/>
      <c r="AC53" s="319"/>
    </row>
    <row r="54" spans="28:30" ht="20.100000000000001" customHeight="1">
      <c r="AB54" s="319"/>
      <c r="AC54" s="319"/>
    </row>
    <row r="55" spans="28:30" ht="20.100000000000001" customHeight="1">
      <c r="AB55" s="319"/>
      <c r="AC55" s="319"/>
    </row>
    <row r="56" spans="28:30" ht="20.100000000000001" customHeight="1">
      <c r="AB56" s="319"/>
      <c r="AC56" s="319"/>
    </row>
    <row r="57" spans="28:30" ht="20.100000000000001" customHeight="1">
      <c r="AB57" s="319"/>
      <c r="AC57" s="319"/>
    </row>
    <row r="58" spans="28:30" ht="20.100000000000001" customHeight="1">
      <c r="AB58" s="319"/>
      <c r="AC58" s="319"/>
    </row>
    <row r="59" spans="28:30" ht="20.100000000000001" customHeight="1">
      <c r="AB59" s="319"/>
      <c r="AC59" s="319"/>
    </row>
    <row r="60" spans="28:30" ht="20.100000000000001" customHeight="1">
      <c r="AB60" s="319"/>
      <c r="AC60" s="319"/>
    </row>
    <row r="61" spans="28:30" ht="20.100000000000001" customHeight="1">
      <c r="AB61" s="319"/>
      <c r="AC61" s="319"/>
    </row>
    <row r="62" spans="28:30" ht="20.100000000000001" customHeight="1">
      <c r="AB62" s="319"/>
      <c r="AC62" s="319"/>
    </row>
    <row r="63" spans="28:30" ht="20.100000000000001" customHeight="1">
      <c r="AB63" s="319"/>
      <c r="AC63" s="319"/>
    </row>
    <row r="64" spans="28:30" ht="20.100000000000001" customHeight="1">
      <c r="AB64" s="321"/>
      <c r="AC64" s="321"/>
    </row>
    <row r="65" spans="28:29" ht="20.100000000000001" customHeight="1">
      <c r="AB65" s="319"/>
      <c r="AC65" s="319"/>
    </row>
    <row r="66" spans="28:29" ht="20.100000000000001" customHeight="1">
      <c r="AB66" s="319"/>
      <c r="AC66" s="319"/>
    </row>
    <row r="67" spans="28:29" ht="20.100000000000001" customHeight="1">
      <c r="AB67" s="319"/>
      <c r="AC67" s="319"/>
    </row>
    <row r="68" spans="28:29" ht="20.100000000000001" customHeight="1">
      <c r="AB68" s="319"/>
      <c r="AC68" s="319"/>
    </row>
    <row r="69" spans="28:29" ht="20.100000000000001" customHeight="1">
      <c r="AB69" s="319"/>
      <c r="AC69" s="319"/>
    </row>
    <row r="70" spans="28:29" ht="20.100000000000001" customHeight="1">
      <c r="AB70" s="319"/>
      <c r="AC70" s="319"/>
    </row>
    <row r="71" spans="28:29" ht="20.100000000000001" customHeight="1">
      <c r="AB71" s="319"/>
      <c r="AC71" s="319"/>
    </row>
    <row r="72" spans="28:29" ht="20.100000000000001" customHeight="1">
      <c r="AB72" s="319"/>
      <c r="AC72" s="319"/>
    </row>
    <row r="73" spans="28:29" ht="20.100000000000001" customHeight="1">
      <c r="AB73" s="319"/>
      <c r="AC73" s="319"/>
    </row>
    <row r="81" spans="29:29" ht="20.100000000000001" customHeight="1">
      <c r="AC81" s="322"/>
    </row>
    <row r="82" spans="29:29" ht="20.100000000000001" customHeight="1">
      <c r="AC82" s="323"/>
    </row>
    <row r="146" spans="28:29" ht="20.100000000000001" customHeight="1">
      <c r="AB146" s="324"/>
      <c r="AC146" s="325"/>
    </row>
    <row r="147" spans="28:29" ht="20.100000000000001" customHeight="1">
      <c r="AB147" s="324"/>
      <c r="AC147" s="325"/>
    </row>
    <row r="148" spans="28:29" ht="20.100000000000001" customHeight="1">
      <c r="AB148" s="324"/>
      <c r="AC148" s="325"/>
    </row>
    <row r="149" spans="28:29" ht="20.100000000000001" customHeight="1">
      <c r="AB149" s="324"/>
      <c r="AC149" s="325"/>
    </row>
    <row r="150" spans="28:29" ht="20.100000000000001" customHeight="1">
      <c r="AB150" s="324"/>
      <c r="AC150" s="325"/>
    </row>
    <row r="151" spans="28:29" ht="20.100000000000001" customHeight="1">
      <c r="AB151" s="324"/>
      <c r="AC151" s="325"/>
    </row>
    <row r="152" spans="28:29" ht="20.100000000000001" customHeight="1">
      <c r="AB152" s="324"/>
      <c r="AC152" s="325"/>
    </row>
    <row r="153" spans="28:29" ht="20.100000000000001" customHeight="1">
      <c r="AB153" s="324"/>
      <c r="AC153" s="325"/>
    </row>
    <row r="154" spans="28:29" ht="20.100000000000001" customHeight="1">
      <c r="AB154" s="324"/>
      <c r="AC154" s="325"/>
    </row>
    <row r="155" spans="28:29" ht="20.100000000000001" customHeight="1">
      <c r="AB155" s="324"/>
      <c r="AC155" s="325"/>
    </row>
    <row r="156" spans="28:29" ht="20.100000000000001" customHeight="1">
      <c r="AB156" s="324"/>
      <c r="AC156" s="325"/>
    </row>
    <row r="157" spans="28:29" ht="20.100000000000001" customHeight="1">
      <c r="AB157" s="324"/>
      <c r="AC157" s="325"/>
    </row>
    <row r="158" spans="28:29" ht="20.100000000000001" customHeight="1">
      <c r="AB158" s="324"/>
      <c r="AC158" s="325"/>
    </row>
    <row r="159" spans="28:29" ht="20.100000000000001" customHeight="1">
      <c r="AB159" s="324"/>
      <c r="AC159" s="325"/>
    </row>
    <row r="160" spans="28:29" ht="20.100000000000001" customHeight="1">
      <c r="AB160" s="324"/>
      <c r="AC160" s="325"/>
    </row>
    <row r="161" spans="28:29" ht="20.100000000000001" customHeight="1">
      <c r="AB161" s="324"/>
      <c r="AC161" s="325"/>
    </row>
    <row r="162" spans="28:29" ht="20.100000000000001" customHeight="1">
      <c r="AB162" s="324"/>
      <c r="AC162" s="325"/>
    </row>
    <row r="163" spans="28:29" ht="20.100000000000001" customHeight="1">
      <c r="AB163" s="324"/>
      <c r="AC163" s="325"/>
    </row>
    <row r="164" spans="28:29" ht="20.100000000000001" customHeight="1">
      <c r="AB164" s="324"/>
      <c r="AC164" s="325"/>
    </row>
    <row r="165" spans="28:29" ht="20.100000000000001" customHeight="1">
      <c r="AB165" s="324"/>
      <c r="AC165" s="325"/>
    </row>
    <row r="166" spans="28:29" ht="20.100000000000001" customHeight="1">
      <c r="AB166" s="324"/>
      <c r="AC166" s="325"/>
    </row>
    <row r="167" spans="28:29" ht="20.100000000000001" customHeight="1">
      <c r="AB167" s="324"/>
      <c r="AC167" s="325"/>
    </row>
    <row r="168" spans="28:29" ht="20.100000000000001" customHeight="1">
      <c r="AB168" s="324"/>
      <c r="AC168" s="325"/>
    </row>
    <row r="169" spans="28:29" ht="20.100000000000001" customHeight="1">
      <c r="AB169" s="324"/>
      <c r="AC169" s="325"/>
    </row>
    <row r="170" spans="28:29" ht="20.100000000000001" customHeight="1">
      <c r="AB170" s="324"/>
      <c r="AC170" s="325"/>
    </row>
    <row r="171" spans="28:29" ht="20.100000000000001" customHeight="1">
      <c r="AB171" s="324"/>
      <c r="AC171" s="325"/>
    </row>
    <row r="172" spans="28:29" ht="20.100000000000001" customHeight="1">
      <c r="AB172" s="324"/>
      <c r="AC172" s="325"/>
    </row>
    <row r="173" spans="28:29" ht="20.100000000000001" customHeight="1">
      <c r="AB173" s="324"/>
      <c r="AC173" s="325"/>
    </row>
    <row r="174" spans="28:29" ht="20.100000000000001" customHeight="1">
      <c r="AB174" s="324"/>
      <c r="AC174" s="325"/>
    </row>
    <row r="175" spans="28:29" ht="20.100000000000001" customHeight="1">
      <c r="AB175" s="324"/>
      <c r="AC175" s="325"/>
    </row>
    <row r="176" spans="28:29" ht="20.100000000000001" customHeight="1">
      <c r="AB176" s="324"/>
      <c r="AC176" s="325"/>
    </row>
    <row r="177" spans="28:29" ht="20.100000000000001" customHeight="1">
      <c r="AB177" s="324"/>
      <c r="AC177" s="325"/>
    </row>
    <row r="178" spans="28:29" ht="20.100000000000001" customHeight="1">
      <c r="AB178" s="324"/>
      <c r="AC178" s="325"/>
    </row>
    <row r="179" spans="28:29" ht="20.100000000000001" customHeight="1">
      <c r="AB179" s="324"/>
      <c r="AC179" s="325"/>
    </row>
    <row r="180" spans="28:29" ht="20.100000000000001" customHeight="1">
      <c r="AB180" s="324"/>
      <c r="AC180" s="325"/>
    </row>
    <row r="181" spans="28:29" ht="20.100000000000001" customHeight="1">
      <c r="AB181" s="324"/>
      <c r="AC181" s="325"/>
    </row>
    <row r="182" spans="28:29" ht="20.100000000000001" customHeight="1">
      <c r="AB182" s="324"/>
      <c r="AC182" s="325"/>
    </row>
    <row r="183" spans="28:29" ht="20.100000000000001" customHeight="1">
      <c r="AB183" s="324"/>
      <c r="AC183" s="325"/>
    </row>
    <row r="184" spans="28:29" ht="20.100000000000001" customHeight="1">
      <c r="AB184" s="324"/>
      <c r="AC184" s="325"/>
    </row>
    <row r="185" spans="28:29" ht="20.100000000000001" customHeight="1">
      <c r="AB185" s="324"/>
      <c r="AC185" s="325"/>
    </row>
    <row r="186" spans="28:29" ht="20.100000000000001" customHeight="1">
      <c r="AB186" s="324"/>
      <c r="AC186" s="325"/>
    </row>
    <row r="187" spans="28:29" ht="20.100000000000001" customHeight="1">
      <c r="AB187" s="326"/>
      <c r="AC187" s="327"/>
    </row>
    <row r="188" spans="28:29" ht="20.100000000000001" customHeight="1">
      <c r="AB188" s="326"/>
      <c r="AC188" s="327"/>
    </row>
    <row r="189" spans="28:29" ht="20.100000000000001" customHeight="1">
      <c r="AB189" s="328"/>
      <c r="AC189" s="329"/>
    </row>
    <row r="190" spans="28:29" ht="20.100000000000001" customHeight="1">
      <c r="AB190" s="328"/>
      <c r="AC190" s="329"/>
    </row>
    <row r="191" spans="28:29" ht="20.100000000000001" customHeight="1">
      <c r="AB191" s="328"/>
      <c r="AC191" s="329"/>
    </row>
    <row r="192" spans="28:29" ht="20.100000000000001" customHeight="1">
      <c r="AB192" s="328"/>
      <c r="AC192" s="329"/>
    </row>
  </sheetData>
  <sheetProtection algorithmName="SHA-512" hashValue="9O5VSn3hF0czjo04iUgoclITAMu1ZG2W/td+dovzQavMQdYzSA5+9UNelX3INVWjgqIDnpjxP5zsBIzHEdscFg==" saltValue="R8ba958kXnWgGLoh45BdRw==" spinCount="100000" sheet="1" formatCells="0" formatRows="0" insertRows="0" deleteRows="0" selectLockedCells="1" autoFilter="0" pivotTables="0"/>
  <mergeCells count="38">
    <mergeCell ref="J22:V22"/>
    <mergeCell ref="J17:O17"/>
    <mergeCell ref="D18:I18"/>
    <mergeCell ref="J18:O18"/>
    <mergeCell ref="D15:I15"/>
    <mergeCell ref="J15:V15"/>
    <mergeCell ref="S21:U21"/>
    <mergeCell ref="D19:I19"/>
    <mergeCell ref="J16:O16"/>
    <mergeCell ref="D16:I16"/>
    <mergeCell ref="D17:I17"/>
    <mergeCell ref="J19:O19"/>
    <mergeCell ref="D7:I7"/>
    <mergeCell ref="J7:V7"/>
    <mergeCell ref="D8:I8"/>
    <mergeCell ref="J8:V8"/>
    <mergeCell ref="D14:I14"/>
    <mergeCell ref="D12:I12"/>
    <mergeCell ref="K12:M12"/>
    <mergeCell ref="Q12:T12"/>
    <mergeCell ref="K14:M14"/>
    <mergeCell ref="O14:Q14"/>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s>
  <phoneticPr fontId="18"/>
  <conditionalFormatting sqref="AC81:AC82 AB146:AC192">
    <cfRule type="expression" priority="54">
      <formula>CELL("protect",AB81)=0</formula>
    </cfRule>
  </conditionalFormatting>
  <conditionalFormatting sqref="B1:B2">
    <cfRule type="expression" dxfId="138" priority="53">
      <formula>_xlfn.ISFORMULA(B1)=TRUE</formula>
    </cfRule>
  </conditionalFormatting>
  <conditionalFormatting sqref="J8:V8">
    <cfRule type="containsBlanks" dxfId="137" priority="52">
      <formula>LEN(TRIM(J8))=0</formula>
    </cfRule>
    <cfRule type="expression" dxfId="136" priority="55">
      <formula>#REF!="■"</formula>
    </cfRule>
    <cfRule type="expression" dxfId="135" priority="56">
      <formula>#REF!="■"</formula>
    </cfRule>
  </conditionalFormatting>
  <conditionalFormatting sqref="V17">
    <cfRule type="expression" dxfId="134" priority="50">
      <formula>#REF!="■"</formula>
    </cfRule>
    <cfRule type="expression" dxfId="133" priority="51">
      <formula>#REF!="■"</formula>
    </cfRule>
  </conditionalFormatting>
  <conditionalFormatting sqref="V19">
    <cfRule type="expression" dxfId="132" priority="48">
      <formula>#REF!="■"</formula>
    </cfRule>
    <cfRule type="expression" dxfId="131" priority="49">
      <formula>#REF!="■"</formula>
    </cfRule>
  </conditionalFormatting>
  <conditionalFormatting sqref="V23">
    <cfRule type="expression" dxfId="130" priority="46">
      <formula>#REF!="■"</formula>
    </cfRule>
    <cfRule type="expression" dxfId="129" priority="47">
      <formula>#REF!="■"</formula>
    </cfRule>
  </conditionalFormatting>
  <conditionalFormatting sqref="V24:V25">
    <cfRule type="expression" dxfId="128" priority="44">
      <formula>#REF!="■"</formula>
    </cfRule>
    <cfRule type="expression" dxfId="127" priority="45">
      <formula>#REF!="■"</formula>
    </cfRule>
  </conditionalFormatting>
  <conditionalFormatting sqref="V27">
    <cfRule type="expression" dxfId="126" priority="42">
      <formula>#REF!="■"</formula>
    </cfRule>
    <cfRule type="expression" dxfId="125" priority="43">
      <formula>#REF!="■"</formula>
    </cfRule>
  </conditionalFormatting>
  <conditionalFormatting sqref="V28">
    <cfRule type="expression" dxfId="124" priority="40">
      <formula>#REF!="■"</formula>
    </cfRule>
    <cfRule type="expression" dxfId="123" priority="41">
      <formula>#REF!="■"</formula>
    </cfRule>
  </conditionalFormatting>
  <conditionalFormatting sqref="V29">
    <cfRule type="expression" dxfId="122" priority="38">
      <formula>#REF!="■"</formula>
    </cfRule>
    <cfRule type="expression" dxfId="121" priority="39">
      <formula>#REF!="■"</formula>
    </cfRule>
  </conditionalFormatting>
  <conditionalFormatting sqref="J17">
    <cfRule type="expression" dxfId="120" priority="36">
      <formula>#REF!="■"</formula>
    </cfRule>
    <cfRule type="expression" dxfId="119" priority="37">
      <formula>#REF!="■"</formula>
    </cfRule>
  </conditionalFormatting>
  <conditionalFormatting sqref="V32">
    <cfRule type="expression" dxfId="118" priority="34">
      <formula>#REF!="■"</formula>
    </cfRule>
    <cfRule type="expression" dxfId="117" priority="35">
      <formula>#REF!="■"</formula>
    </cfRule>
  </conditionalFormatting>
  <conditionalFormatting sqref="J23">
    <cfRule type="expression" dxfId="116" priority="32">
      <formula>#REF!="■"</formula>
    </cfRule>
    <cfRule type="expression" dxfId="115" priority="33">
      <formula>#REF!="■"</formula>
    </cfRule>
  </conditionalFormatting>
  <conditionalFormatting sqref="J19">
    <cfRule type="expression" dxfId="114" priority="30">
      <formula>#REF!="■"</formula>
    </cfRule>
    <cfRule type="expression" dxfId="113" priority="31">
      <formula>#REF!="■"</formula>
    </cfRule>
  </conditionalFormatting>
  <conditionalFormatting sqref="N21 R21 J21:J22 J29 P29">
    <cfRule type="expression" dxfId="112" priority="28">
      <formula>$P$12="■"</formula>
    </cfRule>
  </conditionalFormatting>
  <conditionalFormatting sqref="J12 P12">
    <cfRule type="expression" dxfId="111" priority="26">
      <formula>$P$12="■"</formula>
    </cfRule>
    <cfRule type="expression" dxfId="110" priority="27">
      <formula>$J$12="■"</formula>
    </cfRule>
  </conditionalFormatting>
  <conditionalFormatting sqref="J14 N14">
    <cfRule type="expression" dxfId="109" priority="24">
      <formula>$N$14="■"</formula>
    </cfRule>
    <cfRule type="expression" dxfId="108" priority="25">
      <formula>$J$14="■"</formula>
    </cfRule>
  </conditionalFormatting>
  <conditionalFormatting sqref="J14 N14 J15:V15 J29 P29">
    <cfRule type="expression" dxfId="107" priority="29">
      <formula>$J$12="■"</formula>
    </cfRule>
  </conditionalFormatting>
  <conditionalFormatting sqref="J16:O17">
    <cfRule type="expression" dxfId="106" priority="23">
      <formula>$J$14="■"</formula>
    </cfRule>
  </conditionalFormatting>
  <conditionalFormatting sqref="J16:O16">
    <cfRule type="expression" dxfId="105" priority="22">
      <formula>$J$12="■"</formula>
    </cfRule>
  </conditionalFormatting>
  <conditionalFormatting sqref="V18">
    <cfRule type="expression" dxfId="104" priority="20">
      <formula>#REF!="■"</formula>
    </cfRule>
    <cfRule type="expression" dxfId="103" priority="21">
      <formula>#REF!="■"</formula>
    </cfRule>
  </conditionalFormatting>
  <conditionalFormatting sqref="J18:O19">
    <cfRule type="expression" dxfId="102" priority="19">
      <formula>$N$14="■"</formula>
    </cfRule>
  </conditionalFormatting>
  <conditionalFormatting sqref="J19:O19">
    <cfRule type="expression" dxfId="101" priority="18">
      <formula>$J$18&lt;&gt;""</formula>
    </cfRule>
  </conditionalFormatting>
  <conditionalFormatting sqref="J18:O18">
    <cfRule type="expression" dxfId="100" priority="17">
      <formula>$J$19&lt;&gt;""</formula>
    </cfRule>
  </conditionalFormatting>
  <conditionalFormatting sqref="J15:V15 J16:O19">
    <cfRule type="notContainsBlanks" dxfId="99" priority="16">
      <formula>LEN(TRIM(J15))&gt;0</formula>
    </cfRule>
  </conditionalFormatting>
  <conditionalFormatting sqref="J23:O23">
    <cfRule type="expression" dxfId="98" priority="15">
      <formula>$P$12="■"</formula>
    </cfRule>
  </conditionalFormatting>
  <conditionalFormatting sqref="J24:O24">
    <cfRule type="expression" dxfId="97" priority="14">
      <formula>$N$21="■"</formula>
    </cfRule>
  </conditionalFormatting>
  <conditionalFormatting sqref="J22:V22 J23:O24">
    <cfRule type="notContainsBlanks" dxfId="96" priority="13">
      <formula>LEN(TRIM(J22))&gt;0</formula>
    </cfRule>
  </conditionalFormatting>
  <conditionalFormatting sqref="J21 N21 R21">
    <cfRule type="expression" dxfId="95" priority="10">
      <formula>$R$21="■"</formula>
    </cfRule>
    <cfRule type="expression" dxfId="94" priority="11">
      <formula>$N$21="■"</formula>
    </cfRule>
    <cfRule type="expression" dxfId="93" priority="12">
      <formula>$J$21="■"</formula>
    </cfRule>
  </conditionalFormatting>
  <conditionalFormatting sqref="J27:O28">
    <cfRule type="expression" dxfId="92" priority="9">
      <formula>$J$12="■"</formula>
    </cfRule>
  </conditionalFormatting>
  <conditionalFormatting sqref="J27:O28">
    <cfRule type="expression" dxfId="91" priority="8">
      <formula>$P$12="■"</formula>
    </cfRule>
  </conditionalFormatting>
  <conditionalFormatting sqref="J27:O28 J29 P29">
    <cfRule type="notContainsBlanks" dxfId="90" priority="7">
      <formula>LEN(TRIM(J27))&gt;0</formula>
    </cfRule>
  </conditionalFormatting>
  <conditionalFormatting sqref="P29">
    <cfRule type="expression" dxfId="89" priority="6">
      <formula>$J$29&lt;&gt;""</formula>
    </cfRule>
  </conditionalFormatting>
  <conditionalFormatting sqref="J12:O12">
    <cfRule type="expression" dxfId="88" priority="5">
      <formula>$P$12="■"</formula>
    </cfRule>
  </conditionalFormatting>
  <conditionalFormatting sqref="P12:V12">
    <cfRule type="expression" dxfId="87" priority="4">
      <formula>$J$12="■"</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&amp;R&amp;K00-043R5高層ZEH-M_ver.1.2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E0ED-5BA7-4709-994D-18A951C155F0}">
  <sheetPr>
    <pageSetUpPr fitToPage="1"/>
  </sheetPr>
  <dimension ref="B1:AR192"/>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367" customWidth="1"/>
    <col min="2" max="2" width="1.5" style="367" customWidth="1"/>
    <col min="3" max="3" width="2.5" style="367" customWidth="1"/>
    <col min="4" max="22" width="3.875" style="367" customWidth="1"/>
    <col min="23" max="23" width="1.5" style="367" customWidth="1"/>
    <col min="24" max="24" width="3.125" style="367" customWidth="1"/>
    <col min="25" max="26" width="9" style="367" customWidth="1"/>
    <col min="27" max="27" width="9" style="309" customWidth="1"/>
    <col min="28" max="28" width="9" style="466" customWidth="1"/>
    <col min="29" max="29" width="9" style="467" customWidth="1"/>
    <col min="30" max="30" width="9" style="367" customWidth="1"/>
    <col min="31" max="42" width="9" style="367"/>
    <col min="43" max="43" width="16.875" style="367" bestFit="1" customWidth="1"/>
    <col min="44" max="44" width="13.375" style="367" customWidth="1"/>
    <col min="45" max="216" width="9" style="367"/>
    <col min="217" max="240" width="3.75" style="367" customWidth="1"/>
    <col min="241" max="249" width="9" style="367" customWidth="1"/>
    <col min="250" max="250" width="2" style="367" customWidth="1"/>
    <col min="251" max="472" width="9" style="367"/>
    <col min="473" max="496" width="3.75" style="367" customWidth="1"/>
    <col min="497" max="505" width="9" style="367" customWidth="1"/>
    <col min="506" max="506" width="2" style="367" customWidth="1"/>
    <col min="507" max="728" width="9" style="367"/>
    <col min="729" max="752" width="3.75" style="367" customWidth="1"/>
    <col min="753" max="761" width="9" style="367" customWidth="1"/>
    <col min="762" max="762" width="2" style="367" customWidth="1"/>
    <col min="763" max="984" width="9" style="367"/>
    <col min="985" max="1008" width="3.75" style="367" customWidth="1"/>
    <col min="1009" max="1017" width="9" style="367" customWidth="1"/>
    <col min="1018" max="1018" width="2" style="367" customWidth="1"/>
    <col min="1019" max="1240" width="9" style="367"/>
    <col min="1241" max="1264" width="3.75" style="367" customWidth="1"/>
    <col min="1265" max="1273" width="9" style="367" customWidth="1"/>
    <col min="1274" max="1274" width="2" style="367" customWidth="1"/>
    <col min="1275" max="1496" width="9" style="367"/>
    <col min="1497" max="1520" width="3.75" style="367" customWidth="1"/>
    <col min="1521" max="1529" width="9" style="367" customWidth="1"/>
    <col min="1530" max="1530" width="2" style="367" customWidth="1"/>
    <col min="1531" max="1752" width="9" style="367"/>
    <col min="1753" max="1776" width="3.75" style="367" customWidth="1"/>
    <col min="1777" max="1785" width="9" style="367" customWidth="1"/>
    <col min="1786" max="1786" width="2" style="367" customWidth="1"/>
    <col min="1787" max="2008" width="9" style="367"/>
    <col min="2009" max="2032" width="3.75" style="367" customWidth="1"/>
    <col min="2033" max="2041" width="9" style="367" customWidth="1"/>
    <col min="2042" max="2042" width="2" style="367" customWidth="1"/>
    <col min="2043" max="2264" width="9" style="367"/>
    <col min="2265" max="2288" width="3.75" style="367" customWidth="1"/>
    <col min="2289" max="2297" width="9" style="367" customWidth="1"/>
    <col min="2298" max="2298" width="2" style="367" customWidth="1"/>
    <col min="2299" max="2520" width="9" style="367"/>
    <col min="2521" max="2544" width="3.75" style="367" customWidth="1"/>
    <col min="2545" max="2553" width="9" style="367" customWidth="1"/>
    <col min="2554" max="2554" width="2" style="367" customWidth="1"/>
    <col min="2555" max="2776" width="9" style="367"/>
    <col min="2777" max="2800" width="3.75" style="367" customWidth="1"/>
    <col min="2801" max="2809" width="9" style="367" customWidth="1"/>
    <col min="2810" max="2810" width="2" style="367" customWidth="1"/>
    <col min="2811" max="3032" width="9" style="367"/>
    <col min="3033" max="3056" width="3.75" style="367" customWidth="1"/>
    <col min="3057" max="3065" width="9" style="367" customWidth="1"/>
    <col min="3066" max="3066" width="2" style="367" customWidth="1"/>
    <col min="3067" max="3288" width="9" style="367"/>
    <col min="3289" max="3312" width="3.75" style="367" customWidth="1"/>
    <col min="3313" max="3321" width="9" style="367" customWidth="1"/>
    <col min="3322" max="3322" width="2" style="367" customWidth="1"/>
    <col min="3323" max="3544" width="9" style="367"/>
    <col min="3545" max="3568" width="3.75" style="367" customWidth="1"/>
    <col min="3569" max="3577" width="9" style="367" customWidth="1"/>
    <col min="3578" max="3578" width="2" style="367" customWidth="1"/>
    <col min="3579" max="3800" width="9" style="367"/>
    <col min="3801" max="3824" width="3.75" style="367" customWidth="1"/>
    <col min="3825" max="3833" width="9" style="367" customWidth="1"/>
    <col min="3834" max="3834" width="2" style="367" customWidth="1"/>
    <col min="3835" max="4056" width="9" style="367"/>
    <col min="4057" max="4080" width="3.75" style="367" customWidth="1"/>
    <col min="4081" max="4089" width="9" style="367" customWidth="1"/>
    <col min="4090" max="4090" width="2" style="367" customWidth="1"/>
    <col min="4091" max="4312" width="9" style="367"/>
    <col min="4313" max="4336" width="3.75" style="367" customWidth="1"/>
    <col min="4337" max="4345" width="9" style="367" customWidth="1"/>
    <col min="4346" max="4346" width="2" style="367" customWidth="1"/>
    <col min="4347" max="4568" width="9" style="367"/>
    <col min="4569" max="4592" width="3.75" style="367" customWidth="1"/>
    <col min="4593" max="4601" width="9" style="367" customWidth="1"/>
    <col min="4602" max="4602" width="2" style="367" customWidth="1"/>
    <col min="4603" max="4824" width="9" style="367"/>
    <col min="4825" max="4848" width="3.75" style="367" customWidth="1"/>
    <col min="4849" max="4857" width="9" style="367" customWidth="1"/>
    <col min="4858" max="4858" width="2" style="367" customWidth="1"/>
    <col min="4859" max="5080" width="9" style="367"/>
    <col min="5081" max="5104" width="3.75" style="367" customWidth="1"/>
    <col min="5105" max="5113" width="9" style="367" customWidth="1"/>
    <col min="5114" max="5114" width="2" style="367" customWidth="1"/>
    <col min="5115" max="5336" width="9" style="367"/>
    <col min="5337" max="5360" width="3.75" style="367" customWidth="1"/>
    <col min="5361" max="5369" width="9" style="367" customWidth="1"/>
    <col min="5370" max="5370" width="2" style="367" customWidth="1"/>
    <col min="5371" max="5592" width="9" style="367"/>
    <col min="5593" max="5616" width="3.75" style="367" customWidth="1"/>
    <col min="5617" max="5625" width="9" style="367" customWidth="1"/>
    <col min="5626" max="5626" width="2" style="367" customWidth="1"/>
    <col min="5627" max="5848" width="9" style="367"/>
    <col min="5849" max="5872" width="3.75" style="367" customWidth="1"/>
    <col min="5873" max="5881" width="9" style="367" customWidth="1"/>
    <col min="5882" max="5882" width="2" style="367" customWidth="1"/>
    <col min="5883" max="6104" width="9" style="367"/>
    <col min="6105" max="6128" width="3.75" style="367" customWidth="1"/>
    <col min="6129" max="6137" width="9" style="367" customWidth="1"/>
    <col min="6138" max="6138" width="2" style="367" customWidth="1"/>
    <col min="6139" max="6360" width="9" style="367"/>
    <col min="6361" max="6384" width="3.75" style="367" customWidth="1"/>
    <col min="6385" max="6393" width="9" style="367" customWidth="1"/>
    <col min="6394" max="6394" width="2" style="367" customWidth="1"/>
    <col min="6395" max="6616" width="9" style="367"/>
    <col min="6617" max="6640" width="3.75" style="367" customWidth="1"/>
    <col min="6641" max="6649" width="9" style="367" customWidth="1"/>
    <col min="6650" max="6650" width="2" style="367" customWidth="1"/>
    <col min="6651" max="6872" width="9" style="367"/>
    <col min="6873" max="6896" width="3.75" style="367" customWidth="1"/>
    <col min="6897" max="6905" width="9" style="367" customWidth="1"/>
    <col min="6906" max="6906" width="2" style="367" customWidth="1"/>
    <col min="6907" max="7128" width="9" style="367"/>
    <col min="7129" max="7152" width="3.75" style="367" customWidth="1"/>
    <col min="7153" max="7161" width="9" style="367" customWidth="1"/>
    <col min="7162" max="7162" width="2" style="367" customWidth="1"/>
    <col min="7163" max="7384" width="9" style="367"/>
    <col min="7385" max="7408" width="3.75" style="367" customWidth="1"/>
    <col min="7409" max="7417" width="9" style="367" customWidth="1"/>
    <col min="7418" max="7418" width="2" style="367" customWidth="1"/>
    <col min="7419" max="7640" width="9" style="367"/>
    <col min="7641" max="7664" width="3.75" style="367" customWidth="1"/>
    <col min="7665" max="7673" width="9" style="367" customWidth="1"/>
    <col min="7674" max="7674" width="2" style="367" customWidth="1"/>
    <col min="7675" max="7896" width="9" style="367"/>
    <col min="7897" max="7920" width="3.75" style="367" customWidth="1"/>
    <col min="7921" max="7929" width="9" style="367" customWidth="1"/>
    <col min="7930" max="7930" width="2" style="367" customWidth="1"/>
    <col min="7931" max="8152" width="9" style="367"/>
    <col min="8153" max="8176" width="3.75" style="367" customWidth="1"/>
    <col min="8177" max="8185" width="9" style="367" customWidth="1"/>
    <col min="8186" max="8186" width="2" style="367" customWidth="1"/>
    <col min="8187" max="8408" width="9" style="367"/>
    <col min="8409" max="8432" width="3.75" style="367" customWidth="1"/>
    <col min="8433" max="8441" width="9" style="367" customWidth="1"/>
    <col min="8442" max="8442" width="2" style="367" customWidth="1"/>
    <col min="8443" max="8664" width="9" style="367"/>
    <col min="8665" max="8688" width="3.75" style="367" customWidth="1"/>
    <col min="8689" max="8697" width="9" style="367" customWidth="1"/>
    <col min="8698" max="8698" width="2" style="367" customWidth="1"/>
    <col min="8699" max="8920" width="9" style="367"/>
    <col min="8921" max="8944" width="3.75" style="367" customWidth="1"/>
    <col min="8945" max="8953" width="9" style="367" customWidth="1"/>
    <col min="8954" max="8954" width="2" style="367" customWidth="1"/>
    <col min="8955" max="9176" width="9" style="367"/>
    <col min="9177" max="9200" width="3.75" style="367" customWidth="1"/>
    <col min="9201" max="9209" width="9" style="367" customWidth="1"/>
    <col min="9210" max="9210" width="2" style="367" customWidth="1"/>
    <col min="9211" max="9432" width="9" style="367"/>
    <col min="9433" max="9456" width="3.75" style="367" customWidth="1"/>
    <col min="9457" max="9465" width="9" style="367" customWidth="1"/>
    <col min="9466" max="9466" width="2" style="367" customWidth="1"/>
    <col min="9467" max="9688" width="9" style="367"/>
    <col min="9689" max="9712" width="3.75" style="367" customWidth="1"/>
    <col min="9713" max="9721" width="9" style="367" customWidth="1"/>
    <col min="9722" max="9722" width="2" style="367" customWidth="1"/>
    <col min="9723" max="9944" width="9" style="367"/>
    <col min="9945" max="9968" width="3.75" style="367" customWidth="1"/>
    <col min="9969" max="9977" width="9" style="367" customWidth="1"/>
    <col min="9978" max="9978" width="2" style="367" customWidth="1"/>
    <col min="9979" max="10200" width="9" style="367"/>
    <col min="10201" max="10224" width="3.75" style="367" customWidth="1"/>
    <col min="10225" max="10233" width="9" style="367" customWidth="1"/>
    <col min="10234" max="10234" width="2" style="367" customWidth="1"/>
    <col min="10235" max="10456" width="9" style="367"/>
    <col min="10457" max="10480" width="3.75" style="367" customWidth="1"/>
    <col min="10481" max="10489" width="9" style="367" customWidth="1"/>
    <col min="10490" max="10490" width="2" style="367" customWidth="1"/>
    <col min="10491" max="10712" width="9" style="367"/>
    <col min="10713" max="10736" width="3.75" style="367" customWidth="1"/>
    <col min="10737" max="10745" width="9" style="367" customWidth="1"/>
    <col min="10746" max="10746" width="2" style="367" customWidth="1"/>
    <col min="10747" max="10968" width="9" style="367"/>
    <col min="10969" max="10992" width="3.75" style="367" customWidth="1"/>
    <col min="10993" max="11001" width="9" style="367" customWidth="1"/>
    <col min="11002" max="11002" width="2" style="367" customWidth="1"/>
    <col min="11003" max="11224" width="9" style="367"/>
    <col min="11225" max="11248" width="3.75" style="367" customWidth="1"/>
    <col min="11249" max="11257" width="9" style="367" customWidth="1"/>
    <col min="11258" max="11258" width="2" style="367" customWidth="1"/>
    <col min="11259" max="11480" width="9" style="367"/>
    <col min="11481" max="11504" width="3.75" style="367" customWidth="1"/>
    <col min="11505" max="11513" width="9" style="367" customWidth="1"/>
    <col min="11514" max="11514" width="2" style="367" customWidth="1"/>
    <col min="11515" max="11736" width="9" style="367"/>
    <col min="11737" max="11760" width="3.75" style="367" customWidth="1"/>
    <col min="11761" max="11769" width="9" style="367" customWidth="1"/>
    <col min="11770" max="11770" width="2" style="367" customWidth="1"/>
    <col min="11771" max="11992" width="9" style="367"/>
    <col min="11993" max="12016" width="3.75" style="367" customWidth="1"/>
    <col min="12017" max="12025" width="9" style="367" customWidth="1"/>
    <col min="12026" max="12026" width="2" style="367" customWidth="1"/>
    <col min="12027" max="12248" width="9" style="367"/>
    <col min="12249" max="12272" width="3.75" style="367" customWidth="1"/>
    <col min="12273" max="12281" width="9" style="367" customWidth="1"/>
    <col min="12282" max="12282" width="2" style="367" customWidth="1"/>
    <col min="12283" max="12504" width="9" style="367"/>
    <col min="12505" max="12528" width="3.75" style="367" customWidth="1"/>
    <col min="12529" max="12537" width="9" style="367" customWidth="1"/>
    <col min="12538" max="12538" width="2" style="367" customWidth="1"/>
    <col min="12539" max="12760" width="9" style="367"/>
    <col min="12761" max="12784" width="3.75" style="367" customWidth="1"/>
    <col min="12785" max="12793" width="9" style="367" customWidth="1"/>
    <col min="12794" max="12794" width="2" style="367" customWidth="1"/>
    <col min="12795" max="13016" width="9" style="367"/>
    <col min="13017" max="13040" width="3.75" style="367" customWidth="1"/>
    <col min="13041" max="13049" width="9" style="367" customWidth="1"/>
    <col min="13050" max="13050" width="2" style="367" customWidth="1"/>
    <col min="13051" max="13272" width="9" style="367"/>
    <col min="13273" max="13296" width="3.75" style="367" customWidth="1"/>
    <col min="13297" max="13305" width="9" style="367" customWidth="1"/>
    <col min="13306" max="13306" width="2" style="367" customWidth="1"/>
    <col min="13307" max="13528" width="9" style="367"/>
    <col min="13529" max="13552" width="3.75" style="367" customWidth="1"/>
    <col min="13553" max="13561" width="9" style="367" customWidth="1"/>
    <col min="13562" max="13562" width="2" style="367" customWidth="1"/>
    <col min="13563" max="13784" width="9" style="367"/>
    <col min="13785" max="13808" width="3.75" style="367" customWidth="1"/>
    <col min="13809" max="13817" width="9" style="367" customWidth="1"/>
    <col min="13818" max="13818" width="2" style="367" customWidth="1"/>
    <col min="13819" max="14040" width="9" style="367"/>
    <col min="14041" max="14064" width="3.75" style="367" customWidth="1"/>
    <col min="14065" max="14073" width="9" style="367" customWidth="1"/>
    <col min="14074" max="14074" width="2" style="367" customWidth="1"/>
    <col min="14075" max="14296" width="9" style="367"/>
    <col min="14297" max="14320" width="3.75" style="367" customWidth="1"/>
    <col min="14321" max="14329" width="9" style="367" customWidth="1"/>
    <col min="14330" max="14330" width="2" style="367" customWidth="1"/>
    <col min="14331" max="14552" width="9" style="367"/>
    <col min="14553" max="14576" width="3.75" style="367" customWidth="1"/>
    <col min="14577" max="14585" width="9" style="367" customWidth="1"/>
    <col min="14586" max="14586" width="2" style="367" customWidth="1"/>
    <col min="14587" max="14808" width="9" style="367"/>
    <col min="14809" max="14832" width="3.75" style="367" customWidth="1"/>
    <col min="14833" max="14841" width="9" style="367" customWidth="1"/>
    <col min="14842" max="14842" width="2" style="367" customWidth="1"/>
    <col min="14843" max="15064" width="9" style="367"/>
    <col min="15065" max="15088" width="3.75" style="367" customWidth="1"/>
    <col min="15089" max="15097" width="9" style="367" customWidth="1"/>
    <col min="15098" max="15098" width="2" style="367" customWidth="1"/>
    <col min="15099" max="15320" width="9" style="367"/>
    <col min="15321" max="15344" width="3.75" style="367" customWidth="1"/>
    <col min="15345" max="15353" width="9" style="367" customWidth="1"/>
    <col min="15354" max="15354" width="2" style="367" customWidth="1"/>
    <col min="15355" max="15576" width="9" style="367"/>
    <col min="15577" max="15600" width="3.75" style="367" customWidth="1"/>
    <col min="15601" max="15609" width="9" style="367" customWidth="1"/>
    <col min="15610" max="15610" width="2" style="367" customWidth="1"/>
    <col min="15611" max="15832" width="9" style="367"/>
    <col min="15833" max="15856" width="3.75" style="367" customWidth="1"/>
    <col min="15857" max="15865" width="9" style="367" customWidth="1"/>
    <col min="15866" max="15866" width="2" style="367" customWidth="1"/>
    <col min="15867" max="16088" width="9" style="367"/>
    <col min="16089" max="16112" width="3.75" style="367" customWidth="1"/>
    <col min="16113" max="16121" width="9" style="367" customWidth="1"/>
    <col min="16122" max="16122" width="2" style="367" customWidth="1"/>
    <col min="16123" max="16384" width="9" style="367"/>
  </cols>
  <sheetData>
    <row r="1" spans="2:44" ht="20.100000000000001" customHeight="1">
      <c r="B1" s="306" t="s">
        <v>769</v>
      </c>
    </row>
    <row r="2" spans="2:44" ht="20.100000000000001" customHeight="1">
      <c r="B2" s="306" t="s">
        <v>652</v>
      </c>
    </row>
    <row r="3" spans="2:44" ht="7.5" customHeight="1">
      <c r="Q3" s="368"/>
      <c r="Y3" s="368"/>
      <c r="Z3" s="369"/>
    </row>
    <row r="4" spans="2:44" ht="19.5" customHeight="1">
      <c r="B4" s="370" t="s">
        <v>1178</v>
      </c>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C5" s="373"/>
      <c r="D5" s="374"/>
      <c r="E5" s="374"/>
      <c r="F5" s="374"/>
      <c r="G5" s="374"/>
      <c r="H5" s="374"/>
      <c r="I5" s="371"/>
      <c r="J5" s="371"/>
      <c r="K5" s="371"/>
      <c r="L5" s="371"/>
      <c r="M5" s="371"/>
      <c r="N5" s="371"/>
      <c r="O5" s="371"/>
      <c r="P5" s="371"/>
      <c r="Q5" s="371"/>
      <c r="R5" s="371"/>
      <c r="S5" s="371"/>
      <c r="T5" s="371"/>
      <c r="U5" s="371"/>
      <c r="V5" s="371"/>
      <c r="W5" s="371"/>
      <c r="X5" s="371"/>
      <c r="Y5" s="371"/>
    </row>
    <row r="6" spans="2:44" s="375" customFormat="1" ht="15" customHeight="1">
      <c r="C6" s="376" t="s">
        <v>497</v>
      </c>
      <c r="D6" s="377"/>
      <c r="E6" s="378"/>
      <c r="F6" s="378"/>
      <c r="G6" s="378"/>
      <c r="H6" s="378"/>
      <c r="I6" s="378"/>
      <c r="J6" s="378"/>
      <c r="K6" s="378"/>
      <c r="L6" s="378"/>
      <c r="M6" s="378"/>
      <c r="N6" s="378"/>
      <c r="O6" s="378"/>
      <c r="P6" s="378"/>
      <c r="Q6" s="378"/>
      <c r="R6" s="378"/>
      <c r="S6" s="378"/>
      <c r="T6" s="378"/>
      <c r="U6" s="379"/>
      <c r="V6" s="378"/>
      <c r="W6" s="378"/>
      <c r="X6" s="378"/>
      <c r="Y6" s="378"/>
      <c r="AA6" s="310"/>
      <c r="AB6" s="466"/>
      <c r="AC6" s="467"/>
      <c r="AQ6" s="467"/>
      <c r="AR6" s="468"/>
    </row>
    <row r="7" spans="2:44" s="382" customFormat="1" ht="21.75" customHeight="1">
      <c r="C7" s="373"/>
      <c r="D7" s="2113" t="s">
        <v>498</v>
      </c>
      <c r="E7" s="2114"/>
      <c r="F7" s="2114"/>
      <c r="G7" s="2114"/>
      <c r="H7" s="2114"/>
      <c r="I7" s="2115"/>
      <c r="J7" s="2306" t="str">
        <f>IF(入力シート!F11="","",入力シート!F11)&amp;"高層ＺＥＨ-Ｍ支援事業"</f>
        <v>高層ＺＥＨ-Ｍ支援事業</v>
      </c>
      <c r="K7" s="2306"/>
      <c r="L7" s="2306"/>
      <c r="M7" s="2306"/>
      <c r="N7" s="2306"/>
      <c r="O7" s="2306"/>
      <c r="P7" s="2306"/>
      <c r="Q7" s="2306"/>
      <c r="R7" s="2306"/>
      <c r="S7" s="2306"/>
      <c r="T7" s="2306"/>
      <c r="U7" s="2306"/>
      <c r="V7" s="2307"/>
      <c r="W7" s="366"/>
      <c r="X7" s="366"/>
      <c r="Y7" s="366"/>
      <c r="AA7" s="442"/>
      <c r="AB7" s="466"/>
      <c r="AC7" s="467"/>
    </row>
    <row r="8" spans="2:44" s="382" customFormat="1" ht="15" customHeight="1">
      <c r="C8" s="373"/>
      <c r="D8" s="383"/>
      <c r="E8" s="383"/>
      <c r="F8" s="383"/>
      <c r="G8" s="383"/>
      <c r="H8" s="383"/>
      <c r="I8" s="383"/>
      <c r="J8" s="383"/>
      <c r="K8" s="383"/>
      <c r="L8" s="383"/>
      <c r="M8" s="383"/>
      <c r="N8" s="383"/>
      <c r="O8" s="383"/>
      <c r="P8" s="383"/>
      <c r="Q8" s="383"/>
      <c r="R8" s="383"/>
      <c r="S8" s="383"/>
      <c r="T8" s="383"/>
      <c r="U8" s="383"/>
      <c r="V8" s="383"/>
      <c r="W8" s="366"/>
      <c r="X8" s="366"/>
      <c r="Y8" s="366"/>
      <c r="AA8" s="442"/>
      <c r="AB8" s="466"/>
      <c r="AC8" s="467"/>
    </row>
    <row r="9" spans="2:44" s="375" customFormat="1" ht="15">
      <c r="C9" s="376" t="s">
        <v>470</v>
      </c>
      <c r="D9" s="377"/>
      <c r="E9" s="378"/>
      <c r="F9" s="378"/>
      <c r="G9" s="378"/>
      <c r="H9" s="378"/>
      <c r="I9" s="378"/>
      <c r="J9" s="378"/>
      <c r="K9" s="378"/>
      <c r="L9" s="378"/>
      <c r="M9" s="378"/>
      <c r="N9" s="378"/>
      <c r="O9" s="378"/>
      <c r="P9" s="378"/>
      <c r="Q9" s="378"/>
      <c r="R9" s="378"/>
      <c r="S9" s="378"/>
      <c r="T9" s="378"/>
      <c r="U9" s="379"/>
      <c r="V9" s="378"/>
      <c r="W9" s="378"/>
      <c r="X9" s="378"/>
      <c r="Y9" s="378"/>
      <c r="AA9" s="310"/>
      <c r="AB9" s="466"/>
      <c r="AC9" s="467"/>
    </row>
    <row r="10" spans="2:44" s="382" customFormat="1" ht="18" customHeight="1">
      <c r="C10" s="373"/>
      <c r="D10" s="2113" t="s">
        <v>296</v>
      </c>
      <c r="E10" s="2114"/>
      <c r="F10" s="2114"/>
      <c r="G10" s="2114"/>
      <c r="H10" s="2114"/>
      <c r="I10" s="2115"/>
      <c r="J10" s="2346"/>
      <c r="K10" s="2347"/>
      <c r="L10" s="2347"/>
      <c r="M10" s="2347"/>
      <c r="N10" s="2347"/>
      <c r="O10" s="2347"/>
      <c r="P10" s="2347"/>
      <c r="Q10" s="2347"/>
      <c r="R10" s="2347"/>
      <c r="S10" s="2347"/>
      <c r="T10" s="2347"/>
      <c r="U10" s="2347"/>
      <c r="V10" s="2348"/>
      <c r="W10" s="389"/>
      <c r="X10" s="366"/>
      <c r="Y10" s="366"/>
      <c r="AA10" s="442"/>
      <c r="AB10" s="466"/>
      <c r="AC10" s="467"/>
    </row>
    <row r="11" spans="2:44" s="382" customFormat="1" ht="24.75" customHeight="1">
      <c r="C11" s="373"/>
      <c r="D11" s="2150" t="s">
        <v>535</v>
      </c>
      <c r="E11" s="2114"/>
      <c r="F11" s="2114"/>
      <c r="G11" s="2114"/>
      <c r="H11" s="2114"/>
      <c r="I11" s="2115"/>
      <c r="J11" s="2346"/>
      <c r="K11" s="2347"/>
      <c r="L11" s="2347"/>
      <c r="M11" s="2347"/>
      <c r="N11" s="2347"/>
      <c r="O11" s="2347"/>
      <c r="P11" s="2347"/>
      <c r="Q11" s="2347"/>
      <c r="R11" s="2347"/>
      <c r="S11" s="2347"/>
      <c r="T11" s="2347"/>
      <c r="U11" s="2347"/>
      <c r="V11" s="2348"/>
      <c r="W11" s="389"/>
      <c r="X11" s="366"/>
      <c r="Y11" s="366"/>
      <c r="AA11" s="442"/>
      <c r="AB11" s="466"/>
      <c r="AC11" s="467"/>
    </row>
    <row r="12" spans="2:44" s="382" customFormat="1" ht="18" customHeight="1">
      <c r="C12" s="373"/>
      <c r="D12" s="2113" t="s">
        <v>750</v>
      </c>
      <c r="E12" s="2114"/>
      <c r="F12" s="2114"/>
      <c r="G12" s="2114"/>
      <c r="H12" s="2114"/>
      <c r="I12" s="2115"/>
      <c r="J12" s="407" t="s">
        <v>248</v>
      </c>
      <c r="K12" s="445" t="s">
        <v>536</v>
      </c>
      <c r="L12" s="408"/>
      <c r="M12" s="385"/>
      <c r="N12" s="385"/>
      <c r="O12" s="409" t="s">
        <v>248</v>
      </c>
      <c r="P12" s="445" t="s">
        <v>537</v>
      </c>
      <c r="Q12" s="385"/>
      <c r="R12" s="385"/>
      <c r="S12" s="385"/>
      <c r="T12" s="385"/>
      <c r="U12" s="385"/>
      <c r="V12" s="411"/>
      <c r="W12" s="366"/>
      <c r="X12" s="366"/>
      <c r="Y12" s="366"/>
      <c r="AA12" s="442"/>
      <c r="AB12" s="469"/>
      <c r="AC12" s="467"/>
    </row>
    <row r="13" spans="2:44" s="382" customFormat="1" ht="6" customHeight="1">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AA13" s="442"/>
      <c r="AB13" s="466"/>
      <c r="AC13" s="467"/>
    </row>
    <row r="14" spans="2:44" s="382" customFormat="1" ht="18" customHeight="1">
      <c r="C14" s="373"/>
      <c r="D14" s="2113" t="s">
        <v>538</v>
      </c>
      <c r="E14" s="2114"/>
      <c r="F14" s="2114"/>
      <c r="G14" s="2114"/>
      <c r="H14" s="2114"/>
      <c r="I14" s="2115"/>
      <c r="J14" s="2113" t="s">
        <v>539</v>
      </c>
      <c r="K14" s="2115"/>
      <c r="L14" s="2347"/>
      <c r="M14" s="2347"/>
      <c r="N14" s="2347"/>
      <c r="O14" s="2347"/>
      <c r="P14" s="2347"/>
      <c r="Q14" s="2347"/>
      <c r="R14" s="2113" t="s">
        <v>540</v>
      </c>
      <c r="S14" s="2115"/>
      <c r="T14" s="2345"/>
      <c r="U14" s="2345"/>
      <c r="V14" s="443" t="s">
        <v>541</v>
      </c>
      <c r="W14" s="389"/>
      <c r="X14" s="366"/>
      <c r="Y14" s="366"/>
      <c r="AA14" s="442"/>
      <c r="AB14" s="466"/>
      <c r="AC14" s="467"/>
    </row>
    <row r="15" spans="2:44" s="382" customFormat="1" ht="18" customHeight="1">
      <c r="C15" s="373"/>
      <c r="D15" s="2113" t="s">
        <v>542</v>
      </c>
      <c r="E15" s="2114"/>
      <c r="F15" s="2114"/>
      <c r="G15" s="2114"/>
      <c r="H15" s="2114"/>
      <c r="I15" s="2115"/>
      <c r="J15" s="2113" t="s">
        <v>539</v>
      </c>
      <c r="K15" s="2115"/>
      <c r="L15" s="2347"/>
      <c r="M15" s="2347"/>
      <c r="N15" s="2347"/>
      <c r="O15" s="2347"/>
      <c r="P15" s="2347"/>
      <c r="Q15" s="2347"/>
      <c r="R15" s="2113" t="s">
        <v>540</v>
      </c>
      <c r="S15" s="2115"/>
      <c r="T15" s="2345"/>
      <c r="U15" s="2345"/>
      <c r="V15" s="443" t="s">
        <v>541</v>
      </c>
      <c r="W15" s="389"/>
      <c r="X15" s="366"/>
      <c r="Y15" s="366"/>
      <c r="AA15" s="442"/>
      <c r="AB15" s="466"/>
      <c r="AC15" s="467"/>
    </row>
    <row r="16" spans="2:44" s="382" customFormat="1" ht="18" customHeight="1">
      <c r="C16" s="373"/>
      <c r="D16" s="2113" t="s">
        <v>543</v>
      </c>
      <c r="E16" s="2114"/>
      <c r="F16" s="2114"/>
      <c r="G16" s="2114"/>
      <c r="H16" s="2114"/>
      <c r="I16" s="2115"/>
      <c r="J16" s="2113" t="s">
        <v>539</v>
      </c>
      <c r="K16" s="2115"/>
      <c r="L16" s="2347"/>
      <c r="M16" s="2347"/>
      <c r="N16" s="2347"/>
      <c r="O16" s="2347"/>
      <c r="P16" s="2347"/>
      <c r="Q16" s="2347"/>
      <c r="R16" s="2113" t="s">
        <v>540</v>
      </c>
      <c r="S16" s="2115"/>
      <c r="T16" s="2345"/>
      <c r="U16" s="2345"/>
      <c r="V16" s="443" t="s">
        <v>541</v>
      </c>
      <c r="W16" s="389"/>
      <c r="X16" s="366"/>
      <c r="Y16" s="366"/>
      <c r="AA16" s="442"/>
      <c r="AB16" s="466"/>
      <c r="AC16" s="467"/>
    </row>
    <row r="17" spans="2:44" s="382" customFormat="1" ht="18" customHeight="1">
      <c r="C17" s="373"/>
      <c r="D17" s="2150" t="s">
        <v>544</v>
      </c>
      <c r="E17" s="2114"/>
      <c r="F17" s="2114"/>
      <c r="G17" s="2114"/>
      <c r="H17" s="2114"/>
      <c r="I17" s="2115"/>
      <c r="J17" s="2349" t="str">
        <f>IF(J27=0,"",J27)</f>
        <v/>
      </c>
      <c r="K17" s="2350"/>
      <c r="L17" s="2350"/>
      <c r="M17" s="2350"/>
      <c r="N17" s="2350"/>
      <c r="O17" s="2350"/>
      <c r="P17" s="2350"/>
      <c r="Q17" s="2350"/>
      <c r="R17" s="2350"/>
      <c r="S17" s="2350"/>
      <c r="T17" s="2350"/>
      <c r="U17" s="2350"/>
      <c r="V17" s="387" t="s">
        <v>545</v>
      </c>
      <c r="W17" s="389"/>
      <c r="X17" s="366"/>
      <c r="Y17" s="366"/>
      <c r="AA17" s="442"/>
      <c r="AB17" s="466"/>
      <c r="AC17" s="467"/>
    </row>
    <row r="18" spans="2:44" s="382" customFormat="1" ht="6" customHeight="1">
      <c r="C18" s="373"/>
      <c r="D18" s="390"/>
      <c r="E18" s="390"/>
      <c r="F18" s="391"/>
      <c r="G18" s="392"/>
      <c r="H18" s="392"/>
      <c r="I18" s="392"/>
      <c r="J18" s="392"/>
      <c r="K18" s="392"/>
      <c r="L18" s="318"/>
      <c r="M18" s="318"/>
      <c r="N18" s="318"/>
      <c r="O18" s="318"/>
      <c r="P18" s="318"/>
      <c r="Q18" s="318"/>
      <c r="R18" s="318"/>
      <c r="S18" s="318"/>
      <c r="T18" s="318"/>
      <c r="U18" s="318"/>
      <c r="V18" s="318"/>
      <c r="W18" s="318"/>
      <c r="X18" s="318"/>
      <c r="Y18" s="318"/>
      <c r="AA18" s="442"/>
      <c r="AB18" s="466"/>
      <c r="AC18" s="467"/>
    </row>
    <row r="19" spans="2:44" s="382" customFormat="1" ht="18" customHeight="1">
      <c r="C19" s="373"/>
      <c r="D19" s="2150" t="s">
        <v>485</v>
      </c>
      <c r="E19" s="2114"/>
      <c r="F19" s="2114"/>
      <c r="G19" s="2114"/>
      <c r="H19" s="2114"/>
      <c r="I19" s="2115"/>
      <c r="J19" s="2351"/>
      <c r="K19" s="2352"/>
      <c r="L19" s="2352"/>
      <c r="M19" s="2352"/>
      <c r="N19" s="2352"/>
      <c r="O19" s="2352"/>
      <c r="P19" s="2352"/>
      <c r="Q19" s="2352"/>
      <c r="R19" s="2352"/>
      <c r="S19" s="2352"/>
      <c r="T19" s="2352"/>
      <c r="U19" s="2352"/>
      <c r="V19" s="2353"/>
      <c r="W19" s="389"/>
      <c r="X19" s="366"/>
      <c r="Y19" s="366"/>
      <c r="AA19" s="442"/>
      <c r="AB19" s="466"/>
      <c r="AC19" s="467"/>
    </row>
    <row r="20" spans="2:44" s="382" customFormat="1" ht="15" customHeight="1">
      <c r="C20" s="373"/>
      <c r="D20" s="390"/>
      <c r="E20" s="390"/>
      <c r="F20" s="391"/>
      <c r="G20" s="392"/>
      <c r="H20" s="392"/>
      <c r="I20" s="392"/>
      <c r="J20" s="392"/>
      <c r="K20" s="392"/>
      <c r="L20" s="318"/>
      <c r="M20" s="318"/>
      <c r="N20" s="318"/>
      <c r="O20" s="318"/>
      <c r="P20" s="318"/>
      <c r="Q20" s="318"/>
      <c r="R20" s="318"/>
      <c r="S20" s="318"/>
      <c r="T20" s="318"/>
      <c r="U20" s="318"/>
      <c r="V20" s="318"/>
      <c r="W20" s="318"/>
      <c r="X20" s="318"/>
      <c r="Y20" s="318"/>
      <c r="AA20" s="442"/>
      <c r="AB20" s="466"/>
      <c r="AC20" s="467"/>
    </row>
    <row r="21" spans="2:44" s="416" customFormat="1" ht="15" customHeight="1">
      <c r="B21" s="333"/>
      <c r="C21" s="412" t="s">
        <v>505</v>
      </c>
      <c r="D21" s="360"/>
      <c r="E21" s="360"/>
      <c r="F21" s="360"/>
      <c r="G21" s="360"/>
      <c r="H21" s="341"/>
      <c r="I21" s="335"/>
      <c r="J21" s="336"/>
      <c r="K21" s="341"/>
      <c r="L21" s="335"/>
      <c r="M21" s="341"/>
      <c r="N21" s="336"/>
      <c r="O21" s="337"/>
      <c r="P21" s="336"/>
      <c r="Q21" s="342"/>
      <c r="R21" s="343"/>
      <c r="S21" s="343"/>
      <c r="T21" s="343"/>
      <c r="U21" s="413"/>
      <c r="V21" s="413"/>
      <c r="W21" s="413"/>
      <c r="X21" s="413"/>
      <c r="Y21" s="413"/>
      <c r="Z21" s="413"/>
      <c r="AA21" s="414"/>
      <c r="AB21" s="414"/>
      <c r="AC21" s="413"/>
      <c r="AD21" s="413"/>
      <c r="AE21" s="462"/>
      <c r="AF21" s="344"/>
      <c r="AG21" s="344"/>
      <c r="AH21" s="344"/>
      <c r="AI21" s="415"/>
      <c r="AJ21" s="415"/>
      <c r="AK21" s="415"/>
      <c r="AL21" s="415"/>
      <c r="AM21" s="415"/>
      <c r="AN21" s="415"/>
      <c r="AO21" s="415"/>
      <c r="AP21" s="338"/>
      <c r="AQ21" s="338"/>
      <c r="AR21" s="332"/>
    </row>
    <row r="22" spans="2:44" s="416" customFormat="1" ht="18" customHeight="1">
      <c r="B22" s="333"/>
      <c r="C22" s="417"/>
      <c r="D22" s="2313" t="s">
        <v>478</v>
      </c>
      <c r="E22" s="2314"/>
      <c r="F22" s="2314"/>
      <c r="G22" s="2314"/>
      <c r="H22" s="2314"/>
      <c r="I22" s="2315"/>
      <c r="J22" s="2316" t="s">
        <v>486</v>
      </c>
      <c r="K22" s="2317"/>
      <c r="L22" s="2317"/>
      <c r="M22" s="2317"/>
      <c r="N22" s="2354"/>
      <c r="O22" s="2318" t="s">
        <v>479</v>
      </c>
      <c r="P22" s="2319"/>
      <c r="Q22" s="2319"/>
      <c r="R22" s="2319"/>
      <c r="S22" s="2320"/>
      <c r="T22" s="2355"/>
      <c r="U22" s="2355"/>
      <c r="V22" s="2355"/>
      <c r="W22" s="2355"/>
      <c r="X22" s="2355"/>
      <c r="Y22" s="418"/>
      <c r="Z22" s="418"/>
      <c r="AA22" s="419"/>
      <c r="AB22" s="419"/>
      <c r="AC22" s="418"/>
      <c r="AD22" s="415"/>
      <c r="AE22" s="338"/>
      <c r="AF22" s="338"/>
      <c r="AG22" s="332"/>
    </row>
    <row r="23" spans="2:44" s="416" customFormat="1" ht="18" customHeight="1">
      <c r="B23" s="333"/>
      <c r="C23" s="417"/>
      <c r="D23" s="2313" t="s">
        <v>480</v>
      </c>
      <c r="E23" s="2314"/>
      <c r="F23" s="2314"/>
      <c r="G23" s="2314"/>
      <c r="H23" s="2314"/>
      <c r="I23" s="2315"/>
      <c r="J23" s="2321"/>
      <c r="K23" s="2322"/>
      <c r="L23" s="2322"/>
      <c r="M23" s="2322"/>
      <c r="N23" s="420" t="s">
        <v>48</v>
      </c>
      <c r="O23" s="2356">
        <f>IF(AND($J$12="■",$O$12="□",J23&gt;=22),900000,IF(AND($J$12="□",$O$12="■",J23&gt;=5,J23&lt;=7),650000,IF(AND($J$12="□",$O$12="■",J23&gt;=8),800000,0)))</f>
        <v>0</v>
      </c>
      <c r="P23" s="2357"/>
      <c r="Q23" s="2357"/>
      <c r="R23" s="2357"/>
      <c r="S23" s="421" t="s">
        <v>481</v>
      </c>
      <c r="T23" s="2358"/>
      <c r="U23" s="2358"/>
      <c r="V23" s="2358"/>
      <c r="W23" s="2358"/>
      <c r="X23" s="423"/>
      <c r="Y23" s="463"/>
      <c r="Z23" s="463"/>
      <c r="AA23" s="464"/>
      <c r="AB23" s="422"/>
      <c r="AC23" s="423"/>
      <c r="AD23" s="415"/>
      <c r="AE23" s="338"/>
      <c r="AF23" s="338"/>
      <c r="AG23" s="332"/>
    </row>
    <row r="24" spans="2:44" s="416" customFormat="1" ht="18" customHeight="1">
      <c r="B24" s="333"/>
      <c r="C24" s="417"/>
      <c r="D24" s="2313" t="s">
        <v>482</v>
      </c>
      <c r="E24" s="2314"/>
      <c r="F24" s="2314"/>
      <c r="G24" s="2314"/>
      <c r="H24" s="2314"/>
      <c r="I24" s="2315"/>
      <c r="J24" s="2321"/>
      <c r="K24" s="2322"/>
      <c r="L24" s="2322"/>
      <c r="M24" s="2322"/>
      <c r="N24" s="420" t="s">
        <v>48</v>
      </c>
      <c r="O24" s="2356">
        <f>IF(AND($J$12="■",$O$12="□",J24&gt;=22),900000,IF(AND($J$12="□",$O$12="■",J24&gt;=5,J24&lt;=7),650000,IF(AND($J$12="□",$O$12="■",J24&gt;=8),800000,0)))</f>
        <v>0</v>
      </c>
      <c r="P24" s="2357"/>
      <c r="Q24" s="2357"/>
      <c r="R24" s="2357"/>
      <c r="S24" s="421" t="s">
        <v>481</v>
      </c>
      <c r="T24" s="2358"/>
      <c r="U24" s="2358"/>
      <c r="V24" s="2358"/>
      <c r="W24" s="2358"/>
      <c r="X24" s="423"/>
      <c r="Y24" s="463"/>
      <c r="Z24" s="463"/>
      <c r="AA24" s="464"/>
      <c r="AB24" s="422"/>
      <c r="AC24" s="423"/>
      <c r="AD24" s="415"/>
      <c r="AE24" s="338"/>
      <c r="AF24" s="338"/>
      <c r="AG24" s="332"/>
    </row>
    <row r="25" spans="2:44" s="416" customFormat="1" ht="18" customHeight="1">
      <c r="B25" s="333"/>
      <c r="C25" s="417"/>
      <c r="D25" s="2313" t="s">
        <v>483</v>
      </c>
      <c r="E25" s="2314"/>
      <c r="F25" s="2314"/>
      <c r="G25" s="2314"/>
      <c r="H25" s="2314"/>
      <c r="I25" s="2315"/>
      <c r="J25" s="2321"/>
      <c r="K25" s="2322"/>
      <c r="L25" s="2322"/>
      <c r="M25" s="2322"/>
      <c r="N25" s="420" t="s">
        <v>48</v>
      </c>
      <c r="O25" s="2356">
        <f>IF(AND($J$12="■",$O$12="□",J25&gt;=22),900000,IF(AND($J$12="□",$O$12="■",J25&gt;=5,J25&lt;=7),650000,IF(AND($J$12="□",$O$12="■",J25&gt;=8),800000,0)))</f>
        <v>0</v>
      </c>
      <c r="P25" s="2357"/>
      <c r="Q25" s="2357"/>
      <c r="R25" s="2357"/>
      <c r="S25" s="421" t="s">
        <v>481</v>
      </c>
      <c r="T25" s="2358"/>
      <c r="U25" s="2358"/>
      <c r="V25" s="2358"/>
      <c r="W25" s="2358"/>
      <c r="X25" s="423"/>
      <c r="Y25" s="463"/>
      <c r="Z25" s="463"/>
      <c r="AA25" s="464"/>
      <c r="AB25" s="422"/>
      <c r="AC25" s="423"/>
      <c r="AE25" s="415"/>
      <c r="AF25" s="338"/>
      <c r="AG25" s="332"/>
    </row>
    <row r="26" spans="2:44" s="416" customFormat="1" ht="18" customHeight="1" thickBot="1">
      <c r="B26" s="333"/>
      <c r="C26" s="417"/>
      <c r="D26" s="2332" t="s">
        <v>669</v>
      </c>
      <c r="E26" s="2333"/>
      <c r="F26" s="2333"/>
      <c r="G26" s="2333"/>
      <c r="H26" s="2333"/>
      <c r="I26" s="2334"/>
      <c r="J26" s="2335"/>
      <c r="K26" s="2336"/>
      <c r="L26" s="2336"/>
      <c r="M26" s="2336"/>
      <c r="N26" s="485" t="s">
        <v>48</v>
      </c>
      <c r="O26" s="2361">
        <f>IF(AND($J$12="■",$O$12="□",J26&gt;=22),900000,IF(AND($J$12="□",$O$12="■",J26&gt;=5,J26&lt;=7),650000,IF(AND($J$12="□",$O$12="■",J26&gt;=8),800000,0)))</f>
        <v>0</v>
      </c>
      <c r="P26" s="2362"/>
      <c r="Q26" s="2362"/>
      <c r="R26" s="2362"/>
      <c r="S26" s="486" t="s">
        <v>481</v>
      </c>
      <c r="T26" s="2358"/>
      <c r="U26" s="2358"/>
      <c r="V26" s="2358"/>
      <c r="W26" s="2358"/>
      <c r="X26" s="423"/>
      <c r="Y26" s="463"/>
      <c r="Z26" s="463"/>
      <c r="AA26" s="464"/>
      <c r="AB26" s="422"/>
      <c r="AC26" s="423"/>
      <c r="AD26" s="415"/>
      <c r="AE26" s="338"/>
      <c r="AF26" s="338"/>
      <c r="AG26" s="332"/>
    </row>
    <row r="27" spans="2:44" s="416" customFormat="1" ht="18" customHeight="1" thickTop="1">
      <c r="B27" s="333"/>
      <c r="C27" s="417"/>
      <c r="D27" s="2325" t="s">
        <v>428</v>
      </c>
      <c r="E27" s="2326"/>
      <c r="F27" s="2326"/>
      <c r="G27" s="2326"/>
      <c r="H27" s="2326"/>
      <c r="I27" s="2327"/>
      <c r="J27" s="2328">
        <f>SUM(J23:M26)</f>
        <v>0</v>
      </c>
      <c r="K27" s="2329"/>
      <c r="L27" s="2329"/>
      <c r="M27" s="2329"/>
      <c r="N27" s="424" t="s">
        <v>48</v>
      </c>
      <c r="O27" s="2359">
        <f>SUM(O23:R26)</f>
        <v>0</v>
      </c>
      <c r="P27" s="2360"/>
      <c r="Q27" s="2360"/>
      <c r="R27" s="2360"/>
      <c r="S27" s="425" t="s">
        <v>481</v>
      </c>
      <c r="T27" s="2358"/>
      <c r="U27" s="2358"/>
      <c r="V27" s="2358"/>
      <c r="W27" s="2358"/>
      <c r="X27" s="423"/>
      <c r="Y27" s="463"/>
      <c r="Z27" s="463"/>
      <c r="AA27" s="464"/>
      <c r="AB27" s="422"/>
      <c r="AC27" s="423"/>
      <c r="AD27" s="415"/>
      <c r="AE27" s="338"/>
      <c r="AF27" s="338"/>
      <c r="AG27" s="332"/>
    </row>
    <row r="28" spans="2:44" s="416" customFormat="1" ht="15" customHeight="1">
      <c r="B28" s="333"/>
      <c r="D28" s="465"/>
      <c r="E28" s="331"/>
      <c r="F28" s="331"/>
      <c r="G28" s="331"/>
      <c r="H28" s="334"/>
      <c r="I28" s="334"/>
      <c r="J28" s="335"/>
      <c r="K28" s="336"/>
      <c r="L28" s="334"/>
      <c r="M28" s="334"/>
      <c r="N28" s="335"/>
      <c r="O28" s="335"/>
      <c r="P28" s="334"/>
      <c r="Q28" s="334"/>
      <c r="R28" s="337"/>
      <c r="S28" s="335"/>
      <c r="T28" s="335"/>
      <c r="U28" s="335"/>
      <c r="V28" s="335"/>
      <c r="W28" s="335"/>
      <c r="X28" s="335"/>
      <c r="Y28" s="338"/>
      <c r="Z28" s="338"/>
      <c r="AA28" s="426"/>
      <c r="AB28" s="426"/>
      <c r="AC28" s="338"/>
      <c r="AD28" s="339"/>
      <c r="AE28" s="462"/>
      <c r="AF28" s="339"/>
      <c r="AG28" s="339"/>
      <c r="AH28" s="339"/>
      <c r="AI28" s="339"/>
      <c r="AJ28" s="339"/>
      <c r="AK28" s="339"/>
      <c r="AL28" s="339"/>
      <c r="AM28" s="339"/>
      <c r="AN28" s="340"/>
      <c r="AO28" s="340"/>
      <c r="AP28" s="340"/>
      <c r="AQ28" s="340"/>
      <c r="AR28" s="332"/>
    </row>
    <row r="29" spans="2:44" s="375" customFormat="1" ht="1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AA29" s="310"/>
      <c r="AB29" s="466"/>
      <c r="AC29" s="467"/>
    </row>
    <row r="30" spans="2:44" s="375" customFormat="1" ht="1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AA30" s="310"/>
      <c r="AB30" s="466"/>
      <c r="AC30" s="467"/>
    </row>
    <row r="31" spans="2:44" s="375" customFormat="1" ht="1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AA31" s="310"/>
      <c r="AB31" s="466"/>
      <c r="AC31" s="467"/>
    </row>
    <row r="32" spans="2:44" s="375" customFormat="1" ht="1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AA32" s="310"/>
      <c r="AB32" s="466"/>
      <c r="AC32" s="467"/>
    </row>
    <row r="33" spans="3:29" s="375" customFormat="1" ht="1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AA33" s="310"/>
      <c r="AB33" s="466"/>
      <c r="AC33" s="467"/>
    </row>
    <row r="34" spans="3:29" s="375" customFormat="1" ht="1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AA34" s="310"/>
      <c r="AB34" s="466"/>
      <c r="AC34" s="467"/>
    </row>
    <row r="35" spans="3:29" s="375" customFormat="1" ht="1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AA35" s="310"/>
      <c r="AB35" s="466"/>
      <c r="AC35" s="467"/>
    </row>
    <row r="36" spans="3:29" s="375" customFormat="1" ht="1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AA36" s="310"/>
      <c r="AB36" s="466"/>
      <c r="AC36" s="467"/>
    </row>
    <row r="37" spans="3:29" s="375" customFormat="1" ht="1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AA37" s="310"/>
      <c r="AB37" s="466"/>
      <c r="AC37" s="467"/>
    </row>
    <row r="38" spans="3:29" s="375" customFormat="1" ht="1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AA38" s="310"/>
      <c r="AB38" s="466"/>
      <c r="AC38" s="467"/>
    </row>
    <row r="39" spans="3:29" s="375" customFormat="1" ht="1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AA39" s="310"/>
      <c r="AB39" s="470"/>
      <c r="AC39" s="336"/>
    </row>
    <row r="40" spans="3:29" s="375" customFormat="1" ht="15">
      <c r="C40" s="376"/>
      <c r="D40" s="377"/>
      <c r="E40" s="378"/>
      <c r="F40" s="378"/>
      <c r="G40" s="378"/>
      <c r="H40" s="378"/>
      <c r="I40" s="378"/>
      <c r="J40" s="378"/>
      <c r="K40" s="378"/>
      <c r="L40" s="378"/>
      <c r="M40" s="378"/>
      <c r="N40" s="378"/>
      <c r="O40" s="378"/>
      <c r="P40" s="378"/>
      <c r="Q40" s="378"/>
      <c r="R40" s="378"/>
      <c r="S40" s="378"/>
      <c r="T40" s="378"/>
      <c r="U40" s="379"/>
      <c r="V40" s="378"/>
      <c r="W40" s="378"/>
      <c r="X40" s="378"/>
      <c r="Y40" s="378"/>
      <c r="AA40" s="310"/>
      <c r="AB40" s="470"/>
      <c r="AC40" s="336"/>
    </row>
    <row r="41" spans="3:29" s="375" customFormat="1" ht="15">
      <c r="C41" s="376"/>
      <c r="D41" s="377"/>
      <c r="E41" s="378"/>
      <c r="F41" s="378"/>
      <c r="G41" s="378"/>
      <c r="H41" s="378"/>
      <c r="I41" s="378"/>
      <c r="J41" s="378"/>
      <c r="K41" s="378"/>
      <c r="L41" s="378"/>
      <c r="M41" s="378"/>
      <c r="N41" s="378"/>
      <c r="O41" s="378"/>
      <c r="P41" s="378"/>
      <c r="Q41" s="378"/>
      <c r="R41" s="378"/>
      <c r="S41" s="378"/>
      <c r="T41" s="378"/>
      <c r="U41" s="379"/>
      <c r="V41" s="378"/>
      <c r="W41" s="378"/>
      <c r="X41" s="378"/>
      <c r="Y41" s="378"/>
      <c r="AA41" s="310"/>
      <c r="AB41" s="470"/>
      <c r="AC41" s="336"/>
    </row>
    <row r="42" spans="3:29" s="375" customFormat="1" ht="15">
      <c r="C42" s="376"/>
      <c r="D42" s="377"/>
      <c r="E42" s="378"/>
      <c r="F42" s="378"/>
      <c r="G42" s="378"/>
      <c r="H42" s="378"/>
      <c r="I42" s="378"/>
      <c r="J42" s="378"/>
      <c r="K42" s="378"/>
      <c r="L42" s="378"/>
      <c r="M42" s="378"/>
      <c r="N42" s="378"/>
      <c r="O42" s="378"/>
      <c r="P42" s="378"/>
      <c r="Q42" s="378"/>
      <c r="R42" s="378"/>
      <c r="S42" s="378"/>
      <c r="T42" s="378"/>
      <c r="U42" s="379"/>
      <c r="V42" s="378"/>
      <c r="W42" s="378"/>
      <c r="X42" s="378"/>
      <c r="Y42" s="378"/>
      <c r="AA42" s="310"/>
      <c r="AB42" s="470"/>
      <c r="AC42" s="336"/>
    </row>
    <row r="43" spans="3:29" s="375" customFormat="1" ht="15">
      <c r="C43" s="376"/>
      <c r="D43" s="377"/>
      <c r="E43" s="378"/>
      <c r="F43" s="378"/>
      <c r="G43" s="378"/>
      <c r="H43" s="378"/>
      <c r="I43" s="378"/>
      <c r="J43" s="378"/>
      <c r="K43" s="378"/>
      <c r="L43" s="378"/>
      <c r="M43" s="378"/>
      <c r="N43" s="378"/>
      <c r="O43" s="378"/>
      <c r="P43" s="378"/>
      <c r="Q43" s="378"/>
      <c r="R43" s="378"/>
      <c r="S43" s="378"/>
      <c r="T43" s="378"/>
      <c r="U43" s="379"/>
      <c r="V43" s="378"/>
      <c r="W43" s="378"/>
      <c r="X43" s="378"/>
      <c r="Y43" s="378"/>
      <c r="AA43" s="310"/>
      <c r="AB43" s="470"/>
      <c r="AC43" s="336"/>
    </row>
    <row r="44" spans="3:29" s="375" customFormat="1" ht="15">
      <c r="C44" s="376"/>
      <c r="D44" s="377"/>
      <c r="E44" s="378"/>
      <c r="F44" s="378"/>
      <c r="G44" s="378"/>
      <c r="H44" s="378"/>
      <c r="I44" s="378"/>
      <c r="J44" s="378"/>
      <c r="K44" s="378"/>
      <c r="L44" s="378"/>
      <c r="M44" s="378"/>
      <c r="N44" s="378"/>
      <c r="O44" s="378"/>
      <c r="P44" s="378"/>
      <c r="Q44" s="378"/>
      <c r="R44" s="378"/>
      <c r="S44" s="378"/>
      <c r="T44" s="378"/>
      <c r="U44" s="379"/>
      <c r="V44" s="378"/>
      <c r="W44" s="378"/>
      <c r="X44" s="378"/>
      <c r="Y44" s="378"/>
      <c r="AA44" s="310"/>
      <c r="AB44" s="470"/>
      <c r="AC44" s="336"/>
    </row>
    <row r="45" spans="3:29" s="375" customFormat="1" ht="1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AA45" s="310"/>
      <c r="AB45" s="470"/>
      <c r="AC45" s="336"/>
    </row>
    <row r="46" spans="3:29" s="375" customFormat="1" ht="1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AA46" s="310"/>
      <c r="AB46" s="470"/>
      <c r="AC46" s="336"/>
    </row>
    <row r="47" spans="3:29" ht="12.75" customHeight="1">
      <c r="AB47" s="470"/>
      <c r="AC47" s="336"/>
    </row>
    <row r="48" spans="3:29" ht="20.100000000000001" customHeight="1">
      <c r="AB48" s="470"/>
      <c r="AC48" s="336"/>
    </row>
    <row r="49" spans="28:30" ht="20.100000000000001" customHeight="1">
      <c r="AB49" s="470"/>
      <c r="AC49" s="336"/>
    </row>
    <row r="50" spans="28:30" ht="20.100000000000001" customHeight="1">
      <c r="AB50" s="470"/>
      <c r="AC50" s="336"/>
    </row>
    <row r="51" spans="28:30" ht="20.100000000000001" customHeight="1">
      <c r="AB51" s="470"/>
      <c r="AC51" s="336"/>
    </row>
    <row r="52" spans="28:30" ht="20.100000000000001" customHeight="1">
      <c r="AB52" s="470"/>
      <c r="AC52" s="336"/>
      <c r="AD52" s="471"/>
    </row>
    <row r="53" spans="28:30" ht="20.100000000000001" customHeight="1">
      <c r="AB53" s="470"/>
      <c r="AC53" s="336"/>
    </row>
    <row r="54" spans="28:30" ht="20.100000000000001" customHeight="1">
      <c r="AB54" s="470"/>
      <c r="AC54" s="336"/>
    </row>
    <row r="55" spans="28:30" ht="20.100000000000001" customHeight="1">
      <c r="AB55" s="470"/>
      <c r="AC55" s="336"/>
    </row>
    <row r="56" spans="28:30" ht="20.100000000000001" customHeight="1">
      <c r="AB56" s="470"/>
      <c r="AC56" s="336"/>
    </row>
    <row r="57" spans="28:30" ht="20.100000000000001" customHeight="1">
      <c r="AB57" s="470"/>
      <c r="AC57" s="336"/>
    </row>
    <row r="58" spans="28:30" ht="20.100000000000001" customHeight="1">
      <c r="AB58" s="470"/>
      <c r="AC58" s="336"/>
    </row>
    <row r="59" spans="28:30" ht="20.100000000000001" customHeight="1">
      <c r="AB59" s="470"/>
      <c r="AC59" s="336"/>
    </row>
    <row r="60" spans="28:30" ht="20.100000000000001" customHeight="1">
      <c r="AB60" s="470"/>
      <c r="AC60" s="336"/>
    </row>
    <row r="61" spans="28:30" ht="20.100000000000001" customHeight="1">
      <c r="AB61" s="470"/>
      <c r="AC61" s="336"/>
    </row>
    <row r="62" spans="28:30" ht="20.100000000000001" customHeight="1">
      <c r="AB62" s="470"/>
      <c r="AC62" s="336"/>
    </row>
    <row r="63" spans="28:30" ht="20.100000000000001" customHeight="1">
      <c r="AB63" s="470"/>
      <c r="AC63" s="336"/>
    </row>
    <row r="64" spans="28:30" ht="20.100000000000001" customHeight="1">
      <c r="AB64" s="472"/>
      <c r="AC64" s="473"/>
    </row>
    <row r="65" spans="28:29" ht="20.100000000000001" customHeight="1">
      <c r="AB65" s="470"/>
      <c r="AC65" s="336"/>
    </row>
    <row r="66" spans="28:29" ht="20.100000000000001" customHeight="1">
      <c r="AB66" s="470"/>
      <c r="AC66" s="336"/>
    </row>
    <row r="67" spans="28:29" ht="20.100000000000001" customHeight="1">
      <c r="AB67" s="470"/>
      <c r="AC67" s="336"/>
    </row>
    <row r="68" spans="28:29" ht="20.100000000000001" customHeight="1">
      <c r="AB68" s="470"/>
      <c r="AC68" s="336"/>
    </row>
    <row r="69" spans="28:29" ht="20.100000000000001" customHeight="1">
      <c r="AB69" s="470"/>
      <c r="AC69" s="336"/>
    </row>
    <row r="70" spans="28:29" ht="20.100000000000001" customHeight="1">
      <c r="AB70" s="470"/>
      <c r="AC70" s="336"/>
    </row>
    <row r="71" spans="28:29" ht="20.100000000000001" customHeight="1">
      <c r="AB71" s="470"/>
      <c r="AC71" s="336"/>
    </row>
    <row r="72" spans="28:29" ht="20.100000000000001" customHeight="1">
      <c r="AB72" s="470"/>
      <c r="AC72" s="336"/>
    </row>
    <row r="73" spans="28:29" ht="20.100000000000001" customHeight="1">
      <c r="AB73" s="470"/>
      <c r="AC73" s="336"/>
    </row>
    <row r="81" spans="29:29" ht="20.100000000000001" customHeight="1">
      <c r="AC81" s="474"/>
    </row>
    <row r="82" spans="29:29" ht="20.100000000000001" customHeight="1">
      <c r="AC82" s="475"/>
    </row>
    <row r="146" spans="28:29" ht="20.100000000000001" customHeight="1">
      <c r="AB146" s="476"/>
      <c r="AC146" s="477"/>
    </row>
    <row r="147" spans="28:29" ht="20.100000000000001" customHeight="1">
      <c r="AB147" s="476"/>
      <c r="AC147" s="477"/>
    </row>
    <row r="148" spans="28:29" ht="20.100000000000001" customHeight="1">
      <c r="AB148" s="476"/>
      <c r="AC148" s="477"/>
    </row>
    <row r="149" spans="28:29" ht="20.100000000000001" customHeight="1">
      <c r="AB149" s="476"/>
      <c r="AC149" s="477"/>
    </row>
    <row r="150" spans="28:29" ht="20.100000000000001" customHeight="1">
      <c r="AB150" s="476"/>
      <c r="AC150" s="477"/>
    </row>
    <row r="151" spans="28:29" ht="20.100000000000001" customHeight="1">
      <c r="AB151" s="476"/>
      <c r="AC151" s="477"/>
    </row>
    <row r="152" spans="28:29" ht="20.100000000000001" customHeight="1">
      <c r="AB152" s="476"/>
      <c r="AC152" s="477"/>
    </row>
    <row r="153" spans="28:29" ht="20.100000000000001" customHeight="1">
      <c r="AB153" s="476"/>
      <c r="AC153" s="477"/>
    </row>
    <row r="154" spans="28:29" ht="20.100000000000001" customHeight="1">
      <c r="AB154" s="476"/>
      <c r="AC154" s="477"/>
    </row>
    <row r="155" spans="28:29" ht="20.100000000000001" customHeight="1">
      <c r="AB155" s="476"/>
      <c r="AC155" s="477"/>
    </row>
    <row r="156" spans="28:29" ht="20.100000000000001" customHeight="1">
      <c r="AB156" s="476"/>
      <c r="AC156" s="477"/>
    </row>
    <row r="157" spans="28:29" ht="20.100000000000001" customHeight="1">
      <c r="AB157" s="476"/>
      <c r="AC157" s="477"/>
    </row>
    <row r="158" spans="28:29" ht="20.100000000000001" customHeight="1">
      <c r="AB158" s="476"/>
      <c r="AC158" s="477"/>
    </row>
    <row r="159" spans="28:29" ht="20.100000000000001" customHeight="1">
      <c r="AB159" s="476"/>
      <c r="AC159" s="477"/>
    </row>
    <row r="160" spans="28:29" ht="20.100000000000001" customHeight="1">
      <c r="AB160" s="476"/>
      <c r="AC160" s="477"/>
    </row>
    <row r="161" spans="28:29" ht="20.100000000000001" customHeight="1">
      <c r="AB161" s="476"/>
      <c r="AC161" s="477"/>
    </row>
    <row r="162" spans="28:29" ht="20.100000000000001" customHeight="1">
      <c r="AB162" s="476"/>
      <c r="AC162" s="477"/>
    </row>
    <row r="163" spans="28:29" ht="20.100000000000001" customHeight="1">
      <c r="AB163" s="476"/>
      <c r="AC163" s="477"/>
    </row>
    <row r="164" spans="28:29" ht="20.100000000000001" customHeight="1">
      <c r="AB164" s="476"/>
      <c r="AC164" s="477"/>
    </row>
    <row r="165" spans="28:29" ht="20.100000000000001" customHeight="1">
      <c r="AB165" s="476"/>
      <c r="AC165" s="477"/>
    </row>
    <row r="166" spans="28:29" ht="20.100000000000001" customHeight="1">
      <c r="AB166" s="476"/>
      <c r="AC166" s="477"/>
    </row>
    <row r="167" spans="28:29" ht="20.100000000000001" customHeight="1">
      <c r="AB167" s="476"/>
      <c r="AC167" s="477"/>
    </row>
    <row r="168" spans="28:29" ht="20.100000000000001" customHeight="1">
      <c r="AB168" s="476"/>
      <c r="AC168" s="477"/>
    </row>
    <row r="169" spans="28:29" ht="20.100000000000001" customHeight="1">
      <c r="AB169" s="476"/>
      <c r="AC169" s="477"/>
    </row>
    <row r="170" spans="28:29" ht="20.100000000000001" customHeight="1">
      <c r="AB170" s="476"/>
      <c r="AC170" s="477"/>
    </row>
    <row r="171" spans="28:29" ht="20.100000000000001" customHeight="1">
      <c r="AB171" s="476"/>
      <c r="AC171" s="477"/>
    </row>
    <row r="172" spans="28:29" ht="20.100000000000001" customHeight="1">
      <c r="AB172" s="476"/>
      <c r="AC172" s="477"/>
    </row>
    <row r="173" spans="28:29" ht="20.100000000000001" customHeight="1">
      <c r="AB173" s="476"/>
      <c r="AC173" s="477"/>
    </row>
    <row r="174" spans="28:29" ht="20.100000000000001" customHeight="1">
      <c r="AB174" s="476"/>
      <c r="AC174" s="477"/>
    </row>
    <row r="175" spans="28:29" ht="20.100000000000001" customHeight="1">
      <c r="AB175" s="476"/>
      <c r="AC175" s="477"/>
    </row>
    <row r="176" spans="28:29" ht="20.100000000000001" customHeight="1">
      <c r="AB176" s="476"/>
      <c r="AC176" s="477"/>
    </row>
    <row r="177" spans="28:29" ht="20.100000000000001" customHeight="1">
      <c r="AB177" s="476"/>
      <c r="AC177" s="477"/>
    </row>
    <row r="178" spans="28:29" ht="20.100000000000001" customHeight="1">
      <c r="AB178" s="476"/>
      <c r="AC178" s="477"/>
    </row>
    <row r="179" spans="28:29" ht="20.100000000000001" customHeight="1">
      <c r="AB179" s="476"/>
      <c r="AC179" s="477"/>
    </row>
    <row r="180" spans="28:29" ht="20.100000000000001" customHeight="1">
      <c r="AB180" s="476"/>
      <c r="AC180" s="477"/>
    </row>
    <row r="181" spans="28:29" ht="20.100000000000001" customHeight="1">
      <c r="AB181" s="476"/>
      <c r="AC181" s="477"/>
    </row>
    <row r="182" spans="28:29" ht="20.100000000000001" customHeight="1">
      <c r="AB182" s="476"/>
      <c r="AC182" s="477"/>
    </row>
    <row r="183" spans="28:29" ht="20.100000000000001" customHeight="1">
      <c r="AB183" s="476"/>
      <c r="AC183" s="477"/>
    </row>
    <row r="184" spans="28:29" ht="20.100000000000001" customHeight="1">
      <c r="AB184" s="476"/>
      <c r="AC184" s="477"/>
    </row>
    <row r="185" spans="28:29" ht="20.100000000000001" customHeight="1">
      <c r="AB185" s="476"/>
      <c r="AC185" s="477"/>
    </row>
    <row r="186" spans="28:29" ht="20.100000000000001" customHeight="1">
      <c r="AB186" s="476"/>
      <c r="AC186" s="477"/>
    </row>
    <row r="187" spans="28:29" ht="20.100000000000001" customHeight="1">
      <c r="AB187" s="478"/>
      <c r="AC187" s="479"/>
    </row>
    <row r="188" spans="28:29" ht="20.100000000000001" customHeight="1">
      <c r="AB188" s="478"/>
      <c r="AC188" s="479"/>
    </row>
    <row r="189" spans="28:29" ht="20.100000000000001" customHeight="1">
      <c r="AB189" s="480"/>
      <c r="AC189" s="481"/>
    </row>
    <row r="190" spans="28:29" ht="20.100000000000001" customHeight="1">
      <c r="AB190" s="480"/>
      <c r="AC190" s="481"/>
    </row>
    <row r="191" spans="28:29" ht="20.100000000000001" customHeight="1">
      <c r="AB191" s="480"/>
      <c r="AC191" s="481"/>
    </row>
    <row r="192" spans="28:29" ht="20.100000000000001" customHeight="1">
      <c r="AB192" s="480"/>
      <c r="AC192" s="481"/>
    </row>
  </sheetData>
  <sheetProtection algorithmName="SHA-512" hashValue="FhpkrX4ND84BV2gKJ423Q0QO0dKU4Nnm1LJbToAkbmjL37NDgNRLEn0H3ptpJen8cfXCmUNuHnWTLRCqeELraw==" saltValue="QT1j0Z/cGffuXkGaRiDNbg==" spinCount="100000" sheet="1" formatCells="0" formatRows="0" insertRows="0" deleteRows="0" selectLockedCells="1" autoFilter="0" pivotTables="0"/>
  <mergeCells count="50">
    <mergeCell ref="D25:I25"/>
    <mergeCell ref="J25:M25"/>
    <mergeCell ref="O25:R25"/>
    <mergeCell ref="T25:W25"/>
    <mergeCell ref="D27:I27"/>
    <mergeCell ref="J27:M27"/>
    <mergeCell ref="O27:R27"/>
    <mergeCell ref="T27:W27"/>
    <mergeCell ref="D26:I26"/>
    <mergeCell ref="J26:M26"/>
    <mergeCell ref="O26:R26"/>
    <mergeCell ref="T26:W26"/>
    <mergeCell ref="D23:I23"/>
    <mergeCell ref="J23:M23"/>
    <mergeCell ref="O23:R23"/>
    <mergeCell ref="T23:W23"/>
    <mergeCell ref="D24:I24"/>
    <mergeCell ref="J24:M24"/>
    <mergeCell ref="O24:R24"/>
    <mergeCell ref="T24:W24"/>
    <mergeCell ref="D17:I17"/>
    <mergeCell ref="J17:U17"/>
    <mergeCell ref="D19:I19"/>
    <mergeCell ref="J19:V19"/>
    <mergeCell ref="D22:I22"/>
    <mergeCell ref="J22:N22"/>
    <mergeCell ref="O22:S22"/>
    <mergeCell ref="T22:X22"/>
    <mergeCell ref="D15:I15"/>
    <mergeCell ref="J15:K15"/>
    <mergeCell ref="L15:Q15"/>
    <mergeCell ref="R15:S15"/>
    <mergeCell ref="T15:U15"/>
    <mergeCell ref="D16:I16"/>
    <mergeCell ref="J16:K16"/>
    <mergeCell ref="L16:Q16"/>
    <mergeCell ref="R16:S16"/>
    <mergeCell ref="T16:U16"/>
    <mergeCell ref="T14:U14"/>
    <mergeCell ref="D7:I7"/>
    <mergeCell ref="J7:V7"/>
    <mergeCell ref="D10:I10"/>
    <mergeCell ref="J10:V10"/>
    <mergeCell ref="D11:I11"/>
    <mergeCell ref="J11:V11"/>
    <mergeCell ref="D12:I12"/>
    <mergeCell ref="D14:I14"/>
    <mergeCell ref="J14:K14"/>
    <mergeCell ref="L14:Q14"/>
    <mergeCell ref="R14:S14"/>
  </mergeCells>
  <phoneticPr fontId="18"/>
  <conditionalFormatting sqref="AC81:AC82 AB146:AC192">
    <cfRule type="expression" priority="22">
      <formula>CELL("protect",AB81)=0</formula>
    </cfRule>
  </conditionalFormatting>
  <conditionalFormatting sqref="B1:B2">
    <cfRule type="expression" dxfId="86" priority="21">
      <formula>_xlfn.ISFORMULA(B1)=TRUE</formula>
    </cfRule>
  </conditionalFormatting>
  <conditionalFormatting sqref="N23:N25">
    <cfRule type="notContainsBlanks" dxfId="85" priority="17">
      <formula>LEN(TRIM(N23))&gt;0</formula>
    </cfRule>
    <cfRule type="expression" dxfId="84" priority="18">
      <formula>$N$14="■"</formula>
    </cfRule>
    <cfRule type="expression" dxfId="83" priority="19">
      <formula>$K$14="■"</formula>
    </cfRule>
    <cfRule type="expression" dxfId="82" priority="20">
      <formula>$H$14="■"</formula>
    </cfRule>
  </conditionalFormatting>
  <conditionalFormatting sqref="J23:M25">
    <cfRule type="containsBlanks" dxfId="81" priority="16">
      <formula>LEN(TRIM(J23))=0</formula>
    </cfRule>
  </conditionalFormatting>
  <conditionalFormatting sqref="J10:V10">
    <cfRule type="containsBlanks" dxfId="80" priority="15">
      <formula>LEN(TRIM(J10))=0</formula>
    </cfRule>
  </conditionalFormatting>
  <conditionalFormatting sqref="J12 O12">
    <cfRule type="expression" dxfId="79" priority="13">
      <formula>$O$12="■"</formula>
    </cfRule>
    <cfRule type="expression" dxfId="78" priority="14">
      <formula>$J$12="■"</formula>
    </cfRule>
  </conditionalFormatting>
  <conditionalFormatting sqref="J19:V19">
    <cfRule type="containsBlanks" dxfId="77" priority="12">
      <formula>LEN(TRIM(J19))=0</formula>
    </cfRule>
  </conditionalFormatting>
  <conditionalFormatting sqref="L14:Q14 T14:U14">
    <cfRule type="containsBlanks" dxfId="76" priority="11">
      <formula>LEN(TRIM(L14))=0</formula>
    </cfRule>
  </conditionalFormatting>
  <conditionalFormatting sqref="N26">
    <cfRule type="notContainsBlanks" dxfId="75" priority="7">
      <formula>LEN(TRIM(N26))&gt;0</formula>
    </cfRule>
    <cfRule type="expression" dxfId="74" priority="8">
      <formula>$N$14="■"</formula>
    </cfRule>
    <cfRule type="expression" dxfId="73" priority="9">
      <formula>$K$14="■"</formula>
    </cfRule>
    <cfRule type="expression" dxfId="72" priority="10">
      <formula>$H$14="■"</formula>
    </cfRule>
  </conditionalFormatting>
  <conditionalFormatting sqref="J26:M26">
    <cfRule type="containsBlanks" dxfId="71" priority="6">
      <formula>LEN(TRIM(J26))=0</formula>
    </cfRule>
  </conditionalFormatting>
  <conditionalFormatting sqref="O12:V12">
    <cfRule type="expression" dxfId="70" priority="5">
      <formula>$J$12="■"</formula>
    </cfRule>
  </conditionalFormatting>
  <conditionalFormatting sqref="J12:N12">
    <cfRule type="expression" dxfId="69" priority="4">
      <formula>$O$12="■"</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698FB573-769F-476B-9913-A8E5DB07C72E}">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50F15B07-894B-424F-9D7A-A4DD89BC5053}">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AB1293EA-65E9-4AFA-9D93-E475C056EB0D}">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H21 J12 H28 O12 P28 L28 K21" xr:uid="{1AB05D09-1D68-40FA-9ACE-FE6CBC1BB773}">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DEDA7FDF-6456-41CD-91CF-A8E0FD5CDC82}">
      <formula1>L65494-ROUNDDOWN(L65494,0)=0</formula1>
    </dataValidation>
    <dataValidation type="custom" imeMode="disabled" allowBlank="1" showInputMessage="1" showErrorMessage="1" error="小数点第二位まで、三位以下四捨五入で入力して下さい。" sqref="AI21:AO21 S23:T27 AB23:AB27 O23:O27 J23:J27 X23:X27 AE25 AD22:AD24 AD26:AD27" xr:uid="{205D27FD-F263-4356-AFB2-B386ADCB1232}">
      <formula1>J21-ROUNDDOWN(J21,2)=0</formula1>
    </dataValidation>
    <dataValidation imeMode="on" allowBlank="1" showInputMessage="1" showErrorMessage="1" sqref="T22 O22 U21" xr:uid="{04045597-4D0D-489D-9AF5-B1C43758027E}"/>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1" id="{30B52F19-2AE0-41CA-85BA-77D25EAADD46}">
            <xm:f>入力シート!$F$13="3年度事業（1年目）"</xm:f>
            <x14:dxf>
              <fill>
                <patternFill>
                  <bgColor theme="0" tint="-0.499984740745262"/>
                </patternFill>
              </fill>
            </x14:dxf>
          </x14:cfRule>
          <xm:sqref>J26:M26</xm:sqref>
        </x14:conditionalFormatting>
        <x14:conditionalFormatting xmlns:xm="http://schemas.microsoft.com/office/excel/2006/main">
          <x14:cfRule type="expression" priority="3" id="{FAB16443-F971-4DCC-8D56-0AB1817D1EA3}">
            <xm:f>入力シート!$F$13="単年度事業"</xm:f>
            <x14:dxf>
              <fill>
                <patternFill>
                  <bgColor theme="0" tint="-0.499984740745262"/>
                </patternFill>
              </fill>
            </x14:dxf>
          </x14:cfRule>
          <xm:sqref>J24:M26</xm:sqref>
        </x14:conditionalFormatting>
        <x14:conditionalFormatting xmlns:xm="http://schemas.microsoft.com/office/excel/2006/main">
          <x14:cfRule type="expression" priority="2" id="{5E38970D-CD50-4DF1-92DF-DAB5079CBB10}">
            <xm:f>入力シート!$F$13="2年度事業（1年目）"</xm:f>
            <x14:dxf>
              <fill>
                <patternFill>
                  <bgColor theme="0" tint="-0.499984740745262"/>
                </patternFill>
              </fill>
            </x14:dxf>
          </x14:cfRule>
          <xm:sqref>J25:M26</xm:sqref>
        </x14:conditionalFormatting>
      </x14:conditionalFormattings>
    </ext>
    <ext xmlns:x14="http://schemas.microsoft.com/office/spreadsheetml/2009/9/main" uri="{CCE6A557-97BC-4b89-ADB6-D9C93CAAB3DF}">
      <x14:dataValidations xmlns:xm="http://schemas.microsoft.com/office/excel/2006/main" count="2">
        <x14:dataValidation imeMode="disabled" allowBlank="1" showInputMessage="1" showErrorMessage="1" xr:uid="{64EF574F-51C9-4FB6-B744-BAB84C2D92E6}">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0E1A623F-4929-440E-87D1-BDD3DEC6838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9ECCE-CB59-412A-8B7B-7C4915B30A82}">
  <sheetPr>
    <pageSetUpPr fitToPage="1"/>
  </sheetPr>
  <dimension ref="B1:AR192"/>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367" customWidth="1"/>
    <col min="2" max="2" width="1.5" style="367" customWidth="1"/>
    <col min="3" max="3" width="2.5" style="367" customWidth="1"/>
    <col min="4" max="22" width="3.875" style="367" customWidth="1"/>
    <col min="23" max="23" width="1.625" style="367" customWidth="1"/>
    <col min="24" max="26" width="9" style="367" customWidth="1"/>
    <col min="27" max="27" width="9" style="309" customWidth="1"/>
    <col min="28" max="28" width="9" style="466" customWidth="1"/>
    <col min="29" max="29" width="9" style="467" customWidth="1"/>
    <col min="30" max="31" width="9" style="367" customWidth="1"/>
    <col min="32" max="42" width="9" style="367"/>
    <col min="43" max="43" width="16.875" style="367" bestFit="1" customWidth="1"/>
    <col min="44" max="44" width="13.375" style="367" customWidth="1"/>
    <col min="45" max="216" width="9" style="367"/>
    <col min="217" max="240" width="3.75" style="367" customWidth="1"/>
    <col min="241" max="249" width="9" style="367" customWidth="1"/>
    <col min="250" max="250" width="2" style="367" customWidth="1"/>
    <col min="251" max="472" width="9" style="367"/>
    <col min="473" max="496" width="3.75" style="367" customWidth="1"/>
    <col min="497" max="505" width="9" style="367" customWidth="1"/>
    <col min="506" max="506" width="2" style="367" customWidth="1"/>
    <col min="507" max="728" width="9" style="367"/>
    <col min="729" max="752" width="3.75" style="367" customWidth="1"/>
    <col min="753" max="761" width="9" style="367" customWidth="1"/>
    <col min="762" max="762" width="2" style="367" customWidth="1"/>
    <col min="763" max="984" width="9" style="367"/>
    <col min="985" max="1008" width="3.75" style="367" customWidth="1"/>
    <col min="1009" max="1017" width="9" style="367" customWidth="1"/>
    <col min="1018" max="1018" width="2" style="367" customWidth="1"/>
    <col min="1019" max="1240" width="9" style="367"/>
    <col min="1241" max="1264" width="3.75" style="367" customWidth="1"/>
    <col min="1265" max="1273" width="9" style="367" customWidth="1"/>
    <col min="1274" max="1274" width="2" style="367" customWidth="1"/>
    <col min="1275" max="1496" width="9" style="367"/>
    <col min="1497" max="1520" width="3.75" style="367" customWidth="1"/>
    <col min="1521" max="1529" width="9" style="367" customWidth="1"/>
    <col min="1530" max="1530" width="2" style="367" customWidth="1"/>
    <col min="1531" max="1752" width="9" style="367"/>
    <col min="1753" max="1776" width="3.75" style="367" customWidth="1"/>
    <col min="1777" max="1785" width="9" style="367" customWidth="1"/>
    <col min="1786" max="1786" width="2" style="367" customWidth="1"/>
    <col min="1787" max="2008" width="9" style="367"/>
    <col min="2009" max="2032" width="3.75" style="367" customWidth="1"/>
    <col min="2033" max="2041" width="9" style="367" customWidth="1"/>
    <col min="2042" max="2042" width="2" style="367" customWidth="1"/>
    <col min="2043" max="2264" width="9" style="367"/>
    <col min="2265" max="2288" width="3.75" style="367" customWidth="1"/>
    <col min="2289" max="2297" width="9" style="367" customWidth="1"/>
    <col min="2298" max="2298" width="2" style="367" customWidth="1"/>
    <col min="2299" max="2520" width="9" style="367"/>
    <col min="2521" max="2544" width="3.75" style="367" customWidth="1"/>
    <col min="2545" max="2553" width="9" style="367" customWidth="1"/>
    <col min="2554" max="2554" width="2" style="367" customWidth="1"/>
    <col min="2555" max="2776" width="9" style="367"/>
    <col min="2777" max="2800" width="3.75" style="367" customWidth="1"/>
    <col min="2801" max="2809" width="9" style="367" customWidth="1"/>
    <col min="2810" max="2810" width="2" style="367" customWidth="1"/>
    <col min="2811" max="3032" width="9" style="367"/>
    <col min="3033" max="3056" width="3.75" style="367" customWidth="1"/>
    <col min="3057" max="3065" width="9" style="367" customWidth="1"/>
    <col min="3066" max="3066" width="2" style="367" customWidth="1"/>
    <col min="3067" max="3288" width="9" style="367"/>
    <col min="3289" max="3312" width="3.75" style="367" customWidth="1"/>
    <col min="3313" max="3321" width="9" style="367" customWidth="1"/>
    <col min="3322" max="3322" width="2" style="367" customWidth="1"/>
    <col min="3323" max="3544" width="9" style="367"/>
    <col min="3545" max="3568" width="3.75" style="367" customWidth="1"/>
    <col min="3569" max="3577" width="9" style="367" customWidth="1"/>
    <col min="3578" max="3578" width="2" style="367" customWidth="1"/>
    <col min="3579" max="3800" width="9" style="367"/>
    <col min="3801" max="3824" width="3.75" style="367" customWidth="1"/>
    <col min="3825" max="3833" width="9" style="367" customWidth="1"/>
    <col min="3834" max="3834" width="2" style="367" customWidth="1"/>
    <col min="3835" max="4056" width="9" style="367"/>
    <col min="4057" max="4080" width="3.75" style="367" customWidth="1"/>
    <col min="4081" max="4089" width="9" style="367" customWidth="1"/>
    <col min="4090" max="4090" width="2" style="367" customWidth="1"/>
    <col min="4091" max="4312" width="9" style="367"/>
    <col min="4313" max="4336" width="3.75" style="367" customWidth="1"/>
    <col min="4337" max="4345" width="9" style="367" customWidth="1"/>
    <col min="4346" max="4346" width="2" style="367" customWidth="1"/>
    <col min="4347" max="4568" width="9" style="367"/>
    <col min="4569" max="4592" width="3.75" style="367" customWidth="1"/>
    <col min="4593" max="4601" width="9" style="367" customWidth="1"/>
    <col min="4602" max="4602" width="2" style="367" customWidth="1"/>
    <col min="4603" max="4824" width="9" style="367"/>
    <col min="4825" max="4848" width="3.75" style="367" customWidth="1"/>
    <col min="4849" max="4857" width="9" style="367" customWidth="1"/>
    <col min="4858" max="4858" width="2" style="367" customWidth="1"/>
    <col min="4859" max="5080" width="9" style="367"/>
    <col min="5081" max="5104" width="3.75" style="367" customWidth="1"/>
    <col min="5105" max="5113" width="9" style="367" customWidth="1"/>
    <col min="5114" max="5114" width="2" style="367" customWidth="1"/>
    <col min="5115" max="5336" width="9" style="367"/>
    <col min="5337" max="5360" width="3.75" style="367" customWidth="1"/>
    <col min="5361" max="5369" width="9" style="367" customWidth="1"/>
    <col min="5370" max="5370" width="2" style="367" customWidth="1"/>
    <col min="5371" max="5592" width="9" style="367"/>
    <col min="5593" max="5616" width="3.75" style="367" customWidth="1"/>
    <col min="5617" max="5625" width="9" style="367" customWidth="1"/>
    <col min="5626" max="5626" width="2" style="367" customWidth="1"/>
    <col min="5627" max="5848" width="9" style="367"/>
    <col min="5849" max="5872" width="3.75" style="367" customWidth="1"/>
    <col min="5873" max="5881" width="9" style="367" customWidth="1"/>
    <col min="5882" max="5882" width="2" style="367" customWidth="1"/>
    <col min="5883" max="6104" width="9" style="367"/>
    <col min="6105" max="6128" width="3.75" style="367" customWidth="1"/>
    <col min="6129" max="6137" width="9" style="367" customWidth="1"/>
    <col min="6138" max="6138" width="2" style="367" customWidth="1"/>
    <col min="6139" max="6360" width="9" style="367"/>
    <col min="6361" max="6384" width="3.75" style="367" customWidth="1"/>
    <col min="6385" max="6393" width="9" style="367" customWidth="1"/>
    <col min="6394" max="6394" width="2" style="367" customWidth="1"/>
    <col min="6395" max="6616" width="9" style="367"/>
    <col min="6617" max="6640" width="3.75" style="367" customWidth="1"/>
    <col min="6641" max="6649" width="9" style="367" customWidth="1"/>
    <col min="6650" max="6650" width="2" style="367" customWidth="1"/>
    <col min="6651" max="6872" width="9" style="367"/>
    <col min="6873" max="6896" width="3.75" style="367" customWidth="1"/>
    <col min="6897" max="6905" width="9" style="367" customWidth="1"/>
    <col min="6906" max="6906" width="2" style="367" customWidth="1"/>
    <col min="6907" max="7128" width="9" style="367"/>
    <col min="7129" max="7152" width="3.75" style="367" customWidth="1"/>
    <col min="7153" max="7161" width="9" style="367" customWidth="1"/>
    <col min="7162" max="7162" width="2" style="367" customWidth="1"/>
    <col min="7163" max="7384" width="9" style="367"/>
    <col min="7385" max="7408" width="3.75" style="367" customWidth="1"/>
    <col min="7409" max="7417" width="9" style="367" customWidth="1"/>
    <col min="7418" max="7418" width="2" style="367" customWidth="1"/>
    <col min="7419" max="7640" width="9" style="367"/>
    <col min="7641" max="7664" width="3.75" style="367" customWidth="1"/>
    <col min="7665" max="7673" width="9" style="367" customWidth="1"/>
    <col min="7674" max="7674" width="2" style="367" customWidth="1"/>
    <col min="7675" max="7896" width="9" style="367"/>
    <col min="7897" max="7920" width="3.75" style="367" customWidth="1"/>
    <col min="7921" max="7929" width="9" style="367" customWidth="1"/>
    <col min="7930" max="7930" width="2" style="367" customWidth="1"/>
    <col min="7931" max="8152" width="9" style="367"/>
    <col min="8153" max="8176" width="3.75" style="367" customWidth="1"/>
    <col min="8177" max="8185" width="9" style="367" customWidth="1"/>
    <col min="8186" max="8186" width="2" style="367" customWidth="1"/>
    <col min="8187" max="8408" width="9" style="367"/>
    <col min="8409" max="8432" width="3.75" style="367" customWidth="1"/>
    <col min="8433" max="8441" width="9" style="367" customWidth="1"/>
    <col min="8442" max="8442" width="2" style="367" customWidth="1"/>
    <col min="8443" max="8664" width="9" style="367"/>
    <col min="8665" max="8688" width="3.75" style="367" customWidth="1"/>
    <col min="8689" max="8697" width="9" style="367" customWidth="1"/>
    <col min="8698" max="8698" width="2" style="367" customWidth="1"/>
    <col min="8699" max="8920" width="9" style="367"/>
    <col min="8921" max="8944" width="3.75" style="367" customWidth="1"/>
    <col min="8945" max="8953" width="9" style="367" customWidth="1"/>
    <col min="8954" max="8954" width="2" style="367" customWidth="1"/>
    <col min="8955" max="9176" width="9" style="367"/>
    <col min="9177" max="9200" width="3.75" style="367" customWidth="1"/>
    <col min="9201" max="9209" width="9" style="367" customWidth="1"/>
    <col min="9210" max="9210" width="2" style="367" customWidth="1"/>
    <col min="9211" max="9432" width="9" style="367"/>
    <col min="9433" max="9456" width="3.75" style="367" customWidth="1"/>
    <col min="9457" max="9465" width="9" style="367" customWidth="1"/>
    <col min="9466" max="9466" width="2" style="367" customWidth="1"/>
    <col min="9467" max="9688" width="9" style="367"/>
    <col min="9689" max="9712" width="3.75" style="367" customWidth="1"/>
    <col min="9713" max="9721" width="9" style="367" customWidth="1"/>
    <col min="9722" max="9722" width="2" style="367" customWidth="1"/>
    <col min="9723" max="9944" width="9" style="367"/>
    <col min="9945" max="9968" width="3.75" style="367" customWidth="1"/>
    <col min="9969" max="9977" width="9" style="367" customWidth="1"/>
    <col min="9978" max="9978" width="2" style="367" customWidth="1"/>
    <col min="9979" max="10200" width="9" style="367"/>
    <col min="10201" max="10224" width="3.75" style="367" customWidth="1"/>
    <col min="10225" max="10233" width="9" style="367" customWidth="1"/>
    <col min="10234" max="10234" width="2" style="367" customWidth="1"/>
    <col min="10235" max="10456" width="9" style="367"/>
    <col min="10457" max="10480" width="3.75" style="367" customWidth="1"/>
    <col min="10481" max="10489" width="9" style="367" customWidth="1"/>
    <col min="10490" max="10490" width="2" style="367" customWidth="1"/>
    <col min="10491" max="10712" width="9" style="367"/>
    <col min="10713" max="10736" width="3.75" style="367" customWidth="1"/>
    <col min="10737" max="10745" width="9" style="367" customWidth="1"/>
    <col min="10746" max="10746" width="2" style="367" customWidth="1"/>
    <col min="10747" max="10968" width="9" style="367"/>
    <col min="10969" max="10992" width="3.75" style="367" customWidth="1"/>
    <col min="10993" max="11001" width="9" style="367" customWidth="1"/>
    <col min="11002" max="11002" width="2" style="367" customWidth="1"/>
    <col min="11003" max="11224" width="9" style="367"/>
    <col min="11225" max="11248" width="3.75" style="367" customWidth="1"/>
    <col min="11249" max="11257" width="9" style="367" customWidth="1"/>
    <col min="11258" max="11258" width="2" style="367" customWidth="1"/>
    <col min="11259" max="11480" width="9" style="367"/>
    <col min="11481" max="11504" width="3.75" style="367" customWidth="1"/>
    <col min="11505" max="11513" width="9" style="367" customWidth="1"/>
    <col min="11514" max="11514" width="2" style="367" customWidth="1"/>
    <col min="11515" max="11736" width="9" style="367"/>
    <col min="11737" max="11760" width="3.75" style="367" customWidth="1"/>
    <col min="11761" max="11769" width="9" style="367" customWidth="1"/>
    <col min="11770" max="11770" width="2" style="367" customWidth="1"/>
    <col min="11771" max="11992" width="9" style="367"/>
    <col min="11993" max="12016" width="3.75" style="367" customWidth="1"/>
    <col min="12017" max="12025" width="9" style="367" customWidth="1"/>
    <col min="12026" max="12026" width="2" style="367" customWidth="1"/>
    <col min="12027" max="12248" width="9" style="367"/>
    <col min="12249" max="12272" width="3.75" style="367" customWidth="1"/>
    <col min="12273" max="12281" width="9" style="367" customWidth="1"/>
    <col min="12282" max="12282" width="2" style="367" customWidth="1"/>
    <col min="12283" max="12504" width="9" style="367"/>
    <col min="12505" max="12528" width="3.75" style="367" customWidth="1"/>
    <col min="12529" max="12537" width="9" style="367" customWidth="1"/>
    <col min="12538" max="12538" width="2" style="367" customWidth="1"/>
    <col min="12539" max="12760" width="9" style="367"/>
    <col min="12761" max="12784" width="3.75" style="367" customWidth="1"/>
    <col min="12785" max="12793" width="9" style="367" customWidth="1"/>
    <col min="12794" max="12794" width="2" style="367" customWidth="1"/>
    <col min="12795" max="13016" width="9" style="367"/>
    <col min="13017" max="13040" width="3.75" style="367" customWidth="1"/>
    <col min="13041" max="13049" width="9" style="367" customWidth="1"/>
    <col min="13050" max="13050" width="2" style="367" customWidth="1"/>
    <col min="13051" max="13272" width="9" style="367"/>
    <col min="13273" max="13296" width="3.75" style="367" customWidth="1"/>
    <col min="13297" max="13305" width="9" style="367" customWidth="1"/>
    <col min="13306" max="13306" width="2" style="367" customWidth="1"/>
    <col min="13307" max="13528" width="9" style="367"/>
    <col min="13529" max="13552" width="3.75" style="367" customWidth="1"/>
    <col min="13553" max="13561" width="9" style="367" customWidth="1"/>
    <col min="13562" max="13562" width="2" style="367" customWidth="1"/>
    <col min="13563" max="13784" width="9" style="367"/>
    <col min="13785" max="13808" width="3.75" style="367" customWidth="1"/>
    <col min="13809" max="13817" width="9" style="367" customWidth="1"/>
    <col min="13818" max="13818" width="2" style="367" customWidth="1"/>
    <col min="13819" max="14040" width="9" style="367"/>
    <col min="14041" max="14064" width="3.75" style="367" customWidth="1"/>
    <col min="14065" max="14073" width="9" style="367" customWidth="1"/>
    <col min="14074" max="14074" width="2" style="367" customWidth="1"/>
    <col min="14075" max="14296" width="9" style="367"/>
    <col min="14297" max="14320" width="3.75" style="367" customWidth="1"/>
    <col min="14321" max="14329" width="9" style="367" customWidth="1"/>
    <col min="14330" max="14330" width="2" style="367" customWidth="1"/>
    <col min="14331" max="14552" width="9" style="367"/>
    <col min="14553" max="14576" width="3.75" style="367" customWidth="1"/>
    <col min="14577" max="14585" width="9" style="367" customWidth="1"/>
    <col min="14586" max="14586" width="2" style="367" customWidth="1"/>
    <col min="14587" max="14808" width="9" style="367"/>
    <col min="14809" max="14832" width="3.75" style="367" customWidth="1"/>
    <col min="14833" max="14841" width="9" style="367" customWidth="1"/>
    <col min="14842" max="14842" width="2" style="367" customWidth="1"/>
    <col min="14843" max="15064" width="9" style="367"/>
    <col min="15065" max="15088" width="3.75" style="367" customWidth="1"/>
    <col min="15089" max="15097" width="9" style="367" customWidth="1"/>
    <col min="15098" max="15098" width="2" style="367" customWidth="1"/>
    <col min="15099" max="15320" width="9" style="367"/>
    <col min="15321" max="15344" width="3.75" style="367" customWidth="1"/>
    <col min="15345" max="15353" width="9" style="367" customWidth="1"/>
    <col min="15354" max="15354" width="2" style="367" customWidth="1"/>
    <col min="15355" max="15576" width="9" style="367"/>
    <col min="15577" max="15600" width="3.75" style="367" customWidth="1"/>
    <col min="15601" max="15609" width="9" style="367" customWidth="1"/>
    <col min="15610" max="15610" width="2" style="367" customWidth="1"/>
    <col min="15611" max="15832" width="9" style="367"/>
    <col min="15833" max="15856" width="3.75" style="367" customWidth="1"/>
    <col min="15857" max="15865" width="9" style="367" customWidth="1"/>
    <col min="15866" max="15866" width="2" style="367" customWidth="1"/>
    <col min="15867" max="16088" width="9" style="367"/>
    <col min="16089" max="16112" width="3.75" style="367" customWidth="1"/>
    <col min="16113" max="16121" width="9" style="367" customWidth="1"/>
    <col min="16122" max="16122" width="2" style="367" customWidth="1"/>
    <col min="16123" max="16384" width="9" style="367"/>
  </cols>
  <sheetData>
    <row r="1" spans="2:44" ht="20.100000000000001" customHeight="1">
      <c r="B1" s="306" t="s">
        <v>769</v>
      </c>
    </row>
    <row r="2" spans="2:44" ht="20.100000000000001" customHeight="1">
      <c r="B2" s="306" t="s">
        <v>652</v>
      </c>
    </row>
    <row r="3" spans="2:44" ht="7.5" customHeight="1">
      <c r="Q3" s="368"/>
      <c r="Y3" s="368"/>
      <c r="Z3" s="369"/>
    </row>
    <row r="4" spans="2:44" ht="19.5" customHeight="1">
      <c r="B4" s="370" t="s">
        <v>1179</v>
      </c>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C5" s="373"/>
      <c r="D5" s="374"/>
      <c r="E5" s="374"/>
      <c r="F5" s="374"/>
      <c r="G5" s="374"/>
      <c r="H5" s="374"/>
      <c r="I5" s="371"/>
      <c r="J5" s="371"/>
      <c r="K5" s="371"/>
      <c r="L5" s="371"/>
      <c r="M5" s="371"/>
      <c r="N5" s="371"/>
      <c r="O5" s="371"/>
      <c r="P5" s="371"/>
      <c r="Q5" s="371"/>
      <c r="R5" s="371"/>
      <c r="S5" s="371"/>
      <c r="T5" s="371"/>
      <c r="U5" s="371"/>
      <c r="V5" s="371"/>
      <c r="W5" s="371"/>
      <c r="X5" s="371"/>
      <c r="Y5" s="371"/>
    </row>
    <row r="6" spans="2:44" s="375" customFormat="1" ht="15" customHeight="1">
      <c r="C6" s="376" t="s">
        <v>497</v>
      </c>
      <c r="D6" s="377"/>
      <c r="E6" s="378"/>
      <c r="F6" s="378"/>
      <c r="G6" s="378"/>
      <c r="H6" s="378"/>
      <c r="I6" s="378"/>
      <c r="J6" s="378"/>
      <c r="K6" s="378"/>
      <c r="L6" s="378"/>
      <c r="M6" s="378"/>
      <c r="N6" s="378"/>
      <c r="O6" s="378"/>
      <c r="P6" s="378"/>
      <c r="Q6" s="378"/>
      <c r="R6" s="378"/>
      <c r="S6" s="378"/>
      <c r="T6" s="378"/>
      <c r="U6" s="379"/>
      <c r="V6" s="378"/>
      <c r="W6" s="378"/>
      <c r="X6" s="378"/>
      <c r="Y6" s="378"/>
      <c r="AA6" s="310"/>
      <c r="AB6" s="466"/>
      <c r="AC6" s="467"/>
      <c r="AQ6" s="467"/>
      <c r="AR6" s="468"/>
    </row>
    <row r="7" spans="2:44" s="382" customFormat="1" ht="21.75" customHeight="1">
      <c r="C7" s="373"/>
      <c r="D7" s="2113" t="s">
        <v>498</v>
      </c>
      <c r="E7" s="2114"/>
      <c r="F7" s="2114"/>
      <c r="G7" s="2114"/>
      <c r="H7" s="2114"/>
      <c r="I7" s="2115"/>
      <c r="J7" s="2306" t="str">
        <f>IF(入力シート!F11="","",入力シート!F11)&amp;"高層ＺＥＨ-Ｍ支援事業"</f>
        <v>高層ＺＥＨ-Ｍ支援事業</v>
      </c>
      <c r="K7" s="2306"/>
      <c r="L7" s="2306"/>
      <c r="M7" s="2306"/>
      <c r="N7" s="2306"/>
      <c r="O7" s="2306"/>
      <c r="P7" s="2306"/>
      <c r="Q7" s="2306"/>
      <c r="R7" s="2306"/>
      <c r="S7" s="2306"/>
      <c r="T7" s="2306"/>
      <c r="U7" s="2306"/>
      <c r="V7" s="2307"/>
      <c r="W7" s="366"/>
      <c r="X7" s="366"/>
      <c r="Y7" s="366"/>
      <c r="AA7" s="442"/>
      <c r="AB7" s="466"/>
      <c r="AC7" s="467"/>
    </row>
    <row r="8" spans="2:44" s="382" customFormat="1" ht="15" customHeight="1">
      <c r="C8" s="373"/>
      <c r="D8" s="383"/>
      <c r="E8" s="383"/>
      <c r="F8" s="383"/>
      <c r="G8" s="383"/>
      <c r="H8" s="383"/>
      <c r="I8" s="383"/>
      <c r="J8" s="383"/>
      <c r="K8" s="383"/>
      <c r="L8" s="383"/>
      <c r="M8" s="383"/>
      <c r="N8" s="383"/>
      <c r="O8" s="383"/>
      <c r="P8" s="383"/>
      <c r="Q8" s="383"/>
      <c r="R8" s="383"/>
      <c r="S8" s="383"/>
      <c r="T8" s="383"/>
      <c r="U8" s="383"/>
      <c r="V8" s="383"/>
      <c r="W8" s="366"/>
      <c r="X8" s="366"/>
      <c r="Y8" s="366"/>
      <c r="AA8" s="442"/>
      <c r="AB8" s="466"/>
      <c r="AC8" s="467"/>
    </row>
    <row r="9" spans="2:44" s="375" customFormat="1" ht="15">
      <c r="C9" s="376" t="s">
        <v>470</v>
      </c>
      <c r="D9" s="377"/>
      <c r="E9" s="378"/>
      <c r="F9" s="378"/>
      <c r="G9" s="378"/>
      <c r="H9" s="378"/>
      <c r="I9" s="378"/>
      <c r="J9" s="378"/>
      <c r="K9" s="378"/>
      <c r="L9" s="378"/>
      <c r="M9" s="378"/>
      <c r="N9" s="378"/>
      <c r="O9" s="378"/>
      <c r="P9" s="378"/>
      <c r="Q9" s="378"/>
      <c r="R9" s="378"/>
      <c r="S9" s="378"/>
      <c r="T9" s="378"/>
      <c r="U9" s="379"/>
      <c r="V9" s="378"/>
      <c r="W9" s="378"/>
      <c r="X9" s="378"/>
      <c r="Y9" s="378"/>
      <c r="AA9" s="310"/>
      <c r="AB9" s="466"/>
      <c r="AC9" s="467"/>
    </row>
    <row r="10" spans="2:44" s="382" customFormat="1" ht="18" customHeight="1">
      <c r="C10" s="373"/>
      <c r="D10" s="2113" t="s">
        <v>296</v>
      </c>
      <c r="E10" s="2114"/>
      <c r="F10" s="2114"/>
      <c r="G10" s="2114"/>
      <c r="H10" s="2114"/>
      <c r="I10" s="2115"/>
      <c r="J10" s="2308"/>
      <c r="K10" s="2309"/>
      <c r="L10" s="2309"/>
      <c r="M10" s="2309"/>
      <c r="N10" s="2309"/>
      <c r="O10" s="2309"/>
      <c r="P10" s="2309"/>
      <c r="Q10" s="2309"/>
      <c r="R10" s="2309"/>
      <c r="S10" s="2309"/>
      <c r="T10" s="2309"/>
      <c r="U10" s="2309"/>
      <c r="V10" s="2310"/>
      <c r="W10" s="389"/>
      <c r="X10" s="366"/>
      <c r="Y10" s="366"/>
      <c r="AA10" s="442"/>
      <c r="AB10" s="466"/>
      <c r="AC10" s="467"/>
    </row>
    <row r="11" spans="2:44" s="382" customFormat="1" ht="24.75" customHeight="1">
      <c r="C11" s="373"/>
      <c r="D11" s="2150" t="s">
        <v>535</v>
      </c>
      <c r="E11" s="2114"/>
      <c r="F11" s="2114"/>
      <c r="G11" s="2114"/>
      <c r="H11" s="2114"/>
      <c r="I11" s="2115"/>
      <c r="J11" s="2346"/>
      <c r="K11" s="2347"/>
      <c r="L11" s="2347"/>
      <c r="M11" s="2347"/>
      <c r="N11" s="2347"/>
      <c r="O11" s="2347"/>
      <c r="P11" s="2347"/>
      <c r="Q11" s="2347"/>
      <c r="R11" s="2347"/>
      <c r="S11" s="2347"/>
      <c r="T11" s="2347"/>
      <c r="U11" s="2347"/>
      <c r="V11" s="2348"/>
      <c r="W11" s="389"/>
      <c r="X11" s="366"/>
      <c r="Y11" s="366"/>
      <c r="AA11" s="442"/>
      <c r="AB11" s="466"/>
      <c r="AC11" s="467"/>
    </row>
    <row r="12" spans="2:44" s="382" customFormat="1" ht="18" customHeight="1">
      <c r="C12" s="373"/>
      <c r="D12" s="2113" t="s">
        <v>751</v>
      </c>
      <c r="E12" s="2114"/>
      <c r="F12" s="2114"/>
      <c r="G12" s="2114"/>
      <c r="H12" s="2114"/>
      <c r="I12" s="2115"/>
      <c r="J12" s="407" t="s">
        <v>248</v>
      </c>
      <c r="K12" s="445" t="s">
        <v>546</v>
      </c>
      <c r="L12" s="408"/>
      <c r="M12" s="385"/>
      <c r="N12" s="385"/>
      <c r="O12" s="409" t="s">
        <v>248</v>
      </c>
      <c r="P12" s="445" t="s">
        <v>547</v>
      </c>
      <c r="Q12" s="385"/>
      <c r="R12" s="385"/>
      <c r="S12" s="385"/>
      <c r="T12" s="385"/>
      <c r="U12" s="385"/>
      <c r="V12" s="411"/>
      <c r="W12" s="366"/>
      <c r="X12" s="366"/>
      <c r="Y12" s="366"/>
      <c r="AA12" s="442"/>
      <c r="AB12" s="469"/>
      <c r="AC12" s="467"/>
    </row>
    <row r="13" spans="2:44" s="382" customFormat="1" ht="6" customHeight="1">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AA13" s="442"/>
      <c r="AB13" s="466"/>
      <c r="AC13" s="467"/>
    </row>
    <row r="14" spans="2:44" s="382" customFormat="1" ht="18" customHeight="1">
      <c r="C14" s="373"/>
      <c r="D14" s="2113" t="s">
        <v>538</v>
      </c>
      <c r="E14" s="2114"/>
      <c r="F14" s="2114"/>
      <c r="G14" s="2114"/>
      <c r="H14" s="2114"/>
      <c r="I14" s="2115"/>
      <c r="J14" s="2113" t="s">
        <v>539</v>
      </c>
      <c r="K14" s="2115"/>
      <c r="L14" s="2347"/>
      <c r="M14" s="2347"/>
      <c r="N14" s="2347"/>
      <c r="O14" s="2347"/>
      <c r="P14" s="2347"/>
      <c r="Q14" s="2347"/>
      <c r="R14" s="2113" t="s">
        <v>540</v>
      </c>
      <c r="S14" s="2115"/>
      <c r="T14" s="2363"/>
      <c r="U14" s="2363"/>
      <c r="V14" s="443" t="s">
        <v>541</v>
      </c>
      <c r="W14" s="389"/>
      <c r="X14" s="366"/>
      <c r="Y14" s="366"/>
      <c r="AA14" s="442"/>
      <c r="AB14" s="466"/>
      <c r="AC14" s="467"/>
    </row>
    <row r="15" spans="2:44" s="382" customFormat="1" ht="18" customHeight="1">
      <c r="C15" s="373"/>
      <c r="D15" s="2113" t="s">
        <v>542</v>
      </c>
      <c r="E15" s="2114"/>
      <c r="F15" s="2114"/>
      <c r="G15" s="2114"/>
      <c r="H15" s="2114"/>
      <c r="I15" s="2115"/>
      <c r="J15" s="2113" t="s">
        <v>539</v>
      </c>
      <c r="K15" s="2115"/>
      <c r="L15" s="2347"/>
      <c r="M15" s="2347"/>
      <c r="N15" s="2347"/>
      <c r="O15" s="2347"/>
      <c r="P15" s="2347"/>
      <c r="Q15" s="2347"/>
      <c r="R15" s="2113" t="s">
        <v>540</v>
      </c>
      <c r="S15" s="2115"/>
      <c r="T15" s="2363"/>
      <c r="U15" s="2363"/>
      <c r="V15" s="443" t="s">
        <v>541</v>
      </c>
      <c r="W15" s="389"/>
      <c r="X15" s="366"/>
      <c r="Y15" s="366"/>
      <c r="AA15" s="442"/>
      <c r="AB15" s="466"/>
      <c r="AC15" s="467"/>
    </row>
    <row r="16" spans="2:44" s="382" customFormat="1" ht="18" customHeight="1">
      <c r="C16" s="373"/>
      <c r="D16" s="2113" t="s">
        <v>543</v>
      </c>
      <c r="E16" s="2114"/>
      <c r="F16" s="2114"/>
      <c r="G16" s="2114"/>
      <c r="H16" s="2114"/>
      <c r="I16" s="2115"/>
      <c r="J16" s="2113" t="s">
        <v>539</v>
      </c>
      <c r="K16" s="2115"/>
      <c r="L16" s="2347"/>
      <c r="M16" s="2347"/>
      <c r="N16" s="2347"/>
      <c r="O16" s="2347"/>
      <c r="P16" s="2347"/>
      <c r="Q16" s="2347"/>
      <c r="R16" s="2113" t="s">
        <v>540</v>
      </c>
      <c r="S16" s="2115"/>
      <c r="T16" s="2363"/>
      <c r="U16" s="2363"/>
      <c r="V16" s="443" t="s">
        <v>541</v>
      </c>
      <c r="W16" s="389"/>
      <c r="X16" s="366"/>
      <c r="Y16" s="366"/>
      <c r="AA16" s="442"/>
      <c r="AB16" s="466"/>
      <c r="AC16" s="467"/>
    </row>
    <row r="17" spans="2:44" s="382" customFormat="1" ht="18" customHeight="1">
      <c r="C17" s="373"/>
      <c r="D17" s="2150" t="s">
        <v>544</v>
      </c>
      <c r="E17" s="2114"/>
      <c r="F17" s="2114"/>
      <c r="G17" s="2114"/>
      <c r="H17" s="2114"/>
      <c r="I17" s="2115"/>
      <c r="J17" s="2349" t="str">
        <f>IF(J27=0,"",J27)</f>
        <v/>
      </c>
      <c r="K17" s="2350"/>
      <c r="L17" s="2350"/>
      <c r="M17" s="2350"/>
      <c r="N17" s="2350"/>
      <c r="O17" s="2350"/>
      <c r="P17" s="2350"/>
      <c r="Q17" s="2350"/>
      <c r="R17" s="2350"/>
      <c r="S17" s="2350"/>
      <c r="T17" s="2350"/>
      <c r="U17" s="2350"/>
      <c r="V17" s="387" t="s">
        <v>545</v>
      </c>
      <c r="W17" s="389"/>
      <c r="X17" s="366"/>
      <c r="Y17" s="366"/>
      <c r="AA17" s="442"/>
      <c r="AB17" s="466"/>
      <c r="AC17" s="467"/>
    </row>
    <row r="18" spans="2:44" s="382" customFormat="1" ht="6" customHeight="1">
      <c r="C18" s="373"/>
      <c r="D18" s="390"/>
      <c r="E18" s="390"/>
      <c r="F18" s="391"/>
      <c r="G18" s="392"/>
      <c r="H18" s="392"/>
      <c r="I18" s="392"/>
      <c r="J18" s="392"/>
      <c r="K18" s="392"/>
      <c r="L18" s="318"/>
      <c r="M18" s="318"/>
      <c r="N18" s="318"/>
      <c r="O18" s="318"/>
      <c r="P18" s="318"/>
      <c r="Q18" s="318"/>
      <c r="R18" s="318"/>
      <c r="S18" s="318"/>
      <c r="T18" s="318"/>
      <c r="U18" s="318"/>
      <c r="V18" s="318"/>
      <c r="W18" s="318"/>
      <c r="X18" s="318"/>
      <c r="Y18" s="318"/>
      <c r="AA18" s="442"/>
      <c r="AB18" s="466"/>
      <c r="AC18" s="467"/>
    </row>
    <row r="19" spans="2:44" s="382" customFormat="1" ht="18" customHeight="1">
      <c r="C19" s="373"/>
      <c r="D19" s="2150" t="s">
        <v>485</v>
      </c>
      <c r="E19" s="2114"/>
      <c r="F19" s="2114"/>
      <c r="G19" s="2114"/>
      <c r="H19" s="2114"/>
      <c r="I19" s="2115"/>
      <c r="J19" s="2346"/>
      <c r="K19" s="2347"/>
      <c r="L19" s="2347"/>
      <c r="M19" s="2347"/>
      <c r="N19" s="2347"/>
      <c r="O19" s="2347"/>
      <c r="P19" s="2347"/>
      <c r="Q19" s="2347"/>
      <c r="R19" s="2347"/>
      <c r="S19" s="2347"/>
      <c r="T19" s="2347"/>
      <c r="U19" s="2347"/>
      <c r="V19" s="2348"/>
      <c r="W19" s="389"/>
      <c r="X19" s="366"/>
      <c r="Y19" s="366"/>
      <c r="AA19" s="442"/>
      <c r="AB19" s="466"/>
      <c r="AC19" s="467"/>
    </row>
    <row r="20" spans="2:44" s="382" customFormat="1" ht="15" customHeight="1">
      <c r="C20" s="373"/>
      <c r="D20" s="390"/>
      <c r="E20" s="390"/>
      <c r="F20" s="391"/>
      <c r="G20" s="392"/>
      <c r="H20" s="392"/>
      <c r="I20" s="392"/>
      <c r="J20" s="392"/>
      <c r="K20" s="392"/>
      <c r="L20" s="318"/>
      <c r="M20" s="318"/>
      <c r="N20" s="318"/>
      <c r="O20" s="318"/>
      <c r="P20" s="318"/>
      <c r="Q20" s="318"/>
      <c r="R20" s="318"/>
      <c r="S20" s="318"/>
      <c r="T20" s="318"/>
      <c r="U20" s="318"/>
      <c r="V20" s="318"/>
      <c r="W20" s="318"/>
      <c r="X20" s="318"/>
      <c r="Y20" s="318"/>
      <c r="AA20" s="442"/>
      <c r="AB20" s="466"/>
      <c r="AC20" s="467"/>
    </row>
    <row r="21" spans="2:44" s="416" customFormat="1" ht="15" customHeight="1">
      <c r="B21" s="333"/>
      <c r="C21" s="412" t="s">
        <v>505</v>
      </c>
      <c r="D21" s="360"/>
      <c r="E21" s="360"/>
      <c r="F21" s="360"/>
      <c r="G21" s="360"/>
      <c r="H21" s="341"/>
      <c r="I21" s="335"/>
      <c r="J21" s="336"/>
      <c r="K21" s="341"/>
      <c r="L21" s="335"/>
      <c r="M21" s="341"/>
      <c r="N21" s="336"/>
      <c r="O21" s="337"/>
      <c r="P21" s="336"/>
      <c r="Q21" s="342"/>
      <c r="R21" s="343"/>
      <c r="S21" s="343"/>
      <c r="T21" s="343"/>
      <c r="U21" s="413"/>
      <c r="V21" s="413"/>
      <c r="W21" s="413"/>
      <c r="X21" s="413"/>
      <c r="Y21" s="413"/>
      <c r="Z21" s="413"/>
      <c r="AA21" s="414"/>
      <c r="AB21" s="414"/>
      <c r="AC21" s="413"/>
      <c r="AD21" s="413"/>
      <c r="AE21" s="462"/>
      <c r="AF21" s="344"/>
      <c r="AG21" s="344"/>
      <c r="AH21" s="344"/>
      <c r="AI21" s="415"/>
      <c r="AJ21" s="415"/>
      <c r="AK21" s="415"/>
      <c r="AL21" s="415"/>
      <c r="AM21" s="415"/>
      <c r="AN21" s="415"/>
      <c r="AO21" s="415"/>
      <c r="AP21" s="338"/>
      <c r="AQ21" s="338"/>
      <c r="AR21" s="332"/>
    </row>
    <row r="22" spans="2:44" s="416" customFormat="1" ht="18" customHeight="1">
      <c r="B22" s="333"/>
      <c r="C22" s="417"/>
      <c r="D22" s="2313" t="s">
        <v>478</v>
      </c>
      <c r="E22" s="2314"/>
      <c r="F22" s="2314"/>
      <c r="G22" s="2314"/>
      <c r="H22" s="2314"/>
      <c r="I22" s="2315"/>
      <c r="J22" s="2316" t="s">
        <v>486</v>
      </c>
      <c r="K22" s="2317"/>
      <c r="L22" s="2317"/>
      <c r="M22" s="2317"/>
      <c r="N22" s="2354"/>
      <c r="O22" s="2318" t="s">
        <v>479</v>
      </c>
      <c r="P22" s="2319"/>
      <c r="Q22" s="2319"/>
      <c r="R22" s="2319"/>
      <c r="S22" s="2320"/>
      <c r="T22" s="2355"/>
      <c r="U22" s="2355"/>
      <c r="V22" s="2355"/>
      <c r="W22" s="2355"/>
      <c r="X22" s="2355"/>
      <c r="Y22" s="418"/>
      <c r="Z22" s="418"/>
      <c r="AA22" s="419"/>
      <c r="AB22" s="419"/>
      <c r="AC22" s="418"/>
      <c r="AD22" s="415"/>
      <c r="AE22" s="338"/>
      <c r="AF22" s="338"/>
      <c r="AG22" s="332"/>
    </row>
    <row r="23" spans="2:44" s="416" customFormat="1" ht="18" customHeight="1">
      <c r="B23" s="333"/>
      <c r="C23" s="417"/>
      <c r="D23" s="2313" t="s">
        <v>480</v>
      </c>
      <c r="E23" s="2314"/>
      <c r="F23" s="2314"/>
      <c r="G23" s="2314"/>
      <c r="H23" s="2314"/>
      <c r="I23" s="2315"/>
      <c r="J23" s="2321"/>
      <c r="K23" s="2322"/>
      <c r="L23" s="2322"/>
      <c r="M23" s="2322"/>
      <c r="N23" s="420" t="s">
        <v>48</v>
      </c>
      <c r="O23" s="2356">
        <f>IF(AND(J23&gt;=4,J23&lt;=5),120000,IF(J23&gt;=6,150000,0))</f>
        <v>0</v>
      </c>
      <c r="P23" s="2357"/>
      <c r="Q23" s="2357"/>
      <c r="R23" s="2357"/>
      <c r="S23" s="421" t="s">
        <v>481</v>
      </c>
      <c r="T23" s="2358"/>
      <c r="U23" s="2358"/>
      <c r="V23" s="2358"/>
      <c r="W23" s="2358"/>
      <c r="X23" s="423"/>
      <c r="Y23" s="463"/>
      <c r="Z23" s="463"/>
      <c r="AA23" s="464"/>
      <c r="AB23" s="422"/>
      <c r="AC23" s="423"/>
      <c r="AD23" s="415"/>
      <c r="AE23" s="338"/>
      <c r="AF23" s="338"/>
      <c r="AG23" s="332"/>
    </row>
    <row r="24" spans="2:44" s="416" customFormat="1" ht="18" customHeight="1">
      <c r="B24" s="333"/>
      <c r="C24" s="417"/>
      <c r="D24" s="2313" t="s">
        <v>482</v>
      </c>
      <c r="E24" s="2314"/>
      <c r="F24" s="2314"/>
      <c r="G24" s="2314"/>
      <c r="H24" s="2314"/>
      <c r="I24" s="2315"/>
      <c r="J24" s="2321"/>
      <c r="K24" s="2322"/>
      <c r="L24" s="2322"/>
      <c r="M24" s="2322"/>
      <c r="N24" s="420" t="s">
        <v>48</v>
      </c>
      <c r="O24" s="2356">
        <f>IF(AND(J24&gt;=4,J24&lt;=5),120000,IF(J24&gt;=6,150000,0))</f>
        <v>0</v>
      </c>
      <c r="P24" s="2357"/>
      <c r="Q24" s="2357"/>
      <c r="R24" s="2357"/>
      <c r="S24" s="421" t="s">
        <v>481</v>
      </c>
      <c r="T24" s="2358"/>
      <c r="U24" s="2358"/>
      <c r="V24" s="2358"/>
      <c r="W24" s="2358"/>
      <c r="X24" s="423"/>
      <c r="Y24" s="463"/>
      <c r="Z24" s="463"/>
      <c r="AA24" s="464"/>
      <c r="AB24" s="422"/>
      <c r="AC24" s="423"/>
      <c r="AD24" s="415"/>
      <c r="AE24" s="338"/>
      <c r="AF24" s="338"/>
      <c r="AG24" s="332"/>
    </row>
    <row r="25" spans="2:44" s="416" customFormat="1" ht="18" customHeight="1">
      <c r="B25" s="333"/>
      <c r="C25" s="417"/>
      <c r="D25" s="2313" t="s">
        <v>483</v>
      </c>
      <c r="E25" s="2314"/>
      <c r="F25" s="2314"/>
      <c r="G25" s="2314"/>
      <c r="H25" s="2314"/>
      <c r="I25" s="2315"/>
      <c r="J25" s="2321"/>
      <c r="K25" s="2322"/>
      <c r="L25" s="2322"/>
      <c r="M25" s="2322"/>
      <c r="N25" s="420" t="s">
        <v>48</v>
      </c>
      <c r="O25" s="2356">
        <f t="shared" ref="O25" si="0">IF(AND(J25&gt;=4,J25&lt;=5),120000,IF(J25&gt;=6,150000,0))</f>
        <v>0</v>
      </c>
      <c r="P25" s="2357"/>
      <c r="Q25" s="2357"/>
      <c r="R25" s="2357"/>
      <c r="S25" s="421" t="s">
        <v>481</v>
      </c>
      <c r="T25" s="2358"/>
      <c r="U25" s="2358"/>
      <c r="V25" s="2358"/>
      <c r="W25" s="2358"/>
      <c r="X25" s="423"/>
      <c r="Y25" s="463"/>
      <c r="Z25" s="463"/>
      <c r="AA25" s="464"/>
      <c r="AB25" s="422"/>
      <c r="AC25" s="423"/>
      <c r="AD25" s="415"/>
      <c r="AE25" s="338"/>
      <c r="AF25" s="338"/>
      <c r="AG25" s="332"/>
    </row>
    <row r="26" spans="2:44" s="416" customFormat="1" ht="18" customHeight="1" thickBot="1">
      <c r="B26" s="333"/>
      <c r="C26" s="417"/>
      <c r="D26" s="2332" t="s">
        <v>669</v>
      </c>
      <c r="E26" s="2333"/>
      <c r="F26" s="2333"/>
      <c r="G26" s="2333"/>
      <c r="H26" s="2333"/>
      <c r="I26" s="2334"/>
      <c r="J26" s="2335"/>
      <c r="K26" s="2336"/>
      <c r="L26" s="2336"/>
      <c r="M26" s="2336"/>
      <c r="N26" s="485" t="s">
        <v>48</v>
      </c>
      <c r="O26" s="2361">
        <f>IF(AND(J26&gt;=4,J26&lt;=5),120000,IF(J26&gt;=6,150000,0))</f>
        <v>0</v>
      </c>
      <c r="P26" s="2362"/>
      <c r="Q26" s="2362"/>
      <c r="R26" s="2362"/>
      <c r="S26" s="486" t="s">
        <v>481</v>
      </c>
      <c r="T26" s="2358"/>
      <c r="U26" s="2358"/>
      <c r="V26" s="2358"/>
      <c r="W26" s="2358"/>
      <c r="X26" s="423"/>
      <c r="Y26" s="463"/>
      <c r="Z26" s="463"/>
      <c r="AA26" s="464"/>
      <c r="AB26" s="422"/>
      <c r="AC26" s="423"/>
      <c r="AD26" s="415"/>
      <c r="AE26" s="338"/>
      <c r="AF26" s="338"/>
      <c r="AG26" s="332"/>
    </row>
    <row r="27" spans="2:44" s="416" customFormat="1" ht="18" customHeight="1" thickTop="1">
      <c r="B27" s="333"/>
      <c r="C27" s="417"/>
      <c r="D27" s="2325" t="s">
        <v>428</v>
      </c>
      <c r="E27" s="2326"/>
      <c r="F27" s="2326"/>
      <c r="G27" s="2326"/>
      <c r="H27" s="2326"/>
      <c r="I27" s="2327"/>
      <c r="J27" s="2328">
        <f>SUM(J23:M26)</f>
        <v>0</v>
      </c>
      <c r="K27" s="2329"/>
      <c r="L27" s="2329"/>
      <c r="M27" s="2329"/>
      <c r="N27" s="424" t="s">
        <v>48</v>
      </c>
      <c r="O27" s="2359">
        <f>SUM(O23:R26)</f>
        <v>0</v>
      </c>
      <c r="P27" s="2360"/>
      <c r="Q27" s="2360"/>
      <c r="R27" s="2360"/>
      <c r="S27" s="425" t="s">
        <v>481</v>
      </c>
      <c r="T27" s="2358"/>
      <c r="U27" s="2358"/>
      <c r="V27" s="2358"/>
      <c r="W27" s="2358"/>
      <c r="X27" s="423"/>
      <c r="Y27" s="463"/>
      <c r="Z27" s="463"/>
      <c r="AA27" s="464"/>
      <c r="AB27" s="422"/>
      <c r="AC27" s="423"/>
      <c r="AD27" s="415"/>
      <c r="AE27" s="338"/>
      <c r="AF27" s="338"/>
      <c r="AG27" s="332"/>
    </row>
    <row r="28" spans="2:44" s="416" customFormat="1" ht="15" customHeight="1">
      <c r="B28" s="333"/>
      <c r="D28" s="465"/>
      <c r="E28" s="331"/>
      <c r="F28" s="331"/>
      <c r="G28" s="331"/>
      <c r="H28" s="334"/>
      <c r="I28" s="334"/>
      <c r="J28" s="335"/>
      <c r="K28" s="336"/>
      <c r="L28" s="334"/>
      <c r="M28" s="334"/>
      <c r="N28" s="335"/>
      <c r="O28" s="335"/>
      <c r="P28" s="334"/>
      <c r="Q28" s="334"/>
      <c r="R28" s="337"/>
      <c r="S28" s="335"/>
      <c r="T28" s="335"/>
      <c r="U28" s="335"/>
      <c r="V28" s="335"/>
      <c r="W28" s="335"/>
      <c r="X28" s="335"/>
      <c r="Y28" s="338"/>
      <c r="Z28" s="338"/>
      <c r="AA28" s="426"/>
      <c r="AB28" s="426"/>
      <c r="AC28" s="338"/>
      <c r="AD28" s="339"/>
      <c r="AE28" s="462"/>
      <c r="AF28" s="339"/>
      <c r="AG28" s="339"/>
      <c r="AH28" s="339"/>
      <c r="AI28" s="339"/>
      <c r="AJ28" s="339"/>
      <c r="AK28" s="339"/>
      <c r="AL28" s="339"/>
      <c r="AM28" s="339"/>
      <c r="AN28" s="340"/>
      <c r="AO28" s="340"/>
      <c r="AP28" s="340"/>
      <c r="AQ28" s="340"/>
      <c r="AR28" s="332"/>
    </row>
    <row r="29" spans="2:44" s="375" customFormat="1" ht="1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AA29" s="310"/>
      <c r="AB29" s="466"/>
      <c r="AC29" s="467"/>
    </row>
    <row r="30" spans="2:44" s="375" customFormat="1" ht="1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AA30" s="310"/>
      <c r="AB30" s="466"/>
      <c r="AC30" s="467"/>
    </row>
    <row r="31" spans="2:44" s="375" customFormat="1" ht="1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AA31" s="310"/>
      <c r="AB31" s="466"/>
      <c r="AC31" s="467"/>
    </row>
    <row r="32" spans="2:44" s="375" customFormat="1" ht="1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AA32" s="310"/>
      <c r="AB32" s="466"/>
      <c r="AC32" s="467"/>
    </row>
    <row r="33" spans="3:29" s="375" customFormat="1" ht="1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AA33" s="310"/>
      <c r="AB33" s="466"/>
      <c r="AC33" s="467"/>
    </row>
    <row r="34" spans="3:29" s="375" customFormat="1" ht="1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AA34" s="310"/>
      <c r="AB34" s="466"/>
      <c r="AC34" s="467"/>
    </row>
    <row r="35" spans="3:29" s="375" customFormat="1" ht="1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AA35" s="310"/>
      <c r="AB35" s="466"/>
      <c r="AC35" s="467"/>
    </row>
    <row r="36" spans="3:29" s="375" customFormat="1" ht="1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AA36" s="310"/>
      <c r="AB36" s="466"/>
      <c r="AC36" s="467"/>
    </row>
    <row r="37" spans="3:29" s="375" customFormat="1" ht="1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AA37" s="310"/>
      <c r="AB37" s="466"/>
      <c r="AC37" s="467"/>
    </row>
    <row r="38" spans="3:29" s="375" customFormat="1" ht="1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AA38" s="310"/>
      <c r="AB38" s="466"/>
      <c r="AC38" s="467"/>
    </row>
    <row r="39" spans="3:29" s="375" customFormat="1" ht="1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AA39" s="310"/>
      <c r="AB39" s="470"/>
      <c r="AC39" s="336"/>
    </row>
    <row r="40" spans="3:29" s="375" customFormat="1" ht="15">
      <c r="C40" s="376"/>
      <c r="D40" s="377"/>
      <c r="E40" s="378"/>
      <c r="F40" s="378"/>
      <c r="G40" s="378"/>
      <c r="H40" s="378"/>
      <c r="I40" s="378"/>
      <c r="J40" s="378"/>
      <c r="K40" s="378"/>
      <c r="L40" s="378"/>
      <c r="M40" s="378"/>
      <c r="N40" s="378"/>
      <c r="O40" s="378"/>
      <c r="P40" s="378"/>
      <c r="Q40" s="378"/>
      <c r="R40" s="378"/>
      <c r="S40" s="378"/>
      <c r="T40" s="378"/>
      <c r="U40" s="379"/>
      <c r="V40" s="378"/>
      <c r="W40" s="378"/>
      <c r="X40" s="378"/>
      <c r="Y40" s="378"/>
      <c r="AA40" s="310"/>
      <c r="AB40" s="470"/>
      <c r="AC40" s="336"/>
    </row>
    <row r="41" spans="3:29" s="375" customFormat="1" ht="15">
      <c r="C41" s="376"/>
      <c r="D41" s="377"/>
      <c r="E41" s="378"/>
      <c r="F41" s="378"/>
      <c r="G41" s="378"/>
      <c r="H41" s="378"/>
      <c r="I41" s="378"/>
      <c r="J41" s="378"/>
      <c r="K41" s="378"/>
      <c r="L41" s="378"/>
      <c r="M41" s="378"/>
      <c r="N41" s="378"/>
      <c r="O41" s="378"/>
      <c r="P41" s="378"/>
      <c r="Q41" s="378"/>
      <c r="R41" s="378"/>
      <c r="S41" s="378"/>
      <c r="T41" s="378"/>
      <c r="U41" s="379"/>
      <c r="V41" s="378"/>
      <c r="W41" s="378"/>
      <c r="X41" s="378"/>
      <c r="Y41" s="378"/>
      <c r="AA41" s="310"/>
      <c r="AB41" s="470"/>
      <c r="AC41" s="336"/>
    </row>
    <row r="42" spans="3:29" s="375" customFormat="1" ht="15">
      <c r="C42" s="376"/>
      <c r="D42" s="377"/>
      <c r="E42" s="378"/>
      <c r="F42" s="378"/>
      <c r="G42" s="378"/>
      <c r="H42" s="378"/>
      <c r="I42" s="378"/>
      <c r="J42" s="378"/>
      <c r="K42" s="378"/>
      <c r="L42" s="378"/>
      <c r="M42" s="378"/>
      <c r="N42" s="378"/>
      <c r="O42" s="378"/>
      <c r="P42" s="378"/>
      <c r="Q42" s="378"/>
      <c r="R42" s="378"/>
      <c r="S42" s="378"/>
      <c r="T42" s="378"/>
      <c r="U42" s="379"/>
      <c r="V42" s="378"/>
      <c r="W42" s="378"/>
      <c r="X42" s="378"/>
      <c r="Y42" s="378"/>
      <c r="AA42" s="310"/>
      <c r="AB42" s="470"/>
      <c r="AC42" s="336"/>
    </row>
    <row r="43" spans="3:29" s="375" customFormat="1" ht="15">
      <c r="C43" s="376"/>
      <c r="D43" s="377"/>
      <c r="E43" s="378"/>
      <c r="F43" s="378"/>
      <c r="G43" s="378"/>
      <c r="H43" s="378"/>
      <c r="I43" s="378"/>
      <c r="J43" s="378"/>
      <c r="K43" s="378"/>
      <c r="L43" s="378"/>
      <c r="M43" s="378"/>
      <c r="N43" s="378"/>
      <c r="O43" s="378"/>
      <c r="P43" s="378"/>
      <c r="Q43" s="378"/>
      <c r="R43" s="378"/>
      <c r="S43" s="378"/>
      <c r="T43" s="378"/>
      <c r="U43" s="379"/>
      <c r="V43" s="378"/>
      <c r="W43" s="378"/>
      <c r="X43" s="378"/>
      <c r="Y43" s="378"/>
      <c r="AA43" s="310"/>
      <c r="AB43" s="470"/>
      <c r="AC43" s="336"/>
    </row>
    <row r="44" spans="3:29" s="375" customFormat="1" ht="15">
      <c r="C44" s="376"/>
      <c r="D44" s="377"/>
      <c r="E44" s="378"/>
      <c r="F44" s="378"/>
      <c r="G44" s="378"/>
      <c r="H44" s="378"/>
      <c r="I44" s="378"/>
      <c r="J44" s="378"/>
      <c r="K44" s="378"/>
      <c r="L44" s="378"/>
      <c r="M44" s="378"/>
      <c r="N44" s="378"/>
      <c r="O44" s="378"/>
      <c r="P44" s="378"/>
      <c r="Q44" s="378"/>
      <c r="R44" s="378"/>
      <c r="S44" s="378"/>
      <c r="T44" s="378"/>
      <c r="U44" s="379"/>
      <c r="V44" s="378"/>
      <c r="W44" s="378"/>
      <c r="X44" s="378"/>
      <c r="Y44" s="378"/>
      <c r="AA44" s="310"/>
      <c r="AB44" s="470"/>
      <c r="AC44" s="336"/>
    </row>
    <row r="45" spans="3:29" s="375" customFormat="1" ht="1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AA45" s="310"/>
      <c r="AB45" s="470"/>
      <c r="AC45" s="336"/>
    </row>
    <row r="46" spans="3:29" s="375" customFormat="1" ht="1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AA46" s="310"/>
      <c r="AB46" s="470"/>
      <c r="AC46" s="336"/>
    </row>
    <row r="47" spans="3:29" ht="12.75" customHeight="1">
      <c r="AB47" s="470"/>
      <c r="AC47" s="336"/>
    </row>
    <row r="48" spans="3:29" ht="20.100000000000001" customHeight="1">
      <c r="AB48" s="470"/>
      <c r="AC48" s="336"/>
    </row>
    <row r="49" spans="28:30" ht="20.100000000000001" customHeight="1">
      <c r="AB49" s="470"/>
      <c r="AC49" s="336"/>
    </row>
    <row r="50" spans="28:30" ht="20.100000000000001" customHeight="1">
      <c r="AB50" s="470"/>
      <c r="AC50" s="336"/>
    </row>
    <row r="51" spans="28:30" ht="20.100000000000001" customHeight="1">
      <c r="AB51" s="470"/>
      <c r="AC51" s="336"/>
    </row>
    <row r="52" spans="28:30" ht="20.100000000000001" customHeight="1">
      <c r="AB52" s="470"/>
      <c r="AC52" s="336"/>
      <c r="AD52" s="471"/>
    </row>
    <row r="53" spans="28:30" ht="20.100000000000001" customHeight="1">
      <c r="AB53" s="470"/>
      <c r="AC53" s="336"/>
    </row>
    <row r="54" spans="28:30" ht="20.100000000000001" customHeight="1">
      <c r="AB54" s="470"/>
      <c r="AC54" s="336"/>
    </row>
    <row r="55" spans="28:30" ht="20.100000000000001" customHeight="1">
      <c r="AB55" s="470"/>
      <c r="AC55" s="336"/>
    </row>
    <row r="56" spans="28:30" ht="20.100000000000001" customHeight="1">
      <c r="AB56" s="470"/>
      <c r="AC56" s="336"/>
    </row>
    <row r="57" spans="28:30" ht="20.100000000000001" customHeight="1">
      <c r="AB57" s="470"/>
      <c r="AC57" s="336"/>
    </row>
    <row r="58" spans="28:30" ht="20.100000000000001" customHeight="1">
      <c r="AB58" s="470"/>
      <c r="AC58" s="336"/>
    </row>
    <row r="59" spans="28:30" ht="20.100000000000001" customHeight="1">
      <c r="AB59" s="470"/>
      <c r="AC59" s="336"/>
    </row>
    <row r="60" spans="28:30" ht="20.100000000000001" customHeight="1">
      <c r="AB60" s="470"/>
      <c r="AC60" s="336"/>
    </row>
    <row r="61" spans="28:30" ht="20.100000000000001" customHeight="1">
      <c r="AB61" s="470"/>
      <c r="AC61" s="336"/>
    </row>
    <row r="62" spans="28:30" ht="20.100000000000001" customHeight="1">
      <c r="AB62" s="470"/>
      <c r="AC62" s="336"/>
    </row>
    <row r="63" spans="28:30" ht="20.100000000000001" customHeight="1">
      <c r="AB63" s="470"/>
      <c r="AC63" s="336"/>
    </row>
    <row r="64" spans="28:30" ht="20.100000000000001" customHeight="1">
      <c r="AB64" s="472"/>
      <c r="AC64" s="473"/>
    </row>
    <row r="65" spans="28:29" ht="20.100000000000001" customHeight="1">
      <c r="AB65" s="470"/>
      <c r="AC65" s="336"/>
    </row>
    <row r="66" spans="28:29" ht="20.100000000000001" customHeight="1">
      <c r="AB66" s="470"/>
      <c r="AC66" s="336"/>
    </row>
    <row r="67" spans="28:29" ht="20.100000000000001" customHeight="1">
      <c r="AB67" s="470"/>
      <c r="AC67" s="336"/>
    </row>
    <row r="68" spans="28:29" ht="20.100000000000001" customHeight="1">
      <c r="AB68" s="470"/>
      <c r="AC68" s="336"/>
    </row>
    <row r="69" spans="28:29" ht="20.100000000000001" customHeight="1">
      <c r="AB69" s="470"/>
      <c r="AC69" s="336"/>
    </row>
    <row r="70" spans="28:29" ht="20.100000000000001" customHeight="1">
      <c r="AB70" s="470"/>
      <c r="AC70" s="336"/>
    </row>
    <row r="71" spans="28:29" ht="20.100000000000001" customHeight="1">
      <c r="AB71" s="470"/>
      <c r="AC71" s="336"/>
    </row>
    <row r="72" spans="28:29" ht="20.100000000000001" customHeight="1">
      <c r="AB72" s="470"/>
      <c r="AC72" s="336"/>
    </row>
    <row r="73" spans="28:29" ht="20.100000000000001" customHeight="1">
      <c r="AB73" s="470"/>
      <c r="AC73" s="336"/>
    </row>
    <row r="81" spans="29:29" ht="20.100000000000001" customHeight="1">
      <c r="AC81" s="474"/>
    </row>
    <row r="82" spans="29:29" ht="20.100000000000001" customHeight="1">
      <c r="AC82" s="475"/>
    </row>
    <row r="146" spans="28:29" ht="20.100000000000001" customHeight="1">
      <c r="AB146" s="476"/>
      <c r="AC146" s="477"/>
    </row>
    <row r="147" spans="28:29" ht="20.100000000000001" customHeight="1">
      <c r="AB147" s="476"/>
      <c r="AC147" s="477"/>
    </row>
    <row r="148" spans="28:29" ht="20.100000000000001" customHeight="1">
      <c r="AB148" s="476"/>
      <c r="AC148" s="477"/>
    </row>
    <row r="149" spans="28:29" ht="20.100000000000001" customHeight="1">
      <c r="AB149" s="476"/>
      <c r="AC149" s="477"/>
    </row>
    <row r="150" spans="28:29" ht="20.100000000000001" customHeight="1">
      <c r="AB150" s="476"/>
      <c r="AC150" s="477"/>
    </row>
    <row r="151" spans="28:29" ht="20.100000000000001" customHeight="1">
      <c r="AB151" s="476"/>
      <c r="AC151" s="477"/>
    </row>
    <row r="152" spans="28:29" ht="20.100000000000001" customHeight="1">
      <c r="AB152" s="476"/>
      <c r="AC152" s="477"/>
    </row>
    <row r="153" spans="28:29" ht="20.100000000000001" customHeight="1">
      <c r="AB153" s="476"/>
      <c r="AC153" s="477"/>
    </row>
    <row r="154" spans="28:29" ht="20.100000000000001" customHeight="1">
      <c r="AB154" s="476"/>
      <c r="AC154" s="477"/>
    </row>
    <row r="155" spans="28:29" ht="20.100000000000001" customHeight="1">
      <c r="AB155" s="476"/>
      <c r="AC155" s="477"/>
    </row>
    <row r="156" spans="28:29" ht="20.100000000000001" customHeight="1">
      <c r="AB156" s="476"/>
      <c r="AC156" s="477"/>
    </row>
    <row r="157" spans="28:29" ht="20.100000000000001" customHeight="1">
      <c r="AB157" s="476"/>
      <c r="AC157" s="477"/>
    </row>
    <row r="158" spans="28:29" ht="20.100000000000001" customHeight="1">
      <c r="AB158" s="476"/>
      <c r="AC158" s="477"/>
    </row>
    <row r="159" spans="28:29" ht="20.100000000000001" customHeight="1">
      <c r="AB159" s="476"/>
      <c r="AC159" s="477"/>
    </row>
    <row r="160" spans="28:29" ht="20.100000000000001" customHeight="1">
      <c r="AB160" s="476"/>
      <c r="AC160" s="477"/>
    </row>
    <row r="161" spans="28:29" ht="20.100000000000001" customHeight="1">
      <c r="AB161" s="476"/>
      <c r="AC161" s="477"/>
    </row>
    <row r="162" spans="28:29" ht="20.100000000000001" customHeight="1">
      <c r="AB162" s="476"/>
      <c r="AC162" s="477"/>
    </row>
    <row r="163" spans="28:29" ht="20.100000000000001" customHeight="1">
      <c r="AB163" s="476"/>
      <c r="AC163" s="477"/>
    </row>
    <row r="164" spans="28:29" ht="20.100000000000001" customHeight="1">
      <c r="AB164" s="476"/>
      <c r="AC164" s="477"/>
    </row>
    <row r="165" spans="28:29" ht="20.100000000000001" customHeight="1">
      <c r="AB165" s="476"/>
      <c r="AC165" s="477"/>
    </row>
    <row r="166" spans="28:29" ht="20.100000000000001" customHeight="1">
      <c r="AB166" s="476"/>
      <c r="AC166" s="477"/>
    </row>
    <row r="167" spans="28:29" ht="20.100000000000001" customHeight="1">
      <c r="AB167" s="476"/>
      <c r="AC167" s="477"/>
    </row>
    <row r="168" spans="28:29" ht="20.100000000000001" customHeight="1">
      <c r="AB168" s="476"/>
      <c r="AC168" s="477"/>
    </row>
    <row r="169" spans="28:29" ht="20.100000000000001" customHeight="1">
      <c r="AB169" s="476"/>
      <c r="AC169" s="477"/>
    </row>
    <row r="170" spans="28:29" ht="20.100000000000001" customHeight="1">
      <c r="AB170" s="476"/>
      <c r="AC170" s="477"/>
    </row>
    <row r="171" spans="28:29" ht="20.100000000000001" customHeight="1">
      <c r="AB171" s="476"/>
      <c r="AC171" s="477"/>
    </row>
    <row r="172" spans="28:29" ht="20.100000000000001" customHeight="1">
      <c r="AB172" s="476"/>
      <c r="AC172" s="477"/>
    </row>
    <row r="173" spans="28:29" ht="20.100000000000001" customHeight="1">
      <c r="AB173" s="476"/>
      <c r="AC173" s="477"/>
    </row>
    <row r="174" spans="28:29" ht="20.100000000000001" customHeight="1">
      <c r="AB174" s="476"/>
      <c r="AC174" s="477"/>
    </row>
    <row r="175" spans="28:29" ht="20.100000000000001" customHeight="1">
      <c r="AB175" s="476"/>
      <c r="AC175" s="477"/>
    </row>
    <row r="176" spans="28:29" ht="20.100000000000001" customHeight="1">
      <c r="AB176" s="476"/>
      <c r="AC176" s="477"/>
    </row>
    <row r="177" spans="28:29" ht="20.100000000000001" customHeight="1">
      <c r="AB177" s="476"/>
      <c r="AC177" s="477"/>
    </row>
    <row r="178" spans="28:29" ht="20.100000000000001" customHeight="1">
      <c r="AB178" s="476"/>
      <c r="AC178" s="477"/>
    </row>
    <row r="179" spans="28:29" ht="20.100000000000001" customHeight="1">
      <c r="AB179" s="476"/>
      <c r="AC179" s="477"/>
    </row>
    <row r="180" spans="28:29" ht="20.100000000000001" customHeight="1">
      <c r="AB180" s="476"/>
      <c r="AC180" s="477"/>
    </row>
    <row r="181" spans="28:29" ht="20.100000000000001" customHeight="1">
      <c r="AB181" s="476"/>
      <c r="AC181" s="477"/>
    </row>
    <row r="182" spans="28:29" ht="20.100000000000001" customHeight="1">
      <c r="AB182" s="476"/>
      <c r="AC182" s="477"/>
    </row>
    <row r="183" spans="28:29" ht="20.100000000000001" customHeight="1">
      <c r="AB183" s="476"/>
      <c r="AC183" s="477"/>
    </row>
    <row r="184" spans="28:29" ht="20.100000000000001" customHeight="1">
      <c r="AB184" s="476"/>
      <c r="AC184" s="477"/>
    </row>
    <row r="185" spans="28:29" ht="20.100000000000001" customHeight="1">
      <c r="AB185" s="476"/>
      <c r="AC185" s="477"/>
    </row>
    <row r="186" spans="28:29" ht="20.100000000000001" customHeight="1">
      <c r="AB186" s="476"/>
      <c r="AC186" s="477"/>
    </row>
    <row r="187" spans="28:29" ht="20.100000000000001" customHeight="1">
      <c r="AB187" s="478"/>
      <c r="AC187" s="479"/>
    </row>
    <row r="188" spans="28:29" ht="20.100000000000001" customHeight="1">
      <c r="AB188" s="478"/>
      <c r="AC188" s="479"/>
    </row>
    <row r="189" spans="28:29" ht="20.100000000000001" customHeight="1">
      <c r="AB189" s="480"/>
      <c r="AC189" s="481"/>
    </row>
    <row r="190" spans="28:29" ht="20.100000000000001" customHeight="1">
      <c r="AB190" s="480"/>
      <c r="AC190" s="481"/>
    </row>
    <row r="191" spans="28:29" ht="20.100000000000001" customHeight="1">
      <c r="AB191" s="480"/>
      <c r="AC191" s="481"/>
    </row>
    <row r="192" spans="28:29" ht="20.100000000000001" customHeight="1">
      <c r="AB192" s="480"/>
      <c r="AC192" s="481"/>
    </row>
  </sheetData>
  <sheetProtection algorithmName="SHA-512" hashValue="K2GQZiBMmzdfC/59e3pEalUzeQ6iWa5ckbvq94nPRWW3rmFxnfagYXeJ1GVgtXbDaRFKSk+mfPT4H2JapdTVDA==" saltValue="FHJ0guMc80sU0D+/9B23UQ==" spinCount="100000" sheet="1" formatCells="0" formatRows="0" insertRows="0" deleteRows="0" selectLockedCells="1" autoFilter="0" pivotTables="0"/>
  <mergeCells count="50">
    <mergeCell ref="D25:I25"/>
    <mergeCell ref="J25:M25"/>
    <mergeCell ref="O25:R25"/>
    <mergeCell ref="T25:W25"/>
    <mergeCell ref="D27:I27"/>
    <mergeCell ref="J27:M27"/>
    <mergeCell ref="O27:R27"/>
    <mergeCell ref="T27:W27"/>
    <mergeCell ref="D26:I26"/>
    <mergeCell ref="J26:M26"/>
    <mergeCell ref="O26:R26"/>
    <mergeCell ref="T26:W26"/>
    <mergeCell ref="D23:I23"/>
    <mergeCell ref="J23:M23"/>
    <mergeCell ref="O23:R23"/>
    <mergeCell ref="T23:W23"/>
    <mergeCell ref="D24:I24"/>
    <mergeCell ref="J24:M24"/>
    <mergeCell ref="O24:R24"/>
    <mergeCell ref="T24:W24"/>
    <mergeCell ref="D17:I17"/>
    <mergeCell ref="J17:U17"/>
    <mergeCell ref="D19:I19"/>
    <mergeCell ref="D22:I22"/>
    <mergeCell ref="J22:N22"/>
    <mergeCell ref="O22:S22"/>
    <mergeCell ref="T22:X22"/>
    <mergeCell ref="J19:V19"/>
    <mergeCell ref="D15:I15"/>
    <mergeCell ref="J15:K15"/>
    <mergeCell ref="L15:Q15"/>
    <mergeCell ref="R15:S15"/>
    <mergeCell ref="T15:U15"/>
    <mergeCell ref="D16:I16"/>
    <mergeCell ref="J16:K16"/>
    <mergeCell ref="L16:Q16"/>
    <mergeCell ref="R16:S16"/>
    <mergeCell ref="T16:U16"/>
    <mergeCell ref="T14:U14"/>
    <mergeCell ref="D7:I7"/>
    <mergeCell ref="J7:V7"/>
    <mergeCell ref="D10:I10"/>
    <mergeCell ref="J10:V10"/>
    <mergeCell ref="D11:I11"/>
    <mergeCell ref="J11:V11"/>
    <mergeCell ref="D12:I12"/>
    <mergeCell ref="D14:I14"/>
    <mergeCell ref="J14:K14"/>
    <mergeCell ref="L14:Q14"/>
    <mergeCell ref="R14:S14"/>
  </mergeCells>
  <phoneticPr fontId="18"/>
  <conditionalFormatting sqref="AC81:AC82 AB146:AC192">
    <cfRule type="expression" priority="21">
      <formula>CELL("protect",AB81)=0</formula>
    </cfRule>
  </conditionalFormatting>
  <conditionalFormatting sqref="B1:B2">
    <cfRule type="expression" dxfId="65" priority="20">
      <formula>_xlfn.ISFORMULA(B1)=TRUE</formula>
    </cfRule>
  </conditionalFormatting>
  <conditionalFormatting sqref="N23:N25">
    <cfRule type="notContainsBlanks" dxfId="64" priority="16">
      <formula>LEN(TRIM(N23))&gt;0</formula>
    </cfRule>
    <cfRule type="expression" dxfId="63" priority="17">
      <formula>$N$14="■"</formula>
    </cfRule>
    <cfRule type="expression" dxfId="62" priority="18">
      <formula>$K$14="■"</formula>
    </cfRule>
    <cfRule type="expression" dxfId="61" priority="19">
      <formula>$H$14="■"</formula>
    </cfRule>
  </conditionalFormatting>
  <conditionalFormatting sqref="J23:M25">
    <cfRule type="containsBlanks" dxfId="60" priority="15">
      <formula>LEN(TRIM(J23))=0</formula>
    </cfRule>
  </conditionalFormatting>
  <conditionalFormatting sqref="J10:V10">
    <cfRule type="containsBlanks" dxfId="59" priority="14">
      <formula>LEN(TRIM(J10))=0</formula>
    </cfRule>
  </conditionalFormatting>
  <conditionalFormatting sqref="B2 L14:Q14 T14:U14 J19">
    <cfRule type="containsBlanks" dxfId="58" priority="13">
      <formula>LEN(TRIM(B2))=0</formula>
    </cfRule>
  </conditionalFormatting>
  <conditionalFormatting sqref="J12 O12">
    <cfRule type="expression" dxfId="57" priority="11">
      <formula>$O$12="■"</formula>
    </cfRule>
    <cfRule type="expression" dxfId="56" priority="12">
      <formula>$J$12="■"</formula>
    </cfRule>
  </conditionalFormatting>
  <conditionalFormatting sqref="N26">
    <cfRule type="notContainsBlanks" dxfId="55" priority="7">
      <formula>LEN(TRIM(N26))&gt;0</formula>
    </cfRule>
    <cfRule type="expression" dxfId="54" priority="8">
      <formula>$N$14="■"</formula>
    </cfRule>
    <cfRule type="expression" dxfId="53" priority="9">
      <formula>$K$14="■"</formula>
    </cfRule>
    <cfRule type="expression" dxfId="52" priority="10">
      <formula>$H$14="■"</formula>
    </cfRule>
  </conditionalFormatting>
  <conditionalFormatting sqref="J26:M26">
    <cfRule type="containsBlanks" dxfId="51" priority="6">
      <formula>LEN(TRIM(J26))=0</formula>
    </cfRule>
  </conditionalFormatting>
  <conditionalFormatting sqref="O12:V12">
    <cfRule type="expression" dxfId="50" priority="5">
      <formula>$J$12="■"</formula>
    </cfRule>
  </conditionalFormatting>
  <conditionalFormatting sqref="J12:N12">
    <cfRule type="expression" dxfId="49" priority="4">
      <formula>$O$12="■"</formula>
    </cfRule>
  </conditionalFormatting>
  <dataValidations count="7">
    <dataValidation imeMode="on" allowBlank="1" showInputMessage="1" showErrorMessage="1" sqref="T22 O22 U21" xr:uid="{C87226DC-0A4E-4A1A-8D85-B6FE5B63DAEF}"/>
    <dataValidation type="custom" imeMode="disabled" allowBlank="1" showInputMessage="1" showErrorMessage="1" error="小数点第二位まで、三位以下四捨五入で入力して下さい。" sqref="AI21:AO21 S23:T27 AD22:AD27 AB23:AB27 O23:O27 J23:J27 X23:X27" xr:uid="{73F65FA3-65AF-4F3B-B40F-7018E568728E}">
      <formula1>J21-ROUNDDOWN(J21,2)=0</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C2ADC7D4-1866-4881-A5F8-855BBC271047}">
      <formula1>L65494-ROUNDDOWN(L65494,0)=0</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H21 J12 H28 O12 P28 L28 K21" xr:uid="{388E0C60-A6BB-4D37-A525-B25E6B530E3D}">
      <formula1>"□,■"</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24DA0550-AC22-45F8-88F2-DC39620A80A8}">
      <formula1>"専用,ハイブリット"</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CAD10878-16AE-433D-B273-0740D10C5998}">
      <formula1>"無,有"</formula1>
    </dataValidation>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BDC09D69-D284-4923-B798-DDAC9E99B70D}">
      <formula1>L65486-ROUNDDOWN(L65486,1)=0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&amp;R&amp;K00-043R5高層ZEH-M_ver.1.2</oddFooter>
  </headerFooter>
  <extLst>
    <ext xmlns:x14="http://schemas.microsoft.com/office/spreadsheetml/2009/9/main" uri="{78C0D931-6437-407d-A8EE-F0AAD7539E65}">
      <x14:conditionalFormattings>
        <x14:conditionalFormatting xmlns:xm="http://schemas.microsoft.com/office/excel/2006/main">
          <x14:cfRule type="expression" priority="1" id="{2ED1F05B-DD67-4741-AFB4-CF6DE90FCA04}">
            <xm:f>入力シート!$F$13="3年度事業（1年目）"</xm:f>
            <x14:dxf>
              <fill>
                <patternFill>
                  <bgColor theme="0" tint="-0.499984740745262"/>
                </patternFill>
              </fill>
            </x14:dxf>
          </x14:cfRule>
          <xm:sqref>J26:M26</xm:sqref>
        </x14:conditionalFormatting>
        <x14:conditionalFormatting xmlns:xm="http://schemas.microsoft.com/office/excel/2006/main">
          <x14:cfRule type="expression" priority="3" id="{E1555279-28CE-44D0-827D-6B63BD094D2C}">
            <xm:f>入力シート!$F$13="単年度事業"</xm:f>
            <x14:dxf>
              <fill>
                <patternFill>
                  <bgColor theme="0" tint="-0.499984740745262"/>
                </patternFill>
              </fill>
            </x14:dxf>
          </x14:cfRule>
          <xm:sqref>J24:M26</xm:sqref>
        </x14:conditionalFormatting>
        <x14:conditionalFormatting xmlns:xm="http://schemas.microsoft.com/office/excel/2006/main">
          <x14:cfRule type="expression" priority="2" id="{4EB5E317-6390-4D7D-903F-67AB8F828CA1}">
            <xm:f>入力シート!$F$13="2年度事業（1年目）"</xm:f>
            <x14:dxf>
              <fill>
                <patternFill>
                  <bgColor theme="0" tint="-0.499984740745262"/>
                </patternFill>
              </fill>
            </x14:dxf>
          </x14:cfRule>
          <xm:sqref>J25:M26</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1BB9E492-A906-410B-A794-5EDF7F22F052}">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 imeMode="disabled" allowBlank="1" showInputMessage="1" showErrorMessage="1" xr:uid="{C29AE177-D43F-485A-8B26-FEA540AEC213}">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B1:AS207"/>
  <sheetViews>
    <sheetView showGridLines="0" view="pageBreakPreview" zoomScale="115" zoomScaleNormal="100" zoomScaleSheetLayoutView="115" workbookViewId="0">
      <selection activeCell="J11" sqref="J11"/>
    </sheetView>
  </sheetViews>
  <sheetFormatPr defaultRowHeight="20.100000000000001" customHeight="1"/>
  <cols>
    <col min="1" max="1" width="1.125" style="365" customWidth="1"/>
    <col min="2" max="2" width="1.5" style="365" customWidth="1"/>
    <col min="3" max="3" width="2.5" style="365" customWidth="1"/>
    <col min="4" max="9" width="3.875" style="365" customWidth="1"/>
    <col min="10" max="10" width="5.5" style="365" customWidth="1"/>
    <col min="11" max="14" width="3.875" style="365" customWidth="1"/>
    <col min="15" max="15" width="4.875" style="365" customWidth="1"/>
    <col min="16" max="23" width="3.875" style="365" customWidth="1"/>
    <col min="24" max="24" width="3.125" style="365" customWidth="1"/>
    <col min="25" max="25" width="3.875" style="365" customWidth="1"/>
    <col min="26" max="26" width="3.75" style="365" customWidth="1"/>
    <col min="27" max="27" width="2" style="365" customWidth="1"/>
    <col min="28" max="28" width="2.625" style="307" customWidth="1"/>
    <col min="29" max="29" width="9" style="439" customWidth="1"/>
    <col min="30" max="30" width="9" style="440" customWidth="1"/>
    <col min="31" max="31" width="9" style="365" customWidth="1"/>
    <col min="32" max="43" width="8.625" style="365"/>
    <col min="44" max="44" width="16.875" style="365" bestFit="1" customWidth="1"/>
    <col min="45" max="45" width="13.375" style="365" customWidth="1"/>
    <col min="46" max="217" width="8.625" style="365"/>
    <col min="218" max="241" width="3.75" style="365" customWidth="1"/>
    <col min="242" max="250" width="9" style="365" customWidth="1"/>
    <col min="251" max="251" width="2" style="365" customWidth="1"/>
    <col min="252" max="473" width="8.625" style="365"/>
    <col min="474" max="497" width="3.75" style="365" customWidth="1"/>
    <col min="498" max="506" width="9" style="365" customWidth="1"/>
    <col min="507" max="507" width="2" style="365" customWidth="1"/>
    <col min="508" max="729" width="8.625" style="365"/>
    <col min="730" max="753" width="3.75" style="365" customWidth="1"/>
    <col min="754" max="762" width="9" style="365" customWidth="1"/>
    <col min="763" max="763" width="2" style="365" customWidth="1"/>
    <col min="764" max="985" width="8.625" style="365"/>
    <col min="986" max="1009" width="3.75" style="365" customWidth="1"/>
    <col min="1010" max="1018" width="9" style="365" customWidth="1"/>
    <col min="1019" max="1019" width="2" style="365" customWidth="1"/>
    <col min="1020" max="1241" width="8.625" style="365"/>
    <col min="1242" max="1265" width="3.75" style="365" customWidth="1"/>
    <col min="1266" max="1274" width="9" style="365" customWidth="1"/>
    <col min="1275" max="1275" width="2" style="365" customWidth="1"/>
    <col min="1276" max="1497" width="8.625" style="365"/>
    <col min="1498" max="1521" width="3.75" style="365" customWidth="1"/>
    <col min="1522" max="1530" width="9" style="365" customWidth="1"/>
    <col min="1531" max="1531" width="2" style="365" customWidth="1"/>
    <col min="1532" max="1753" width="8.625" style="365"/>
    <col min="1754" max="1777" width="3.75" style="365" customWidth="1"/>
    <col min="1778" max="1786" width="9" style="365" customWidth="1"/>
    <col min="1787" max="1787" width="2" style="365" customWidth="1"/>
    <col min="1788" max="2009" width="8.625" style="365"/>
    <col min="2010" max="2033" width="3.75" style="365" customWidth="1"/>
    <col min="2034" max="2042" width="9" style="365" customWidth="1"/>
    <col min="2043" max="2043" width="2" style="365" customWidth="1"/>
    <col min="2044" max="2265" width="8.625" style="365"/>
    <col min="2266" max="2289" width="3.75" style="365" customWidth="1"/>
    <col min="2290" max="2298" width="9" style="365" customWidth="1"/>
    <col min="2299" max="2299" width="2" style="365" customWidth="1"/>
    <col min="2300" max="2521" width="8.625" style="365"/>
    <col min="2522" max="2545" width="3.75" style="365" customWidth="1"/>
    <col min="2546" max="2554" width="9" style="365" customWidth="1"/>
    <col min="2555" max="2555" width="2" style="365" customWidth="1"/>
    <col min="2556" max="2777" width="8.625" style="365"/>
    <col min="2778" max="2801" width="3.75" style="365" customWidth="1"/>
    <col min="2802" max="2810" width="9" style="365" customWidth="1"/>
    <col min="2811" max="2811" width="2" style="365" customWidth="1"/>
    <col min="2812" max="3033" width="8.625" style="365"/>
    <col min="3034" max="3057" width="3.75" style="365" customWidth="1"/>
    <col min="3058" max="3066" width="9" style="365" customWidth="1"/>
    <col min="3067" max="3067" width="2" style="365" customWidth="1"/>
    <col min="3068" max="3289" width="8.625" style="365"/>
    <col min="3290" max="3313" width="3.75" style="365" customWidth="1"/>
    <col min="3314" max="3322" width="9" style="365" customWidth="1"/>
    <col min="3323" max="3323" width="2" style="365" customWidth="1"/>
    <col min="3324" max="3545" width="8.625" style="365"/>
    <col min="3546" max="3569" width="3.75" style="365" customWidth="1"/>
    <col min="3570" max="3578" width="9" style="365" customWidth="1"/>
    <col min="3579" max="3579" width="2" style="365" customWidth="1"/>
    <col min="3580" max="3801" width="8.625" style="365"/>
    <col min="3802" max="3825" width="3.75" style="365" customWidth="1"/>
    <col min="3826" max="3834" width="9" style="365" customWidth="1"/>
    <col min="3835" max="3835" width="2" style="365" customWidth="1"/>
    <col min="3836" max="4057" width="8.625" style="365"/>
    <col min="4058" max="4081" width="3.75" style="365" customWidth="1"/>
    <col min="4082" max="4090" width="9" style="365" customWidth="1"/>
    <col min="4091" max="4091" width="2" style="365" customWidth="1"/>
    <col min="4092" max="4313" width="8.625" style="365"/>
    <col min="4314" max="4337" width="3.75" style="365" customWidth="1"/>
    <col min="4338" max="4346" width="9" style="365" customWidth="1"/>
    <col min="4347" max="4347" width="2" style="365" customWidth="1"/>
    <col min="4348" max="4569" width="8.625" style="365"/>
    <col min="4570" max="4593" width="3.75" style="365" customWidth="1"/>
    <col min="4594" max="4602" width="9" style="365" customWidth="1"/>
    <col min="4603" max="4603" width="2" style="365" customWidth="1"/>
    <col min="4604" max="4825" width="8.625" style="365"/>
    <col min="4826" max="4849" width="3.75" style="365" customWidth="1"/>
    <col min="4850" max="4858" width="9" style="365" customWidth="1"/>
    <col min="4859" max="4859" width="2" style="365" customWidth="1"/>
    <col min="4860" max="5081" width="8.625" style="365"/>
    <col min="5082" max="5105" width="3.75" style="365" customWidth="1"/>
    <col min="5106" max="5114" width="9" style="365" customWidth="1"/>
    <col min="5115" max="5115" width="2" style="365" customWidth="1"/>
    <col min="5116" max="5337" width="8.625" style="365"/>
    <col min="5338" max="5361" width="3.75" style="365" customWidth="1"/>
    <col min="5362" max="5370" width="9" style="365" customWidth="1"/>
    <col min="5371" max="5371" width="2" style="365" customWidth="1"/>
    <col min="5372" max="5593" width="8.625" style="365"/>
    <col min="5594" max="5617" width="3.75" style="365" customWidth="1"/>
    <col min="5618" max="5626" width="9" style="365" customWidth="1"/>
    <col min="5627" max="5627" width="2" style="365" customWidth="1"/>
    <col min="5628" max="5849" width="8.625" style="365"/>
    <col min="5850" max="5873" width="3.75" style="365" customWidth="1"/>
    <col min="5874" max="5882" width="9" style="365" customWidth="1"/>
    <col min="5883" max="5883" width="2" style="365" customWidth="1"/>
    <col min="5884" max="6105" width="8.625" style="365"/>
    <col min="6106" max="6129" width="3.75" style="365" customWidth="1"/>
    <col min="6130" max="6138" width="9" style="365" customWidth="1"/>
    <col min="6139" max="6139" width="2" style="365" customWidth="1"/>
    <col min="6140" max="6361" width="8.625" style="365"/>
    <col min="6362" max="6385" width="3.75" style="365" customWidth="1"/>
    <col min="6386" max="6394" width="9" style="365" customWidth="1"/>
    <col min="6395" max="6395" width="2" style="365" customWidth="1"/>
    <col min="6396" max="6617" width="8.625" style="365"/>
    <col min="6618" max="6641" width="3.75" style="365" customWidth="1"/>
    <col min="6642" max="6650" width="9" style="365" customWidth="1"/>
    <col min="6651" max="6651" width="2" style="365" customWidth="1"/>
    <col min="6652" max="6873" width="8.625" style="365"/>
    <col min="6874" max="6897" width="3.75" style="365" customWidth="1"/>
    <col min="6898" max="6906" width="9" style="365" customWidth="1"/>
    <col min="6907" max="6907" width="2" style="365" customWidth="1"/>
    <col min="6908" max="7129" width="8.625" style="365"/>
    <col min="7130" max="7153" width="3.75" style="365" customWidth="1"/>
    <col min="7154" max="7162" width="9" style="365" customWidth="1"/>
    <col min="7163" max="7163" width="2" style="365" customWidth="1"/>
    <col min="7164" max="7385" width="8.625" style="365"/>
    <col min="7386" max="7409" width="3.75" style="365" customWidth="1"/>
    <col min="7410" max="7418" width="9" style="365" customWidth="1"/>
    <col min="7419" max="7419" width="2" style="365" customWidth="1"/>
    <col min="7420" max="7641" width="8.625" style="365"/>
    <col min="7642" max="7665" width="3.75" style="365" customWidth="1"/>
    <col min="7666" max="7674" width="9" style="365" customWidth="1"/>
    <col min="7675" max="7675" width="2" style="365" customWidth="1"/>
    <col min="7676" max="7897" width="8.625" style="365"/>
    <col min="7898" max="7921" width="3.75" style="365" customWidth="1"/>
    <col min="7922" max="7930" width="9" style="365" customWidth="1"/>
    <col min="7931" max="7931" width="2" style="365" customWidth="1"/>
    <col min="7932" max="8153" width="8.625" style="365"/>
    <col min="8154" max="8177" width="3.75" style="365" customWidth="1"/>
    <col min="8178" max="8186" width="9" style="365" customWidth="1"/>
    <col min="8187" max="8187" width="2" style="365" customWidth="1"/>
    <col min="8188" max="8409" width="8.625" style="365"/>
    <col min="8410" max="8433" width="3.75" style="365" customWidth="1"/>
    <col min="8434" max="8442" width="9" style="365" customWidth="1"/>
    <col min="8443" max="8443" width="2" style="365" customWidth="1"/>
    <col min="8444" max="8665" width="8.625" style="365"/>
    <col min="8666" max="8689" width="3.75" style="365" customWidth="1"/>
    <col min="8690" max="8698" width="9" style="365" customWidth="1"/>
    <col min="8699" max="8699" width="2" style="365" customWidth="1"/>
    <col min="8700" max="8921" width="8.625" style="365"/>
    <col min="8922" max="8945" width="3.75" style="365" customWidth="1"/>
    <col min="8946" max="8954" width="9" style="365" customWidth="1"/>
    <col min="8955" max="8955" width="2" style="365" customWidth="1"/>
    <col min="8956" max="9177" width="8.625" style="365"/>
    <col min="9178" max="9201" width="3.75" style="365" customWidth="1"/>
    <col min="9202" max="9210" width="9" style="365" customWidth="1"/>
    <col min="9211" max="9211" width="2" style="365" customWidth="1"/>
    <col min="9212" max="9433" width="8.625" style="365"/>
    <col min="9434" max="9457" width="3.75" style="365" customWidth="1"/>
    <col min="9458" max="9466" width="9" style="365" customWidth="1"/>
    <col min="9467" max="9467" width="2" style="365" customWidth="1"/>
    <col min="9468" max="9689" width="8.625" style="365"/>
    <col min="9690" max="9713" width="3.75" style="365" customWidth="1"/>
    <col min="9714" max="9722" width="9" style="365" customWidth="1"/>
    <col min="9723" max="9723" width="2" style="365" customWidth="1"/>
    <col min="9724" max="9945" width="8.625" style="365"/>
    <col min="9946" max="9969" width="3.75" style="365" customWidth="1"/>
    <col min="9970" max="9978" width="9" style="365" customWidth="1"/>
    <col min="9979" max="9979" width="2" style="365" customWidth="1"/>
    <col min="9980" max="10201" width="8.625" style="365"/>
    <col min="10202" max="10225" width="3.75" style="365" customWidth="1"/>
    <col min="10226" max="10234" width="9" style="365" customWidth="1"/>
    <col min="10235" max="10235" width="2" style="365" customWidth="1"/>
    <col min="10236" max="10457" width="8.625" style="365"/>
    <col min="10458" max="10481" width="3.75" style="365" customWidth="1"/>
    <col min="10482" max="10490" width="9" style="365" customWidth="1"/>
    <col min="10491" max="10491" width="2" style="365" customWidth="1"/>
    <col min="10492" max="10713" width="8.625" style="365"/>
    <col min="10714" max="10737" width="3.75" style="365" customWidth="1"/>
    <col min="10738" max="10746" width="9" style="365" customWidth="1"/>
    <col min="10747" max="10747" width="2" style="365" customWidth="1"/>
    <col min="10748" max="10969" width="8.625" style="365"/>
    <col min="10970" max="10993" width="3.75" style="365" customWidth="1"/>
    <col min="10994" max="11002" width="9" style="365" customWidth="1"/>
    <col min="11003" max="11003" width="2" style="365" customWidth="1"/>
    <col min="11004" max="11225" width="8.625" style="365"/>
    <col min="11226" max="11249" width="3.75" style="365" customWidth="1"/>
    <col min="11250" max="11258" width="9" style="365" customWidth="1"/>
    <col min="11259" max="11259" width="2" style="365" customWidth="1"/>
    <col min="11260" max="11481" width="8.625" style="365"/>
    <col min="11482" max="11505" width="3.75" style="365" customWidth="1"/>
    <col min="11506" max="11514" width="9" style="365" customWidth="1"/>
    <col min="11515" max="11515" width="2" style="365" customWidth="1"/>
    <col min="11516" max="11737" width="8.625" style="365"/>
    <col min="11738" max="11761" width="3.75" style="365" customWidth="1"/>
    <col min="11762" max="11770" width="9" style="365" customWidth="1"/>
    <col min="11771" max="11771" width="2" style="365" customWidth="1"/>
    <col min="11772" max="11993" width="8.625" style="365"/>
    <col min="11994" max="12017" width="3.75" style="365" customWidth="1"/>
    <col min="12018" max="12026" width="9" style="365" customWidth="1"/>
    <col min="12027" max="12027" width="2" style="365" customWidth="1"/>
    <col min="12028" max="12249" width="8.625" style="365"/>
    <col min="12250" max="12273" width="3.75" style="365" customWidth="1"/>
    <col min="12274" max="12282" width="9" style="365" customWidth="1"/>
    <col min="12283" max="12283" width="2" style="365" customWidth="1"/>
    <col min="12284" max="12505" width="8.625" style="365"/>
    <col min="12506" max="12529" width="3.75" style="365" customWidth="1"/>
    <col min="12530" max="12538" width="9" style="365" customWidth="1"/>
    <col min="12539" max="12539" width="2" style="365" customWidth="1"/>
    <col min="12540" max="12761" width="8.625" style="365"/>
    <col min="12762" max="12785" width="3.75" style="365" customWidth="1"/>
    <col min="12786" max="12794" width="9" style="365" customWidth="1"/>
    <col min="12795" max="12795" width="2" style="365" customWidth="1"/>
    <col min="12796" max="13017" width="8.625" style="365"/>
    <col min="13018" max="13041" width="3.75" style="365" customWidth="1"/>
    <col min="13042" max="13050" width="9" style="365" customWidth="1"/>
    <col min="13051" max="13051" width="2" style="365" customWidth="1"/>
    <col min="13052" max="13273" width="8.625" style="365"/>
    <col min="13274" max="13297" width="3.75" style="365" customWidth="1"/>
    <col min="13298" max="13306" width="9" style="365" customWidth="1"/>
    <col min="13307" max="13307" width="2" style="365" customWidth="1"/>
    <col min="13308" max="13529" width="8.625" style="365"/>
    <col min="13530" max="13553" width="3.75" style="365" customWidth="1"/>
    <col min="13554" max="13562" width="9" style="365" customWidth="1"/>
    <col min="13563" max="13563" width="2" style="365" customWidth="1"/>
    <col min="13564" max="13785" width="8.625" style="365"/>
    <col min="13786" max="13809" width="3.75" style="365" customWidth="1"/>
    <col min="13810" max="13818" width="9" style="365" customWidth="1"/>
    <col min="13819" max="13819" width="2" style="365" customWidth="1"/>
    <col min="13820" max="14041" width="8.625" style="365"/>
    <col min="14042" max="14065" width="3.75" style="365" customWidth="1"/>
    <col min="14066" max="14074" width="9" style="365" customWidth="1"/>
    <col min="14075" max="14075" width="2" style="365" customWidth="1"/>
    <col min="14076" max="14297" width="8.625" style="365"/>
    <col min="14298" max="14321" width="3.75" style="365" customWidth="1"/>
    <col min="14322" max="14330" width="9" style="365" customWidth="1"/>
    <col min="14331" max="14331" width="2" style="365" customWidth="1"/>
    <col min="14332" max="14553" width="8.625" style="365"/>
    <col min="14554" max="14577" width="3.75" style="365" customWidth="1"/>
    <col min="14578" max="14586" width="9" style="365" customWidth="1"/>
    <col min="14587" max="14587" width="2" style="365" customWidth="1"/>
    <col min="14588" max="14809" width="8.625" style="365"/>
    <col min="14810" max="14833" width="3.75" style="365" customWidth="1"/>
    <col min="14834" max="14842" width="9" style="365" customWidth="1"/>
    <col min="14843" max="14843" width="2" style="365" customWidth="1"/>
    <col min="14844" max="15065" width="8.625" style="365"/>
    <col min="15066" max="15089" width="3.75" style="365" customWidth="1"/>
    <col min="15090" max="15098" width="9" style="365" customWidth="1"/>
    <col min="15099" max="15099" width="2" style="365" customWidth="1"/>
    <col min="15100" max="15321" width="8.625" style="365"/>
    <col min="15322" max="15345" width="3.75" style="365" customWidth="1"/>
    <col min="15346" max="15354" width="9" style="365" customWidth="1"/>
    <col min="15355" max="15355" width="2" style="365" customWidth="1"/>
    <col min="15356" max="15577" width="8.625" style="365"/>
    <col min="15578" max="15601" width="3.75" style="365" customWidth="1"/>
    <col min="15602" max="15610" width="9" style="365" customWidth="1"/>
    <col min="15611" max="15611" width="2" style="365" customWidth="1"/>
    <col min="15612" max="15833" width="8.625" style="365"/>
    <col min="15834" max="15857" width="3.75" style="365" customWidth="1"/>
    <col min="15858" max="15866" width="9" style="365" customWidth="1"/>
    <col min="15867" max="15867" width="2" style="365" customWidth="1"/>
    <col min="15868" max="16089" width="8.625" style="365"/>
    <col min="16090" max="16113" width="3.75" style="365" customWidth="1"/>
    <col min="16114" max="16122" width="9" style="365" customWidth="1"/>
    <col min="16123" max="16123" width="2" style="365" customWidth="1"/>
    <col min="16124" max="16384" width="8.625" style="365"/>
  </cols>
  <sheetData>
    <row r="1" spans="2:45" ht="20.100000000000001" customHeight="1">
      <c r="B1" s="1052" t="s">
        <v>397</v>
      </c>
    </row>
    <row r="2" spans="2:45" ht="20.100000000000001" customHeight="1">
      <c r="B2" s="1052" t="s">
        <v>652</v>
      </c>
    </row>
    <row r="3" spans="2:45" ht="20.100000000000001" customHeight="1">
      <c r="B3" s="1052" t="s">
        <v>654</v>
      </c>
    </row>
    <row r="4" spans="2:45" ht="7.5" customHeight="1">
      <c r="B4" s="1053"/>
      <c r="C4" s="1053"/>
      <c r="D4" s="1053"/>
      <c r="E4" s="1053"/>
      <c r="F4" s="1053"/>
      <c r="G4" s="1053"/>
      <c r="H4" s="1053"/>
      <c r="I4" s="1053"/>
      <c r="J4" s="1053"/>
      <c r="K4" s="1053"/>
      <c r="L4" s="1053"/>
      <c r="M4" s="1053"/>
      <c r="N4" s="1053"/>
      <c r="O4" s="1053"/>
      <c r="P4" s="1053"/>
      <c r="Q4" s="1054"/>
      <c r="R4" s="1053"/>
      <c r="S4" s="1053"/>
      <c r="T4" s="1053"/>
      <c r="U4" s="1053"/>
      <c r="V4" s="1053"/>
      <c r="W4" s="1053"/>
      <c r="X4" s="1053"/>
      <c r="Y4" s="1054"/>
      <c r="Z4" s="1055"/>
      <c r="AA4" s="1055"/>
    </row>
    <row r="5" spans="2:45" ht="19.5" customHeight="1">
      <c r="B5" s="1056" t="s">
        <v>1180</v>
      </c>
      <c r="C5" s="1053"/>
      <c r="D5" s="1057"/>
      <c r="E5" s="1057"/>
      <c r="F5" s="1057"/>
      <c r="G5" s="1057"/>
      <c r="H5" s="1057"/>
      <c r="I5" s="1057"/>
      <c r="J5" s="1057"/>
      <c r="K5" s="1057"/>
      <c r="L5" s="1057"/>
      <c r="M5" s="1057"/>
      <c r="N5" s="1057"/>
      <c r="O5" s="1057"/>
      <c r="P5" s="1057"/>
      <c r="Q5" s="1057"/>
      <c r="R5" s="1057"/>
      <c r="S5" s="1057"/>
      <c r="T5" s="1057"/>
      <c r="U5" s="1057"/>
      <c r="V5" s="1057"/>
      <c r="W5" s="1057"/>
      <c r="X5" s="1057"/>
      <c r="Y5" s="1057"/>
      <c r="Z5" s="1058" t="s">
        <v>407</v>
      </c>
      <c r="AA5" s="1058"/>
    </row>
    <row r="6" spans="2:45" ht="15.75" customHeight="1">
      <c r="B6" s="1053"/>
      <c r="C6" s="1059"/>
      <c r="D6" s="1060"/>
      <c r="E6" s="1060"/>
      <c r="F6" s="1060"/>
      <c r="G6" s="1060"/>
      <c r="H6" s="1060"/>
      <c r="I6" s="1057"/>
      <c r="J6" s="1057"/>
      <c r="K6" s="1057"/>
      <c r="L6" s="1057"/>
      <c r="M6" s="1057"/>
      <c r="N6" s="1057"/>
      <c r="O6" s="1057"/>
      <c r="P6" s="1057"/>
      <c r="Q6" s="1057"/>
      <c r="R6" s="1057"/>
      <c r="S6" s="1057"/>
      <c r="T6" s="1057"/>
      <c r="U6" s="1057"/>
      <c r="V6" s="1057"/>
      <c r="W6" s="1057"/>
      <c r="X6" s="1057"/>
      <c r="Y6" s="1057"/>
      <c r="Z6" s="1053"/>
      <c r="AA6" s="1053"/>
    </row>
    <row r="7" spans="2:45" s="380" customFormat="1" ht="15" customHeight="1">
      <c r="B7" s="1061"/>
      <c r="C7" s="1062" t="s">
        <v>497</v>
      </c>
      <c r="D7" s="1063"/>
      <c r="E7" s="1064"/>
      <c r="F7" s="1064"/>
      <c r="G7" s="1064"/>
      <c r="H7" s="1064"/>
      <c r="I7" s="1064"/>
      <c r="J7" s="1064"/>
      <c r="K7" s="1064"/>
      <c r="L7" s="1064"/>
      <c r="M7" s="1064"/>
      <c r="N7" s="1064"/>
      <c r="O7" s="1064"/>
      <c r="P7" s="1064"/>
      <c r="Q7" s="1064"/>
      <c r="R7" s="1064"/>
      <c r="S7" s="1064"/>
      <c r="T7" s="1064"/>
      <c r="U7" s="1065"/>
      <c r="V7" s="1064"/>
      <c r="W7" s="1064"/>
      <c r="X7" s="1064"/>
      <c r="Y7" s="1064"/>
      <c r="Z7" s="1061"/>
      <c r="AA7" s="1061"/>
      <c r="AB7" s="315"/>
      <c r="AC7" s="439"/>
      <c r="AD7" s="440"/>
      <c r="AR7" s="440"/>
      <c r="AS7" s="381"/>
    </row>
    <row r="8" spans="2:45" s="437" customFormat="1" ht="30" customHeight="1">
      <c r="B8" s="1066"/>
      <c r="C8" s="1059"/>
      <c r="D8" s="2370" t="s">
        <v>498</v>
      </c>
      <c r="E8" s="2371"/>
      <c r="F8" s="2371"/>
      <c r="G8" s="2371"/>
      <c r="H8" s="2371"/>
      <c r="I8" s="2372"/>
      <c r="J8" s="2376" t="str">
        <f>IF(入力シート!F11="","",入力シート!F11)&amp;"高層ＺＥＨ-Ｍ支援事業"</f>
        <v>高層ＺＥＨ-Ｍ支援事業</v>
      </c>
      <c r="K8" s="2376"/>
      <c r="L8" s="2376"/>
      <c r="M8" s="2376"/>
      <c r="N8" s="2376"/>
      <c r="O8" s="2376"/>
      <c r="P8" s="2376"/>
      <c r="Q8" s="2376"/>
      <c r="R8" s="2376"/>
      <c r="S8" s="2376"/>
      <c r="T8" s="2376"/>
      <c r="U8" s="2376"/>
      <c r="V8" s="2377"/>
      <c r="W8" s="1067"/>
      <c r="X8" s="1067"/>
      <c r="Y8" s="1067"/>
      <c r="Z8" s="1066"/>
      <c r="AA8" s="1066"/>
      <c r="AB8" s="438"/>
      <c r="AC8" s="439"/>
      <c r="AD8" s="440"/>
    </row>
    <row r="9" spans="2:45" s="437" customFormat="1" ht="15" customHeight="1">
      <c r="B9" s="1066"/>
      <c r="C9" s="1059"/>
      <c r="D9" s="1068"/>
      <c r="E9" s="1068"/>
      <c r="F9" s="1068"/>
      <c r="G9" s="1068"/>
      <c r="H9" s="1068"/>
      <c r="I9" s="1068"/>
      <c r="J9" s="1068"/>
      <c r="K9" s="1068"/>
      <c r="L9" s="1068"/>
      <c r="M9" s="1068"/>
      <c r="N9" s="1068"/>
      <c r="O9" s="1068"/>
      <c r="P9" s="1068"/>
      <c r="Q9" s="1068"/>
      <c r="R9" s="1068"/>
      <c r="S9" s="1068"/>
      <c r="T9" s="1068"/>
      <c r="U9" s="1068"/>
      <c r="V9" s="1068"/>
      <c r="W9" s="1067"/>
      <c r="X9" s="1067"/>
      <c r="Y9" s="1067"/>
      <c r="Z9" s="1066"/>
      <c r="AA9" s="1066"/>
      <c r="AB9" s="438"/>
      <c r="AC9" s="439"/>
      <c r="AD9" s="440"/>
    </row>
    <row r="10" spans="2:45" s="380" customFormat="1" ht="15">
      <c r="B10" s="1061"/>
      <c r="C10" s="1062" t="s">
        <v>796</v>
      </c>
      <c r="D10" s="1063"/>
      <c r="E10" s="1064"/>
      <c r="F10" s="1064"/>
      <c r="G10" s="1064"/>
      <c r="H10" s="1064"/>
      <c r="I10" s="1064"/>
      <c r="J10" s="1064"/>
      <c r="K10" s="1064"/>
      <c r="L10" s="1064"/>
      <c r="M10" s="1064"/>
      <c r="N10" s="1064"/>
      <c r="O10" s="1064"/>
      <c r="P10" s="1064"/>
      <c r="Q10" s="1064"/>
      <c r="R10" s="1064"/>
      <c r="S10" s="1064"/>
      <c r="T10" s="1064"/>
      <c r="U10" s="1065"/>
      <c r="V10" s="1064"/>
      <c r="W10" s="1064"/>
      <c r="X10" s="1064"/>
      <c r="Y10" s="1064"/>
      <c r="Z10" s="1061"/>
      <c r="AA10" s="1061"/>
      <c r="AB10" s="315"/>
      <c r="AC10" s="439"/>
      <c r="AD10" s="440"/>
    </row>
    <row r="11" spans="2:45" s="437" customFormat="1" ht="30" customHeight="1">
      <c r="B11" s="1066"/>
      <c r="C11" s="1059"/>
      <c r="D11" s="2370" t="s">
        <v>797</v>
      </c>
      <c r="E11" s="2371"/>
      <c r="F11" s="2371"/>
      <c r="G11" s="2371"/>
      <c r="H11" s="2371"/>
      <c r="I11" s="2372"/>
      <c r="J11" s="384" t="s">
        <v>248</v>
      </c>
      <c r="K11" s="1070" t="s">
        <v>798</v>
      </c>
      <c r="L11" s="1071"/>
      <c r="M11" s="1071"/>
      <c r="N11" s="1071"/>
      <c r="O11" s="1071"/>
      <c r="P11" s="1071"/>
      <c r="Q11" s="386" t="s">
        <v>248</v>
      </c>
      <c r="R11" s="1070" t="s">
        <v>799</v>
      </c>
      <c r="S11" s="1070"/>
      <c r="T11" s="1071"/>
      <c r="U11" s="1071"/>
      <c r="V11" s="1072"/>
      <c r="W11" s="1067"/>
      <c r="X11" s="1067"/>
      <c r="Y11" s="1067"/>
      <c r="Z11" s="1066"/>
      <c r="AA11" s="1066"/>
      <c r="AB11" s="438"/>
      <c r="AC11" s="388"/>
      <c r="AD11" s="440"/>
    </row>
    <row r="12" spans="2:45" s="437" customFormat="1" ht="39.950000000000003" customHeight="1">
      <c r="B12" s="1066"/>
      <c r="C12" s="1059"/>
      <c r="D12" s="2378" t="s">
        <v>800</v>
      </c>
      <c r="E12" s="2371"/>
      <c r="F12" s="2371"/>
      <c r="G12" s="2371"/>
      <c r="H12" s="2371"/>
      <c r="I12" s="2372"/>
      <c r="J12" s="2379"/>
      <c r="K12" s="2380"/>
      <c r="L12" s="2380"/>
      <c r="M12" s="2380"/>
      <c r="N12" s="2380"/>
      <c r="O12" s="2380"/>
      <c r="P12" s="2380"/>
      <c r="Q12" s="2380"/>
      <c r="R12" s="2380"/>
      <c r="S12" s="2380"/>
      <c r="T12" s="2380"/>
      <c r="U12" s="2380"/>
      <c r="V12" s="2381"/>
      <c r="W12" s="1067"/>
      <c r="X12" s="1067"/>
      <c r="Y12" s="1067"/>
      <c r="Z12" s="1066"/>
      <c r="AA12" s="1066"/>
      <c r="AB12" s="438"/>
      <c r="AC12" s="388"/>
      <c r="AD12" s="440"/>
    </row>
    <row r="13" spans="2:45" s="437" customFormat="1" ht="30" customHeight="1">
      <c r="B13" s="1066"/>
      <c r="C13" s="1059"/>
      <c r="D13" s="2370" t="s">
        <v>809</v>
      </c>
      <c r="E13" s="2371"/>
      <c r="F13" s="2371"/>
      <c r="G13" s="2371"/>
      <c r="H13" s="2371"/>
      <c r="I13" s="2372"/>
      <c r="J13" s="1094" t="s">
        <v>890</v>
      </c>
      <c r="K13" s="2382"/>
      <c r="L13" s="2382"/>
      <c r="M13" s="2382"/>
      <c r="N13" s="1095" t="s">
        <v>891</v>
      </c>
      <c r="O13" s="1094" t="s">
        <v>892</v>
      </c>
      <c r="P13" s="2383"/>
      <c r="Q13" s="2383"/>
      <c r="R13" s="2384"/>
      <c r="S13" s="1096" t="s">
        <v>499</v>
      </c>
      <c r="T13" s="1067" t="s">
        <v>471</v>
      </c>
      <c r="U13" s="1064"/>
      <c r="V13" s="1064"/>
      <c r="Y13" s="1067"/>
      <c r="Z13" s="1066"/>
      <c r="AA13" s="1066"/>
      <c r="AB13" s="438"/>
      <c r="AC13" s="439"/>
      <c r="AD13" s="440"/>
    </row>
    <row r="14" spans="2:45" s="437" customFormat="1" ht="15" customHeight="1">
      <c r="B14" s="1066"/>
      <c r="C14" s="1059"/>
      <c r="D14" s="1068"/>
      <c r="E14" s="1068"/>
      <c r="F14" s="1068"/>
      <c r="G14" s="1068"/>
      <c r="H14" s="1068"/>
      <c r="I14" s="1068"/>
      <c r="J14" s="1068"/>
      <c r="K14" s="1068"/>
      <c r="L14" s="1068"/>
      <c r="M14" s="1068"/>
      <c r="N14" s="1068"/>
      <c r="O14" s="1068"/>
      <c r="P14" s="1068"/>
      <c r="Q14" s="1068"/>
      <c r="R14" s="1068"/>
      <c r="S14" s="1068"/>
      <c r="T14" s="1068"/>
      <c r="U14" s="1068"/>
      <c r="V14" s="1068"/>
      <c r="W14" s="1067"/>
      <c r="X14" s="1067"/>
      <c r="Y14" s="1067"/>
      <c r="Z14" s="1066"/>
      <c r="AA14" s="1066"/>
      <c r="AB14" s="438"/>
      <c r="AC14" s="439"/>
      <c r="AD14" s="440"/>
    </row>
    <row r="15" spans="2:45" s="380" customFormat="1" ht="15">
      <c r="B15" s="1061"/>
      <c r="C15" s="1062" t="s">
        <v>589</v>
      </c>
      <c r="D15" s="1063"/>
      <c r="E15" s="1064"/>
      <c r="F15" s="1064"/>
      <c r="G15" s="1064"/>
      <c r="H15" s="1064"/>
      <c r="I15" s="1064"/>
      <c r="J15" s="1064"/>
      <c r="K15" s="1064"/>
      <c r="L15" s="1064"/>
      <c r="M15" s="1064"/>
      <c r="N15" s="1064"/>
      <c r="O15" s="1064"/>
      <c r="P15" s="1064"/>
      <c r="Q15" s="1064"/>
      <c r="R15" s="1064"/>
      <c r="S15" s="1064"/>
      <c r="T15" s="1064"/>
      <c r="U15" s="1065"/>
      <c r="V15" s="1064"/>
      <c r="W15" s="1064"/>
      <c r="X15" s="1064"/>
      <c r="Y15" s="1064"/>
      <c r="Z15" s="1061"/>
      <c r="AA15" s="1061"/>
      <c r="AB15" s="315"/>
      <c r="AC15" s="439"/>
      <c r="AD15" s="440"/>
    </row>
    <row r="16" spans="2:45" s="437" customFormat="1" ht="30" customHeight="1">
      <c r="B16" s="1066"/>
      <c r="C16" s="1059"/>
      <c r="D16" s="2370" t="s">
        <v>296</v>
      </c>
      <c r="E16" s="2371"/>
      <c r="F16" s="2371"/>
      <c r="G16" s="2371"/>
      <c r="H16" s="2371"/>
      <c r="I16" s="2372"/>
      <c r="J16" s="2385"/>
      <c r="K16" s="2386"/>
      <c r="L16" s="2386"/>
      <c r="M16" s="2386"/>
      <c r="N16" s="2386"/>
      <c r="O16" s="2386"/>
      <c r="P16" s="2386"/>
      <c r="Q16" s="2386"/>
      <c r="R16" s="2386"/>
      <c r="S16" s="2386"/>
      <c r="T16" s="2386"/>
      <c r="U16" s="2386"/>
      <c r="V16" s="2387"/>
      <c r="W16" s="1067"/>
      <c r="X16" s="1067"/>
      <c r="Y16" s="1067"/>
      <c r="Z16" s="1066"/>
      <c r="AA16" s="1066"/>
      <c r="AB16" s="438"/>
      <c r="AC16" s="388"/>
      <c r="AD16" s="440"/>
    </row>
    <row r="17" spans="2:33" s="437" customFormat="1" ht="30" customHeight="1">
      <c r="B17" s="1066"/>
      <c r="C17" s="1059"/>
      <c r="D17" s="2370" t="s">
        <v>339</v>
      </c>
      <c r="E17" s="2371"/>
      <c r="F17" s="2371"/>
      <c r="G17" s="2371"/>
      <c r="H17" s="2371"/>
      <c r="I17" s="2372"/>
      <c r="J17" s="2385"/>
      <c r="K17" s="2386"/>
      <c r="L17" s="2386"/>
      <c r="M17" s="2386"/>
      <c r="N17" s="2386"/>
      <c r="O17" s="2386"/>
      <c r="P17" s="2386"/>
      <c r="Q17" s="2386"/>
      <c r="R17" s="2386"/>
      <c r="S17" s="2386"/>
      <c r="T17" s="2386"/>
      <c r="U17" s="2386"/>
      <c r="V17" s="2387"/>
      <c r="W17" s="1067"/>
      <c r="X17" s="1067"/>
      <c r="Y17" s="1067"/>
      <c r="Z17" s="1066"/>
      <c r="AA17" s="1066"/>
      <c r="AB17" s="438"/>
      <c r="AC17" s="439"/>
      <c r="AD17" s="440"/>
    </row>
    <row r="18" spans="2:33" s="437" customFormat="1" ht="15" customHeight="1">
      <c r="B18" s="1066"/>
      <c r="C18" s="1059"/>
      <c r="D18" s="1068"/>
      <c r="E18" s="1068"/>
      <c r="F18" s="1068"/>
      <c r="G18" s="1068"/>
      <c r="H18" s="1068"/>
      <c r="I18" s="1068"/>
      <c r="J18" s="1068"/>
      <c r="K18" s="1068"/>
      <c r="L18" s="1068"/>
      <c r="M18" s="1068"/>
      <c r="N18" s="1068"/>
      <c r="O18" s="1068"/>
      <c r="P18" s="1068"/>
      <c r="Q18" s="1068"/>
      <c r="R18" s="1068"/>
      <c r="S18" s="1068"/>
      <c r="T18" s="1068"/>
      <c r="U18" s="1068"/>
      <c r="V18" s="1068"/>
      <c r="W18" s="1067"/>
      <c r="X18" s="1067"/>
      <c r="Y18" s="1067"/>
      <c r="Z18" s="1066"/>
      <c r="AA18" s="1066"/>
      <c r="AB18" s="438"/>
      <c r="AC18" s="439"/>
      <c r="AD18" s="440"/>
    </row>
    <row r="19" spans="2:33" s="380" customFormat="1" ht="15">
      <c r="B19" s="1061"/>
      <c r="C19" s="1062" t="s">
        <v>670</v>
      </c>
      <c r="D19" s="1063"/>
      <c r="E19" s="1064"/>
      <c r="F19" s="1064"/>
      <c r="G19" s="1064"/>
      <c r="H19" s="1064"/>
      <c r="I19" s="1064"/>
      <c r="J19" s="1064"/>
      <c r="K19" s="1064"/>
      <c r="L19" s="1064"/>
      <c r="M19" s="1064"/>
      <c r="N19" s="1064"/>
      <c r="O19" s="1064"/>
      <c r="P19" s="1064"/>
      <c r="Q19" s="1064"/>
      <c r="R19" s="1064"/>
      <c r="S19" s="1064"/>
      <c r="T19" s="1064"/>
      <c r="U19" s="1065"/>
      <c r="V19" s="1064"/>
      <c r="W19" s="1064"/>
      <c r="X19" s="1064"/>
      <c r="Y19" s="1064"/>
      <c r="Z19" s="1061"/>
      <c r="AA19" s="1061"/>
      <c r="AB19" s="315"/>
      <c r="AC19" s="439"/>
      <c r="AD19" s="440"/>
    </row>
    <row r="20" spans="2:33" s="380" customFormat="1" ht="15">
      <c r="B20" s="1061"/>
      <c r="C20" s="1062"/>
      <c r="D20" s="1074" t="s">
        <v>839</v>
      </c>
      <c r="E20" s="1064"/>
      <c r="F20" s="1064"/>
      <c r="G20" s="1064"/>
      <c r="H20" s="1064"/>
      <c r="I20" s="1064"/>
      <c r="J20" s="1064"/>
      <c r="K20" s="1064"/>
      <c r="L20" s="1064"/>
      <c r="M20" s="1064"/>
      <c r="N20" s="1064"/>
      <c r="O20" s="1064"/>
      <c r="P20" s="1064"/>
      <c r="Q20" s="1064"/>
      <c r="R20" s="1064"/>
      <c r="S20" s="1064"/>
      <c r="T20" s="1064"/>
      <c r="U20" s="1065"/>
      <c r="V20" s="1064"/>
      <c r="W20" s="1064"/>
      <c r="X20" s="1064"/>
      <c r="Y20" s="1064"/>
      <c r="Z20" s="1061"/>
      <c r="AA20" s="1061"/>
      <c r="AB20" s="315"/>
      <c r="AC20" s="439"/>
      <c r="AD20" s="440"/>
    </row>
    <row r="21" spans="2:33" s="437" customFormat="1" ht="30" customHeight="1">
      <c r="B21" s="1066"/>
      <c r="C21" s="1059"/>
      <c r="D21" s="2373" t="s">
        <v>869</v>
      </c>
      <c r="E21" s="2374"/>
      <c r="F21" s="2374"/>
      <c r="G21" s="2374"/>
      <c r="H21" s="2374"/>
      <c r="I21" s="2375"/>
      <c r="J21" s="2389"/>
      <c r="K21" s="2389"/>
      <c r="L21" s="2389"/>
      <c r="M21" s="2389"/>
      <c r="N21" s="1075" t="s">
        <v>295</v>
      </c>
      <c r="O21" s="1062" t="s">
        <v>500</v>
      </c>
      <c r="P21" s="2366" t="s">
        <v>807</v>
      </c>
      <c r="Q21" s="2366"/>
      <c r="R21" s="2366"/>
      <c r="S21" s="2366"/>
      <c r="T21" s="2366"/>
      <c r="U21" s="2366"/>
      <c r="V21" s="2366"/>
      <c r="W21" s="2366"/>
      <c r="X21" s="2366"/>
      <c r="Y21" s="2366"/>
      <c r="Z21" s="2366"/>
      <c r="AA21" s="1066"/>
      <c r="AB21" s="438"/>
      <c r="AC21" s="439"/>
      <c r="AD21" s="440"/>
    </row>
    <row r="22" spans="2:33" s="437" customFormat="1" ht="30" customHeight="1">
      <c r="B22" s="1066"/>
      <c r="C22" s="1059"/>
      <c r="D22" s="2373" t="s">
        <v>840</v>
      </c>
      <c r="E22" s="2374"/>
      <c r="F22" s="2374"/>
      <c r="G22" s="2374"/>
      <c r="H22" s="2374"/>
      <c r="I22" s="2375"/>
      <c r="J22" s="2390" t="str">
        <f>IF(J21="","",ROUNDDOWN(J21/3,-3))</f>
        <v/>
      </c>
      <c r="K22" s="2390"/>
      <c r="L22" s="2390"/>
      <c r="M22" s="2390"/>
      <c r="N22" s="1075" t="s">
        <v>295</v>
      </c>
      <c r="O22" s="1062" t="s">
        <v>841</v>
      </c>
      <c r="P22" s="2158" t="s">
        <v>965</v>
      </c>
      <c r="Q22" s="2158"/>
      <c r="R22" s="2158"/>
      <c r="S22" s="2158"/>
      <c r="T22" s="2158"/>
      <c r="U22" s="2158"/>
      <c r="V22" s="2158"/>
      <c r="W22" s="2158"/>
      <c r="X22" s="2158"/>
      <c r="Y22" s="2158"/>
      <c r="Z22" s="2158"/>
      <c r="AA22" s="1066"/>
      <c r="AB22" s="438"/>
      <c r="AC22" s="439"/>
      <c r="AD22" s="440"/>
    </row>
    <row r="23" spans="2:33" s="437" customFormat="1" ht="15" customHeight="1">
      <c r="B23" s="1066"/>
      <c r="C23" s="1059"/>
      <c r="D23" s="1076"/>
      <c r="E23" s="1077"/>
      <c r="F23" s="1078"/>
      <c r="G23" s="1079"/>
      <c r="H23" s="1079"/>
      <c r="I23" s="1079"/>
      <c r="J23" s="1079"/>
      <c r="K23" s="1079"/>
      <c r="L23" s="1080"/>
      <c r="M23" s="1080"/>
      <c r="N23" s="1080"/>
      <c r="O23" s="1080"/>
      <c r="P23" s="1080"/>
      <c r="Q23" s="1080"/>
      <c r="R23" s="1080"/>
      <c r="S23" s="1080"/>
      <c r="T23" s="1080"/>
      <c r="U23" s="1080"/>
      <c r="V23" s="1080"/>
      <c r="W23" s="1080"/>
      <c r="X23" s="1080"/>
      <c r="Y23" s="1080"/>
      <c r="Z23" s="1066"/>
      <c r="AA23" s="1066"/>
      <c r="AB23" s="438"/>
      <c r="AC23" s="439"/>
      <c r="AD23" s="440"/>
    </row>
    <row r="24" spans="2:33" s="437" customFormat="1" ht="15" customHeight="1">
      <c r="B24" s="1066"/>
      <c r="C24" s="1059"/>
      <c r="D24" s="1076"/>
      <c r="E24" s="1077"/>
      <c r="F24" s="1078"/>
      <c r="G24" s="1079"/>
      <c r="H24" s="1079"/>
      <c r="I24" s="1079"/>
      <c r="J24" s="1079"/>
      <c r="K24" s="1079"/>
      <c r="L24" s="1080"/>
      <c r="M24" s="1080"/>
      <c r="N24" s="1080"/>
      <c r="O24" s="1080"/>
      <c r="P24" s="1080"/>
      <c r="Q24" s="1080"/>
      <c r="R24" s="1080"/>
      <c r="S24" s="1080"/>
      <c r="T24" s="1080"/>
      <c r="U24" s="1080"/>
      <c r="V24" s="1080"/>
      <c r="W24" s="1080"/>
      <c r="X24" s="1080"/>
      <c r="Y24" s="1080"/>
      <c r="Z24" s="1066"/>
      <c r="AA24" s="1066"/>
      <c r="AB24" s="1097"/>
      <c r="AC24" s="1097"/>
      <c r="AD24" s="1097"/>
      <c r="AE24" s="1097"/>
      <c r="AF24" s="1097"/>
      <c r="AG24" s="1097"/>
    </row>
    <row r="25" spans="2:33" s="437" customFormat="1" ht="24" customHeight="1">
      <c r="B25" s="1066"/>
      <c r="C25" s="1059"/>
      <c r="D25" s="1074" t="s">
        <v>842</v>
      </c>
      <c r="E25" s="1077"/>
      <c r="F25" s="1078"/>
      <c r="G25" s="1079"/>
      <c r="H25" s="1079"/>
      <c r="I25" s="1079"/>
      <c r="J25" s="1079"/>
      <c r="K25" s="1079"/>
      <c r="L25" s="1080"/>
      <c r="M25" s="1080"/>
      <c r="N25" s="1080"/>
      <c r="O25" s="1080"/>
      <c r="P25" s="1081"/>
      <c r="Q25" s="1080"/>
      <c r="R25" s="1080"/>
      <c r="S25" s="1080"/>
      <c r="T25" s="1080"/>
      <c r="U25" s="1080"/>
      <c r="V25" s="1080"/>
      <c r="W25" s="1080"/>
      <c r="X25" s="1080"/>
      <c r="Y25" s="1080"/>
      <c r="Z25" s="1066"/>
      <c r="AA25" s="1066"/>
      <c r="AB25" s="438"/>
      <c r="AC25" s="439"/>
      <c r="AD25" s="440"/>
    </row>
    <row r="26" spans="2:33" s="437" customFormat="1" ht="30" customHeight="1">
      <c r="B26" s="1066"/>
      <c r="C26" s="1059"/>
      <c r="D26" s="2373" t="s">
        <v>873</v>
      </c>
      <c r="E26" s="2374"/>
      <c r="F26" s="2374"/>
      <c r="G26" s="2374"/>
      <c r="H26" s="2374"/>
      <c r="I26" s="2375"/>
      <c r="J26" s="2389"/>
      <c r="K26" s="2389"/>
      <c r="L26" s="2389"/>
      <c r="M26" s="2389"/>
      <c r="N26" s="1082" t="s">
        <v>295</v>
      </c>
      <c r="O26" s="1083" t="s">
        <v>653</v>
      </c>
      <c r="P26" s="1051"/>
      <c r="Q26" s="1051"/>
      <c r="R26" s="1051"/>
      <c r="S26" s="1075"/>
      <c r="T26" s="1062"/>
      <c r="AA26" s="1066"/>
      <c r="AB26" s="1052" t="s">
        <v>1226</v>
      </c>
      <c r="AC26" s="439"/>
      <c r="AD26" s="440"/>
    </row>
    <row r="27" spans="2:33" s="437" customFormat="1" ht="15" customHeight="1">
      <c r="B27" s="1066"/>
      <c r="C27" s="1059"/>
      <c r="D27" s="1085" t="s">
        <v>874</v>
      </c>
      <c r="E27" s="1086" t="s">
        <v>870</v>
      </c>
      <c r="F27" s="1087"/>
      <c r="G27" s="1085"/>
      <c r="H27" s="1085"/>
      <c r="I27" s="1085"/>
      <c r="J27" s="1088"/>
      <c r="K27" s="1088"/>
      <c r="L27" s="1088"/>
      <c r="M27" s="1088"/>
      <c r="N27" s="1089"/>
      <c r="O27" s="1089"/>
      <c r="P27" s="1089"/>
      <c r="Q27" s="1089"/>
      <c r="R27" s="1089"/>
      <c r="S27" s="1075"/>
      <c r="T27" s="1062"/>
      <c r="U27" s="1084"/>
      <c r="V27" s="1084"/>
      <c r="W27" s="1084"/>
      <c r="X27" s="1084"/>
      <c r="Y27" s="1084"/>
      <c r="Z27" s="1084"/>
      <c r="AA27" s="1066"/>
      <c r="AB27" s="1052"/>
      <c r="AC27" s="439"/>
      <c r="AD27" s="440"/>
    </row>
    <row r="28" spans="2:33" s="437" customFormat="1" ht="45.75" customHeight="1">
      <c r="B28" s="1066"/>
      <c r="C28" s="1059"/>
      <c r="D28" s="1090" t="s">
        <v>871</v>
      </c>
      <c r="E28" s="2391" t="s">
        <v>875</v>
      </c>
      <c r="F28" s="2391"/>
      <c r="G28" s="2391"/>
      <c r="H28" s="2391"/>
      <c r="I28" s="2391"/>
      <c r="J28" s="2391"/>
      <c r="K28" s="2391"/>
      <c r="L28" s="2391"/>
      <c r="M28" s="2391"/>
      <c r="N28" s="2391"/>
      <c r="O28" s="2391"/>
      <c r="P28" s="2391"/>
      <c r="Q28" s="2391"/>
      <c r="R28" s="2391"/>
      <c r="S28" s="1075"/>
      <c r="T28" s="1062"/>
      <c r="U28" s="1084"/>
      <c r="V28" s="1084"/>
      <c r="W28" s="1084"/>
      <c r="X28" s="1084"/>
      <c r="Y28" s="1084"/>
      <c r="Z28" s="1084"/>
      <c r="AA28" s="1066"/>
      <c r="AB28" s="1052"/>
      <c r="AC28" s="439"/>
      <c r="AD28" s="440"/>
    </row>
    <row r="29" spans="2:33" s="437" customFormat="1" ht="11.25" customHeight="1">
      <c r="B29" s="1066"/>
      <c r="C29" s="1098"/>
      <c r="D29" s="1085" t="s">
        <v>871</v>
      </c>
      <c r="E29" s="2392" t="s">
        <v>872</v>
      </c>
      <c r="F29" s="2392"/>
      <c r="G29" s="2392"/>
      <c r="H29" s="2392"/>
      <c r="I29" s="2392"/>
      <c r="J29" s="2392"/>
      <c r="K29" s="2392"/>
      <c r="L29" s="2392"/>
      <c r="M29" s="2392"/>
      <c r="N29" s="2392"/>
      <c r="O29" s="2392"/>
      <c r="P29" s="2392"/>
      <c r="Q29" s="2392"/>
      <c r="R29" s="2392"/>
      <c r="S29" s="1075"/>
      <c r="T29" s="1062"/>
      <c r="U29" s="1084"/>
      <c r="V29" s="1084"/>
      <c r="W29" s="1084"/>
      <c r="X29" s="1084"/>
      <c r="Y29" s="1084"/>
      <c r="Z29" s="1084"/>
      <c r="AA29" s="1066"/>
      <c r="AB29" s="1052"/>
      <c r="AC29" s="439"/>
      <c r="AD29" s="440"/>
    </row>
    <row r="30" spans="2:33" s="437" customFormat="1" ht="11.25" customHeight="1">
      <c r="B30" s="1066"/>
      <c r="C30" s="1098"/>
      <c r="D30" s="1085"/>
      <c r="E30" s="1265"/>
      <c r="F30" s="1265"/>
      <c r="G30" s="1265"/>
      <c r="H30" s="1265"/>
      <c r="I30" s="1265"/>
      <c r="J30" s="1265"/>
      <c r="K30" s="1265"/>
      <c r="L30" s="1265"/>
      <c r="M30" s="1265"/>
      <c r="N30" s="1265"/>
      <c r="O30" s="1265"/>
      <c r="P30" s="1265"/>
      <c r="Q30" s="1265"/>
      <c r="R30" s="1265"/>
      <c r="S30" s="1075"/>
      <c r="T30" s="1062"/>
      <c r="U30" s="1084"/>
      <c r="V30" s="1084"/>
      <c r="W30" s="1084"/>
      <c r="X30" s="1084"/>
      <c r="Y30" s="1084"/>
      <c r="Z30" s="1084"/>
      <c r="AA30" s="1066"/>
      <c r="AB30" s="1052"/>
      <c r="AC30" s="439"/>
      <c r="AD30" s="440"/>
    </row>
    <row r="31" spans="2:33" s="437" customFormat="1" ht="30" customHeight="1">
      <c r="B31" s="1066"/>
      <c r="C31" s="1098"/>
      <c r="D31" s="2373" t="s">
        <v>1229</v>
      </c>
      <c r="E31" s="2374"/>
      <c r="F31" s="2374"/>
      <c r="G31" s="2374"/>
      <c r="H31" s="2374"/>
      <c r="I31" s="2375"/>
      <c r="J31" s="2388"/>
      <c r="K31" s="2388"/>
      <c r="L31" s="2388"/>
      <c r="M31" s="2388"/>
      <c r="N31" s="1075" t="s">
        <v>295</v>
      </c>
      <c r="O31" s="1062" t="s">
        <v>879</v>
      </c>
      <c r="P31" s="1265"/>
      <c r="Q31" s="1265"/>
      <c r="R31" s="1265"/>
      <c r="S31" s="1075"/>
      <c r="T31" s="1062"/>
      <c r="U31" s="1084"/>
      <c r="V31" s="1084"/>
      <c r="W31" s="1084"/>
      <c r="X31" s="1084"/>
      <c r="Y31" s="1084"/>
      <c r="Z31" s="1084"/>
      <c r="AA31" s="1066"/>
      <c r="AB31" s="1052"/>
      <c r="AC31" s="439"/>
      <c r="AD31" s="440"/>
    </row>
    <row r="32" spans="2:33" s="437" customFormat="1" ht="11.25" customHeight="1">
      <c r="B32" s="1066"/>
      <c r="C32" s="1098"/>
      <c r="D32" s="1085" t="s">
        <v>877</v>
      </c>
      <c r="E32" s="1085" t="s">
        <v>1232</v>
      </c>
      <c r="F32" s="1265"/>
      <c r="G32" s="1265"/>
      <c r="H32" s="1265"/>
      <c r="I32" s="1265"/>
      <c r="J32" s="1265"/>
      <c r="K32" s="1265"/>
      <c r="L32" s="1265"/>
      <c r="M32" s="1265"/>
      <c r="N32" s="1265"/>
      <c r="O32" s="1265"/>
      <c r="P32" s="1265"/>
      <c r="Q32" s="1265"/>
      <c r="R32" s="1265"/>
      <c r="S32" s="1075"/>
      <c r="T32" s="1062"/>
      <c r="U32" s="1084"/>
      <c r="V32" s="1084"/>
      <c r="W32" s="1084"/>
      <c r="X32" s="1084"/>
      <c r="Y32" s="1084"/>
      <c r="Z32" s="1084"/>
      <c r="AA32" s="1066"/>
      <c r="AB32" s="1052"/>
      <c r="AC32" s="439"/>
      <c r="AD32" s="440"/>
    </row>
    <row r="33" spans="2:30" s="437" customFormat="1" ht="11.25" customHeight="1">
      <c r="B33" s="1066"/>
      <c r="C33" s="1098"/>
      <c r="D33" s="1085"/>
      <c r="E33" s="1265"/>
      <c r="F33" s="1265"/>
      <c r="G33" s="1265"/>
      <c r="H33" s="1265"/>
      <c r="I33" s="1265"/>
      <c r="J33" s="1265"/>
      <c r="K33" s="1265"/>
      <c r="L33" s="1265"/>
      <c r="M33" s="1265"/>
      <c r="N33" s="1265"/>
      <c r="O33" s="1265"/>
      <c r="P33" s="1265"/>
      <c r="Q33" s="1265"/>
      <c r="R33" s="1265"/>
      <c r="S33" s="1075"/>
      <c r="T33" s="1062"/>
      <c r="U33" s="1084"/>
      <c r="V33" s="1084"/>
      <c r="W33" s="1084"/>
      <c r="X33" s="1084"/>
      <c r="Y33" s="1084"/>
      <c r="Z33" s="1084"/>
      <c r="AA33" s="1066"/>
      <c r="AB33" s="1052"/>
      <c r="AC33" s="439"/>
      <c r="AD33" s="440"/>
    </row>
    <row r="34" spans="2:30" s="437" customFormat="1" ht="30" customHeight="1">
      <c r="B34" s="1066"/>
      <c r="C34" s="1059"/>
      <c r="D34" s="2373" t="s">
        <v>880</v>
      </c>
      <c r="E34" s="2374"/>
      <c r="F34" s="2374"/>
      <c r="G34" s="2374"/>
      <c r="H34" s="2374"/>
      <c r="I34" s="2375"/>
      <c r="J34" s="2369" t="str">
        <f>IF(J26&amp;J31="","",IF(J31="",ROUNDDOWN(J26/3,-3),J31))</f>
        <v/>
      </c>
      <c r="K34" s="2369"/>
      <c r="L34" s="2369"/>
      <c r="M34" s="2369"/>
      <c r="N34" s="1075" t="s">
        <v>295</v>
      </c>
      <c r="O34" s="1062" t="s">
        <v>649</v>
      </c>
      <c r="P34" s="2366" t="s">
        <v>881</v>
      </c>
      <c r="Q34" s="2366"/>
      <c r="R34" s="2366"/>
      <c r="S34" s="2366"/>
      <c r="T34" s="2366"/>
      <c r="U34" s="2366"/>
      <c r="V34" s="2366"/>
      <c r="W34" s="2366"/>
      <c r="X34" s="2366"/>
      <c r="Y34" s="2366"/>
      <c r="Z34" s="2366"/>
      <c r="AA34" s="1066"/>
      <c r="AB34" s="438"/>
      <c r="AC34" s="439"/>
      <c r="AD34" s="440"/>
    </row>
    <row r="35" spans="2:30" s="437" customFormat="1" ht="15" customHeight="1">
      <c r="B35" s="1066"/>
      <c r="C35" s="1059"/>
      <c r="D35" s="1077"/>
      <c r="E35" s="1077"/>
      <c r="F35" s="1078"/>
      <c r="G35" s="1079"/>
      <c r="H35" s="1079"/>
      <c r="I35" s="1079"/>
      <c r="J35" s="1079"/>
      <c r="K35" s="1079"/>
      <c r="L35" s="1080"/>
      <c r="M35" s="1080"/>
      <c r="N35" s="1080"/>
      <c r="O35" s="1080"/>
      <c r="P35" s="1081"/>
      <c r="Q35" s="1081"/>
      <c r="R35" s="1081"/>
      <c r="S35" s="1080"/>
      <c r="T35" s="1080"/>
      <c r="U35" s="1080"/>
      <c r="V35" s="1080"/>
      <c r="W35" s="1080"/>
      <c r="X35" s="1080"/>
      <c r="Y35" s="1080"/>
      <c r="Z35" s="1066"/>
      <c r="AA35" s="1066"/>
      <c r="AB35" s="438"/>
      <c r="AC35" s="439"/>
      <c r="AD35" s="440"/>
    </row>
    <row r="36" spans="2:30" s="380" customFormat="1" ht="15">
      <c r="B36" s="1061"/>
      <c r="C36" s="1062"/>
      <c r="D36" s="1074" t="s">
        <v>843</v>
      </c>
      <c r="E36" s="1064"/>
      <c r="F36" s="1064"/>
      <c r="G36" s="1064"/>
      <c r="H36" s="1064"/>
      <c r="I36" s="1064"/>
      <c r="J36" s="1064"/>
      <c r="K36" s="1064"/>
      <c r="L36" s="1064"/>
      <c r="M36" s="1064"/>
      <c r="N36" s="1064"/>
      <c r="O36" s="1064"/>
      <c r="P36" s="1064"/>
      <c r="Q36" s="1099"/>
      <c r="R36" s="1099"/>
      <c r="S36" s="1064"/>
      <c r="T36" s="1064"/>
      <c r="U36" s="1065"/>
      <c r="V36" s="1064"/>
      <c r="W36" s="1064"/>
      <c r="X36" s="1064"/>
      <c r="Y36" s="1064"/>
      <c r="Z36" s="1061"/>
      <c r="AA36" s="1061"/>
      <c r="AB36" s="315"/>
      <c r="AC36" s="439"/>
      <c r="AD36" s="440"/>
    </row>
    <row r="37" spans="2:30" s="437" customFormat="1" ht="30" customHeight="1">
      <c r="B37" s="1066"/>
      <c r="C37" s="1059"/>
      <c r="D37" s="2370" t="s">
        <v>844</v>
      </c>
      <c r="E37" s="2371"/>
      <c r="F37" s="2371"/>
      <c r="G37" s="2371"/>
      <c r="H37" s="2371"/>
      <c r="I37" s="2372"/>
      <c r="J37" s="2365">
        <v>800000</v>
      </c>
      <c r="K37" s="2365"/>
      <c r="L37" s="2365"/>
      <c r="M37" s="2365"/>
      <c r="N37" s="1075" t="s">
        <v>295</v>
      </c>
      <c r="O37" s="1062" t="s">
        <v>590</v>
      </c>
      <c r="P37" s="2366" t="s">
        <v>845</v>
      </c>
      <c r="Q37" s="2366"/>
      <c r="R37" s="2366"/>
      <c r="S37" s="2366"/>
      <c r="T37" s="2366"/>
      <c r="U37" s="2366"/>
      <c r="V37" s="2366"/>
      <c r="W37" s="2366"/>
      <c r="X37" s="2366"/>
      <c r="Y37" s="2366"/>
      <c r="Z37" s="2366"/>
      <c r="AA37" s="1066"/>
      <c r="AB37" s="438"/>
      <c r="AC37" s="439"/>
      <c r="AD37" s="440"/>
    </row>
    <row r="38" spans="2:30" s="437" customFormat="1" ht="15" customHeight="1">
      <c r="B38" s="1066"/>
      <c r="C38" s="1059"/>
      <c r="D38" s="1077"/>
      <c r="E38" s="1077"/>
      <c r="F38" s="1078"/>
      <c r="G38" s="1079"/>
      <c r="H38" s="1079"/>
      <c r="I38" s="1090"/>
      <c r="J38" s="1090"/>
      <c r="K38" s="1090"/>
      <c r="L38" s="1090"/>
      <c r="M38" s="1090"/>
      <c r="N38" s="1090"/>
      <c r="O38" s="1090"/>
      <c r="P38" s="1090"/>
      <c r="Q38" s="1100"/>
      <c r="R38" s="1100"/>
      <c r="S38" s="1090"/>
      <c r="T38" s="1090"/>
      <c r="U38" s="1090"/>
      <c r="V38" s="1090"/>
      <c r="W38" s="1090"/>
      <c r="X38" s="1090"/>
      <c r="Y38" s="1090"/>
      <c r="Z38" s="1066"/>
      <c r="AA38" s="1066"/>
      <c r="AB38" s="438"/>
      <c r="AC38" s="439"/>
      <c r="AD38" s="440"/>
    </row>
    <row r="39" spans="2:30" s="380" customFormat="1" ht="15">
      <c r="B39" s="1061"/>
      <c r="C39" s="1062" t="s">
        <v>846</v>
      </c>
      <c r="D39" s="1063"/>
      <c r="E39" s="1064"/>
      <c r="F39" s="1064"/>
      <c r="G39" s="1064"/>
      <c r="H39" s="1064"/>
      <c r="I39" s="1064"/>
      <c r="J39" s="1064"/>
      <c r="K39" s="1064"/>
      <c r="L39" s="1064"/>
      <c r="M39" s="1064"/>
      <c r="N39" s="1064"/>
      <c r="O39" s="1064"/>
      <c r="P39" s="1064"/>
      <c r="Q39" s="1064"/>
      <c r="R39" s="1064"/>
      <c r="S39" s="1064"/>
      <c r="T39" s="1064"/>
      <c r="U39" s="1065"/>
      <c r="V39" s="1064"/>
      <c r="W39" s="1064"/>
      <c r="X39" s="1064"/>
      <c r="Y39" s="1064"/>
      <c r="Z39" s="1061"/>
      <c r="AA39" s="1061"/>
      <c r="AB39" s="315"/>
      <c r="AC39" s="439"/>
      <c r="AD39" s="440"/>
    </row>
    <row r="40" spans="2:30" s="437" customFormat="1" ht="30" customHeight="1">
      <c r="B40" s="1066"/>
      <c r="C40" s="1059"/>
      <c r="D40" s="2370" t="s">
        <v>847</v>
      </c>
      <c r="E40" s="2371"/>
      <c r="F40" s="2371"/>
      <c r="G40" s="2371"/>
      <c r="H40" s="2371"/>
      <c r="I40" s="2372"/>
      <c r="J40" s="2365" t="str">
        <f>IF(OR(J22="",J34="",J37=""),"",MIN(J22,J34,J37))</f>
        <v/>
      </c>
      <c r="K40" s="2365"/>
      <c r="L40" s="2365"/>
      <c r="M40" s="2365"/>
      <c r="N40" s="1075" t="s">
        <v>295</v>
      </c>
      <c r="O40" s="1062" t="s">
        <v>849</v>
      </c>
      <c r="P40" s="2158" t="s">
        <v>966</v>
      </c>
      <c r="Q40" s="2158"/>
      <c r="R40" s="2158"/>
      <c r="S40" s="2158"/>
      <c r="T40" s="2158"/>
      <c r="U40" s="2158"/>
      <c r="V40" s="2158"/>
      <c r="W40" s="2158"/>
      <c r="X40" s="2158"/>
      <c r="Y40" s="2158"/>
      <c r="Z40" s="2158"/>
      <c r="AA40" s="1066"/>
      <c r="AB40" s="438"/>
      <c r="AC40" s="439"/>
      <c r="AD40" s="440"/>
    </row>
    <row r="41" spans="2:30" s="437" customFormat="1" ht="15" customHeight="1">
      <c r="B41" s="1066"/>
      <c r="C41" s="1059"/>
      <c r="D41" s="1093" t="s">
        <v>1207</v>
      </c>
      <c r="E41" s="1086"/>
      <c r="F41" s="1087"/>
      <c r="G41" s="1085"/>
      <c r="H41" s="1085"/>
      <c r="I41" s="1090"/>
      <c r="J41" s="1090"/>
      <c r="K41" s="1090"/>
      <c r="L41" s="1090"/>
      <c r="M41" s="1090"/>
      <c r="N41" s="1090"/>
      <c r="O41" s="1090"/>
      <c r="P41" s="1090"/>
      <c r="Q41" s="1100"/>
      <c r="R41" s="1100"/>
      <c r="S41" s="1090"/>
      <c r="T41" s="1090"/>
      <c r="U41" s="1090"/>
      <c r="V41" s="1090"/>
      <c r="W41" s="1090"/>
      <c r="X41" s="1090"/>
      <c r="Y41" s="1090"/>
      <c r="Z41" s="1066"/>
      <c r="AA41" s="1066"/>
      <c r="AB41" s="438"/>
      <c r="AC41" s="439"/>
      <c r="AD41" s="440"/>
    </row>
    <row r="42" spans="2:30" s="437" customFormat="1" ht="21.75" customHeight="1">
      <c r="B42" s="1066"/>
      <c r="C42" s="1059"/>
      <c r="D42" s="2370" t="s">
        <v>893</v>
      </c>
      <c r="E42" s="2371"/>
      <c r="F42" s="2371"/>
      <c r="G42" s="2371"/>
      <c r="H42" s="2371"/>
      <c r="I42" s="2372"/>
      <c r="J42" s="2364">
        <f>IF(J11="□",0,J40*K13)</f>
        <v>0</v>
      </c>
      <c r="K42" s="2364"/>
      <c r="L42" s="2364"/>
      <c r="M42" s="2364"/>
      <c r="N42" s="1082" t="s">
        <v>295</v>
      </c>
      <c r="O42" s="1101" t="s">
        <v>896</v>
      </c>
      <c r="P42" s="2367" t="s">
        <v>1112</v>
      </c>
      <c r="Q42" s="2367"/>
      <c r="R42" s="2367"/>
      <c r="S42" s="2367"/>
      <c r="T42" s="2367"/>
      <c r="U42" s="2367"/>
      <c r="V42" s="2367"/>
      <c r="W42" s="2367"/>
      <c r="X42" s="2367"/>
      <c r="Y42" s="2367"/>
      <c r="Z42" s="2367"/>
      <c r="AA42" s="1066"/>
      <c r="AB42" s="438"/>
      <c r="AC42" s="439"/>
      <c r="AD42" s="440"/>
    </row>
    <row r="43" spans="2:30" s="437" customFormat="1" ht="21.75" customHeight="1">
      <c r="B43" s="1066"/>
      <c r="C43" s="1059"/>
      <c r="D43" s="1093"/>
      <c r="E43" s="1102"/>
      <c r="F43" s="1102"/>
      <c r="G43" s="1102"/>
      <c r="H43" s="1102"/>
      <c r="I43" s="1102"/>
      <c r="J43" s="1038"/>
      <c r="K43" s="1038"/>
      <c r="L43" s="1038"/>
      <c r="M43" s="1038"/>
      <c r="N43" s="1103"/>
      <c r="O43" s="1103"/>
      <c r="P43" s="1103"/>
      <c r="Q43" s="1103"/>
      <c r="R43" s="1103"/>
      <c r="S43" s="1100"/>
      <c r="T43" s="1090"/>
      <c r="U43" s="1085"/>
      <c r="V43" s="1090"/>
      <c r="W43" s="1090"/>
      <c r="X43" s="1090"/>
      <c r="Y43" s="1090"/>
      <c r="Z43" s="1066"/>
      <c r="AA43" s="1066"/>
      <c r="AB43" s="438"/>
      <c r="AC43" s="439"/>
      <c r="AD43" s="440"/>
    </row>
    <row r="44" spans="2:30" s="437" customFormat="1" ht="21.75" customHeight="1">
      <c r="B44" s="1066"/>
      <c r="C44" s="1059"/>
      <c r="D44" s="2370" t="s">
        <v>894</v>
      </c>
      <c r="E44" s="2371"/>
      <c r="F44" s="2371"/>
      <c r="G44" s="2371"/>
      <c r="H44" s="2371"/>
      <c r="I44" s="2372"/>
      <c r="J44" s="2364">
        <f>IF(Q11="□",0,J40*P13)</f>
        <v>0</v>
      </c>
      <c r="K44" s="2364"/>
      <c r="L44" s="2364"/>
      <c r="M44" s="2364"/>
      <c r="N44" s="1075" t="s">
        <v>295</v>
      </c>
      <c r="O44" s="1104" t="s">
        <v>1109</v>
      </c>
      <c r="P44" s="2368" t="s">
        <v>1144</v>
      </c>
      <c r="Q44" s="2368"/>
      <c r="R44" s="2368"/>
      <c r="S44" s="2368"/>
      <c r="T44" s="2368"/>
      <c r="U44" s="2368"/>
      <c r="V44" s="2368"/>
      <c r="W44" s="2368"/>
      <c r="X44" s="2368"/>
      <c r="Y44" s="2368"/>
      <c r="Z44" s="2368"/>
      <c r="AA44" s="1066"/>
      <c r="AB44" s="438"/>
      <c r="AC44" s="439"/>
      <c r="AD44" s="440"/>
    </row>
    <row r="45" spans="2:30" s="437" customFormat="1" ht="21.75" customHeight="1">
      <c r="B45" s="1066"/>
      <c r="C45" s="1059"/>
      <c r="D45" s="1093" t="s">
        <v>1208</v>
      </c>
      <c r="E45" s="1105"/>
      <c r="F45" s="1105"/>
      <c r="G45" s="1105"/>
      <c r="H45" s="1105"/>
      <c r="I45" s="1105"/>
      <c r="J45" s="1103"/>
      <c r="K45" s="1103"/>
      <c r="L45" s="1103"/>
      <c r="M45" s="1103"/>
      <c r="N45" s="1103"/>
      <c r="O45" s="1103"/>
      <c r="P45" s="1103"/>
      <c r="Q45" s="1103"/>
      <c r="R45" s="1103"/>
      <c r="S45" s="1090"/>
      <c r="T45" s="1090"/>
      <c r="U45" s="1085"/>
      <c r="V45" s="1090"/>
      <c r="W45" s="1090"/>
      <c r="X45" s="1090"/>
      <c r="Y45" s="1090"/>
      <c r="Z45" s="1066"/>
      <c r="AA45" s="1066"/>
      <c r="AB45" s="438"/>
      <c r="AC45" s="439"/>
      <c r="AD45" s="440"/>
    </row>
    <row r="46" spans="2:30" s="437" customFormat="1" ht="50.1" customHeight="1">
      <c r="B46" s="1066"/>
      <c r="C46" s="1059"/>
      <c r="D46" s="2373" t="s">
        <v>895</v>
      </c>
      <c r="E46" s="2374"/>
      <c r="F46" s="2374"/>
      <c r="G46" s="2374"/>
      <c r="H46" s="2374"/>
      <c r="I46" s="2375"/>
      <c r="J46" s="2365">
        <f>IFERROR(J42+J44,"")</f>
        <v>0</v>
      </c>
      <c r="K46" s="2365"/>
      <c r="L46" s="2365"/>
      <c r="M46" s="2365"/>
      <c r="N46" s="1075" t="s">
        <v>295</v>
      </c>
      <c r="O46" s="1062" t="s">
        <v>1110</v>
      </c>
      <c r="P46" s="2158" t="s">
        <v>1111</v>
      </c>
      <c r="Q46" s="2158"/>
      <c r="R46" s="2158"/>
      <c r="S46" s="2158"/>
      <c r="T46" s="2158"/>
      <c r="U46" s="2158"/>
      <c r="V46" s="2158"/>
      <c r="W46" s="2158"/>
      <c r="X46" s="2158"/>
      <c r="Y46" s="2158"/>
      <c r="Z46" s="2158"/>
      <c r="AA46" s="1066"/>
      <c r="AB46" s="438"/>
      <c r="AC46" s="439"/>
      <c r="AD46" s="440"/>
    </row>
    <row r="47" spans="2:30" s="437" customFormat="1" ht="15" customHeight="1">
      <c r="B47" s="1066"/>
      <c r="C47" s="1059"/>
      <c r="D47" s="1093"/>
      <c r="E47" s="1090"/>
      <c r="F47" s="1090"/>
      <c r="G47" s="1090"/>
      <c r="H47" s="1090"/>
      <c r="I47" s="1090"/>
      <c r="J47" s="1090"/>
      <c r="K47" s="1090"/>
      <c r="L47" s="1090"/>
      <c r="M47" s="1090"/>
      <c r="N47" s="1090"/>
      <c r="O47" s="1090"/>
      <c r="P47" s="1090"/>
      <c r="Q47" s="1090"/>
      <c r="R47" s="1090"/>
      <c r="S47" s="1090"/>
      <c r="T47" s="1090"/>
      <c r="U47" s="1090"/>
      <c r="V47" s="1090"/>
      <c r="W47" s="1090"/>
      <c r="X47" s="1090"/>
      <c r="Y47" s="1090"/>
      <c r="Z47" s="1066"/>
      <c r="AA47" s="1066"/>
      <c r="AB47" s="438"/>
      <c r="AC47" s="439"/>
      <c r="AD47" s="440"/>
    </row>
    <row r="48" spans="2:30" s="380" customFormat="1" ht="15">
      <c r="B48" s="1061"/>
      <c r="C48" s="1062"/>
      <c r="D48" s="1063"/>
      <c r="E48" s="1064"/>
      <c r="F48" s="1064"/>
      <c r="G48" s="1064"/>
      <c r="H48" s="1064"/>
      <c r="I48" s="1064"/>
      <c r="J48" s="1064"/>
      <c r="K48" s="1064"/>
      <c r="L48" s="1064"/>
      <c r="M48" s="1064"/>
      <c r="N48" s="1064"/>
      <c r="O48" s="1064"/>
      <c r="P48" s="1064"/>
      <c r="Q48" s="1064"/>
      <c r="R48" s="1064"/>
      <c r="S48" s="1064"/>
      <c r="T48" s="1064"/>
      <c r="U48" s="1065"/>
      <c r="V48" s="1064"/>
      <c r="W48" s="1064"/>
      <c r="X48" s="1064"/>
      <c r="Y48" s="1064"/>
      <c r="Z48" s="1061"/>
      <c r="AA48" s="1061"/>
      <c r="AB48" s="315"/>
      <c r="AC48" s="439"/>
      <c r="AD48" s="440"/>
    </row>
    <row r="49" spans="2:30" s="380" customFormat="1" ht="15">
      <c r="B49" s="1061"/>
      <c r="C49" s="1062"/>
      <c r="D49" s="1063"/>
      <c r="E49" s="1064"/>
      <c r="F49" s="1064"/>
      <c r="G49" s="1064"/>
      <c r="H49" s="1064"/>
      <c r="I49" s="1064"/>
      <c r="J49" s="1064"/>
      <c r="K49" s="1064"/>
      <c r="L49" s="1064"/>
      <c r="M49" s="1064"/>
      <c r="N49" s="1064"/>
      <c r="O49" s="1064"/>
      <c r="P49" s="1064"/>
      <c r="Q49" s="1064"/>
      <c r="R49" s="1064"/>
      <c r="S49" s="1064"/>
      <c r="T49" s="1064"/>
      <c r="U49" s="1065"/>
      <c r="V49" s="1064"/>
      <c r="W49" s="1064"/>
      <c r="X49" s="1064"/>
      <c r="Y49" s="1064"/>
      <c r="Z49" s="1061"/>
      <c r="AA49" s="1061"/>
      <c r="AB49" s="315"/>
      <c r="AC49" s="439"/>
      <c r="AD49" s="440"/>
    </row>
    <row r="50" spans="2:30" s="380" customFormat="1" ht="15">
      <c r="B50" s="1061"/>
      <c r="C50" s="1062"/>
      <c r="D50" s="1063"/>
      <c r="E50" s="1064"/>
      <c r="F50" s="1064"/>
      <c r="G50" s="1064"/>
      <c r="H50" s="1064"/>
      <c r="I50" s="1064"/>
      <c r="J50" s="1064"/>
      <c r="K50" s="1064"/>
      <c r="L50" s="1064"/>
      <c r="M50" s="1064"/>
      <c r="N50" s="1064"/>
      <c r="O50" s="1064"/>
      <c r="P50" s="1064"/>
      <c r="Q50" s="1064"/>
      <c r="R50" s="1064"/>
      <c r="S50" s="1064"/>
      <c r="T50" s="1064"/>
      <c r="U50" s="1065"/>
      <c r="V50" s="1064"/>
      <c r="W50" s="1064"/>
      <c r="X50" s="1064"/>
      <c r="Y50" s="1064"/>
      <c r="Z50" s="1061"/>
      <c r="AA50" s="1061"/>
      <c r="AB50" s="315"/>
      <c r="AC50" s="439"/>
      <c r="AD50" s="440"/>
    </row>
    <row r="51" spans="2:30" s="380" customFormat="1" ht="15">
      <c r="B51" s="1061"/>
      <c r="C51" s="1062"/>
      <c r="D51" s="1063"/>
      <c r="E51" s="1064"/>
      <c r="F51" s="1064"/>
      <c r="G51" s="1064"/>
      <c r="H51" s="1064"/>
      <c r="I51" s="1064"/>
      <c r="J51" s="1064"/>
      <c r="K51" s="1064"/>
      <c r="L51" s="1064"/>
      <c r="M51" s="1064"/>
      <c r="N51" s="1064"/>
      <c r="O51" s="1064"/>
      <c r="P51" s="1064"/>
      <c r="Q51" s="1064"/>
      <c r="R51" s="1064"/>
      <c r="S51" s="1064"/>
      <c r="T51" s="1064"/>
      <c r="U51" s="1065"/>
      <c r="V51" s="1064"/>
      <c r="W51" s="1064"/>
      <c r="X51" s="1064"/>
      <c r="Y51" s="1064"/>
      <c r="Z51" s="1061"/>
      <c r="AA51" s="1061"/>
      <c r="AB51" s="315"/>
      <c r="AC51" s="439"/>
      <c r="AD51" s="440"/>
    </row>
    <row r="52" spans="2:30" s="380" customFormat="1" ht="15">
      <c r="B52" s="1061"/>
      <c r="C52" s="1062"/>
      <c r="D52" s="1063"/>
      <c r="E52" s="1064"/>
      <c r="F52" s="1064"/>
      <c r="G52" s="1064"/>
      <c r="H52" s="1064"/>
      <c r="I52" s="1064"/>
      <c r="J52" s="1064"/>
      <c r="K52" s="1064"/>
      <c r="L52" s="1064"/>
      <c r="M52" s="1064"/>
      <c r="N52" s="1064"/>
      <c r="O52" s="1064"/>
      <c r="P52" s="1064"/>
      <c r="Q52" s="1064"/>
      <c r="R52" s="1064"/>
      <c r="S52" s="1064"/>
      <c r="T52" s="1064"/>
      <c r="U52" s="1065"/>
      <c r="V52" s="1064"/>
      <c r="W52" s="1064"/>
      <c r="X52" s="1064"/>
      <c r="Y52" s="1064"/>
      <c r="Z52" s="1061"/>
      <c r="AA52" s="1061"/>
      <c r="AB52" s="315"/>
      <c r="AC52" s="439"/>
      <c r="AD52" s="440"/>
    </row>
    <row r="53" spans="2:30" s="380" customFormat="1" ht="15">
      <c r="B53" s="1061"/>
      <c r="C53" s="1062"/>
      <c r="D53" s="1063"/>
      <c r="E53" s="1064"/>
      <c r="F53" s="1064"/>
      <c r="G53" s="1064"/>
      <c r="H53" s="1064"/>
      <c r="I53" s="1064"/>
      <c r="J53" s="1064"/>
      <c r="K53" s="1064"/>
      <c r="L53" s="1064"/>
      <c r="M53" s="1064"/>
      <c r="N53" s="1064"/>
      <c r="O53" s="1064"/>
      <c r="P53" s="1064"/>
      <c r="Q53" s="1064"/>
      <c r="R53" s="1064"/>
      <c r="S53" s="1064"/>
      <c r="T53" s="1064"/>
      <c r="U53" s="1065"/>
      <c r="V53" s="1064"/>
      <c r="W53" s="1064"/>
      <c r="X53" s="1064"/>
      <c r="Y53" s="1064"/>
      <c r="Z53" s="1061"/>
      <c r="AA53" s="1061"/>
      <c r="AB53" s="315"/>
      <c r="AC53" s="439"/>
      <c r="AD53" s="440"/>
    </row>
    <row r="54" spans="2:30" s="380" customFormat="1" ht="15">
      <c r="B54" s="1061"/>
      <c r="C54" s="1062"/>
      <c r="D54" s="1063"/>
      <c r="E54" s="1064"/>
      <c r="F54" s="1064"/>
      <c r="G54" s="1064"/>
      <c r="H54" s="1064"/>
      <c r="I54" s="1064"/>
      <c r="J54" s="1064"/>
      <c r="K54" s="1064"/>
      <c r="L54" s="1064"/>
      <c r="M54" s="1064"/>
      <c r="N54" s="1064"/>
      <c r="O54" s="1064"/>
      <c r="P54" s="1064"/>
      <c r="Q54" s="1064"/>
      <c r="R54" s="1064"/>
      <c r="S54" s="1064"/>
      <c r="T54" s="1064"/>
      <c r="U54" s="1065"/>
      <c r="V54" s="1064"/>
      <c r="W54" s="1064"/>
      <c r="X54" s="1064"/>
      <c r="Y54" s="1064"/>
      <c r="Z54" s="1061"/>
      <c r="AA54" s="1061"/>
      <c r="AB54" s="315"/>
      <c r="AC54" s="396"/>
      <c r="AD54" s="397"/>
    </row>
    <row r="55" spans="2:30" s="380" customFormat="1" ht="15">
      <c r="B55" s="1061"/>
      <c r="C55" s="1062"/>
      <c r="D55" s="1063"/>
      <c r="E55" s="1064"/>
      <c r="F55" s="1064"/>
      <c r="G55" s="1064"/>
      <c r="H55" s="1064"/>
      <c r="I55" s="1064"/>
      <c r="J55" s="1064"/>
      <c r="K55" s="1064"/>
      <c r="L55" s="1064"/>
      <c r="M55" s="1064"/>
      <c r="N55" s="1064"/>
      <c r="O55" s="1064"/>
      <c r="P55" s="1064"/>
      <c r="Q55" s="1064"/>
      <c r="R55" s="1064"/>
      <c r="S55" s="1064"/>
      <c r="T55" s="1064"/>
      <c r="U55" s="1065"/>
      <c r="V55" s="1064"/>
      <c r="W55" s="1064"/>
      <c r="X55" s="1064"/>
      <c r="Y55" s="1064"/>
      <c r="Z55" s="1061"/>
      <c r="AA55" s="1061"/>
      <c r="AB55" s="315"/>
      <c r="AC55" s="396"/>
      <c r="AD55" s="397"/>
    </row>
    <row r="56" spans="2:30" s="380" customFormat="1" ht="15">
      <c r="B56" s="1061"/>
      <c r="C56" s="1062"/>
      <c r="D56" s="1063"/>
      <c r="E56" s="1064"/>
      <c r="F56" s="1064"/>
      <c r="G56" s="1064"/>
      <c r="H56" s="1064"/>
      <c r="I56" s="1064"/>
      <c r="J56" s="1064"/>
      <c r="K56" s="1064"/>
      <c r="L56" s="1064"/>
      <c r="M56" s="1064"/>
      <c r="N56" s="1064"/>
      <c r="O56" s="1064"/>
      <c r="P56" s="1064"/>
      <c r="Q56" s="1064"/>
      <c r="R56" s="1064"/>
      <c r="S56" s="1064"/>
      <c r="T56" s="1064"/>
      <c r="U56" s="1065"/>
      <c r="V56" s="1064"/>
      <c r="W56" s="1064"/>
      <c r="X56" s="1064"/>
      <c r="Y56" s="1064"/>
      <c r="Z56" s="1061"/>
      <c r="AA56" s="1061"/>
      <c r="AB56" s="315"/>
      <c r="AC56" s="396"/>
      <c r="AD56" s="397"/>
    </row>
    <row r="57" spans="2:30" s="380" customFormat="1" ht="15">
      <c r="B57" s="1061"/>
      <c r="C57" s="1062"/>
      <c r="D57" s="1063"/>
      <c r="E57" s="1064"/>
      <c r="F57" s="1064"/>
      <c r="G57" s="1064"/>
      <c r="H57" s="1064"/>
      <c r="I57" s="1064"/>
      <c r="J57" s="1064"/>
      <c r="K57" s="1064"/>
      <c r="L57" s="1064"/>
      <c r="M57" s="1064"/>
      <c r="N57" s="1064"/>
      <c r="O57" s="1064"/>
      <c r="P57" s="1064"/>
      <c r="Q57" s="1064"/>
      <c r="R57" s="1064"/>
      <c r="S57" s="1064"/>
      <c r="T57" s="1064"/>
      <c r="U57" s="1065"/>
      <c r="V57" s="1064"/>
      <c r="W57" s="1064"/>
      <c r="X57" s="1064"/>
      <c r="Y57" s="1064"/>
      <c r="Z57" s="1061"/>
      <c r="AA57" s="1061"/>
      <c r="AB57" s="315"/>
      <c r="AC57" s="396"/>
      <c r="AD57" s="397"/>
    </row>
    <row r="58" spans="2:30" s="380" customFormat="1" ht="15">
      <c r="B58" s="1061"/>
      <c r="C58" s="1062"/>
      <c r="D58" s="1063"/>
      <c r="E58" s="1064"/>
      <c r="F58" s="1064"/>
      <c r="G58" s="1064"/>
      <c r="H58" s="1064"/>
      <c r="I58" s="1064"/>
      <c r="J58" s="1064"/>
      <c r="K58" s="1064"/>
      <c r="L58" s="1064"/>
      <c r="M58" s="1064"/>
      <c r="N58" s="1064"/>
      <c r="O58" s="1064"/>
      <c r="P58" s="1064"/>
      <c r="Q58" s="1064"/>
      <c r="R58" s="1064"/>
      <c r="S58" s="1064"/>
      <c r="T58" s="1064"/>
      <c r="U58" s="1065"/>
      <c r="V58" s="1064"/>
      <c r="W58" s="1064"/>
      <c r="X58" s="1064"/>
      <c r="Y58" s="1064"/>
      <c r="Z58" s="1061"/>
      <c r="AA58" s="1061"/>
      <c r="AB58" s="315"/>
      <c r="AC58" s="396"/>
      <c r="AD58" s="397"/>
    </row>
    <row r="59" spans="2:30" s="380" customFormat="1" ht="15">
      <c r="B59" s="1061"/>
      <c r="C59" s="1062"/>
      <c r="D59" s="1063"/>
      <c r="E59" s="1064"/>
      <c r="F59" s="1064"/>
      <c r="G59" s="1064"/>
      <c r="H59" s="1064"/>
      <c r="I59" s="1064"/>
      <c r="J59" s="1064"/>
      <c r="K59" s="1064"/>
      <c r="L59" s="1064"/>
      <c r="M59" s="1064"/>
      <c r="N59" s="1064"/>
      <c r="O59" s="1064"/>
      <c r="P59" s="1064"/>
      <c r="Q59" s="1064"/>
      <c r="R59" s="1064"/>
      <c r="S59" s="1064"/>
      <c r="T59" s="1064"/>
      <c r="U59" s="1065"/>
      <c r="V59" s="1064"/>
      <c r="W59" s="1064"/>
      <c r="X59" s="1064"/>
      <c r="Y59" s="1064"/>
      <c r="Z59" s="1061"/>
      <c r="AA59" s="1061"/>
      <c r="AB59" s="315"/>
      <c r="AC59" s="396"/>
      <c r="AD59" s="397"/>
    </row>
    <row r="60" spans="2:30" s="380" customFormat="1" ht="15">
      <c r="B60" s="1061"/>
      <c r="C60" s="1062"/>
      <c r="D60" s="1063"/>
      <c r="E60" s="1064"/>
      <c r="F60" s="1064"/>
      <c r="G60" s="1064"/>
      <c r="H60" s="1064"/>
      <c r="I60" s="1064"/>
      <c r="J60" s="1064"/>
      <c r="K60" s="1064"/>
      <c r="L60" s="1064"/>
      <c r="M60" s="1064"/>
      <c r="N60" s="1064"/>
      <c r="O60" s="1064"/>
      <c r="P60" s="1064"/>
      <c r="Q60" s="1064"/>
      <c r="R60" s="1064"/>
      <c r="S60" s="1064"/>
      <c r="T60" s="1064"/>
      <c r="U60" s="1065"/>
      <c r="V60" s="1064"/>
      <c r="W60" s="1064"/>
      <c r="X60" s="1064"/>
      <c r="Y60" s="1064"/>
      <c r="Z60" s="1061"/>
      <c r="AA60" s="1061"/>
      <c r="AB60" s="315"/>
      <c r="AC60" s="396"/>
      <c r="AD60" s="397"/>
    </row>
    <row r="61" spans="2:30" s="380" customFormat="1" ht="15">
      <c r="B61" s="1061"/>
      <c r="C61" s="1062"/>
      <c r="D61" s="1063"/>
      <c r="E61" s="1064"/>
      <c r="F61" s="1064"/>
      <c r="G61" s="1064"/>
      <c r="H61" s="1064"/>
      <c r="I61" s="1064"/>
      <c r="J61" s="1064"/>
      <c r="K61" s="1064"/>
      <c r="L61" s="1064"/>
      <c r="M61" s="1064"/>
      <c r="N61" s="1064"/>
      <c r="O61" s="1064"/>
      <c r="P61" s="1064"/>
      <c r="Q61" s="1064"/>
      <c r="R61" s="1064"/>
      <c r="S61" s="1064"/>
      <c r="T61" s="1064"/>
      <c r="U61" s="1065"/>
      <c r="V61" s="1064"/>
      <c r="W61" s="1064"/>
      <c r="X61" s="1064"/>
      <c r="Y61" s="1064"/>
      <c r="Z61" s="1061"/>
      <c r="AA61" s="1061"/>
      <c r="AB61" s="315"/>
      <c r="AC61" s="396"/>
      <c r="AD61" s="397"/>
    </row>
    <row r="62" spans="2:30" ht="12.75" customHeight="1">
      <c r="B62" s="1053"/>
      <c r="C62" s="1053"/>
      <c r="D62" s="1053"/>
      <c r="E62" s="1053"/>
      <c r="F62" s="1053"/>
      <c r="G62" s="1053"/>
      <c r="H62" s="1053"/>
      <c r="I62" s="1053"/>
      <c r="J62" s="1053"/>
      <c r="K62" s="1053"/>
      <c r="L62" s="1053"/>
      <c r="M62" s="1053"/>
      <c r="N62" s="1053"/>
      <c r="O62" s="1053"/>
      <c r="P62" s="1053"/>
      <c r="Q62" s="1053"/>
      <c r="R62" s="1053"/>
      <c r="S62" s="1053"/>
      <c r="T62" s="1053"/>
      <c r="U62" s="1053"/>
      <c r="V62" s="1053"/>
      <c r="W62" s="1053"/>
      <c r="X62" s="1053"/>
      <c r="Y62" s="1053"/>
      <c r="Z62" s="1053"/>
      <c r="AA62" s="1053"/>
      <c r="AC62" s="396"/>
      <c r="AD62" s="397"/>
    </row>
    <row r="63" spans="2:30" ht="20.100000000000001" customHeight="1">
      <c r="AC63" s="396"/>
      <c r="AD63" s="397"/>
    </row>
    <row r="64" spans="2:30" ht="20.100000000000001" customHeight="1">
      <c r="AC64" s="396"/>
      <c r="AD64" s="397"/>
    </row>
    <row r="65" spans="29:31" ht="20.100000000000001" customHeight="1">
      <c r="AC65" s="396"/>
      <c r="AD65" s="397"/>
    </row>
    <row r="66" spans="29:31" ht="20.100000000000001" customHeight="1">
      <c r="AC66" s="396"/>
      <c r="AD66" s="397"/>
    </row>
    <row r="67" spans="29:31" ht="20.100000000000001" customHeight="1">
      <c r="AC67" s="396"/>
      <c r="AD67" s="397"/>
      <c r="AE67" s="398"/>
    </row>
    <row r="68" spans="29:31" ht="20.100000000000001" customHeight="1">
      <c r="AC68" s="396"/>
      <c r="AD68" s="397"/>
    </row>
    <row r="69" spans="29:31" ht="20.100000000000001" customHeight="1">
      <c r="AC69" s="396"/>
      <c r="AD69" s="397"/>
    </row>
    <row r="70" spans="29:31" ht="20.100000000000001" customHeight="1">
      <c r="AC70" s="396"/>
      <c r="AD70" s="397"/>
    </row>
    <row r="71" spans="29:31" ht="20.100000000000001" customHeight="1">
      <c r="AC71" s="396"/>
      <c r="AD71" s="397"/>
    </row>
    <row r="72" spans="29:31" ht="20.100000000000001" customHeight="1">
      <c r="AC72" s="396"/>
      <c r="AD72" s="397"/>
    </row>
    <row r="73" spans="29:31" ht="20.100000000000001" customHeight="1">
      <c r="AC73" s="396"/>
      <c r="AD73" s="397"/>
    </row>
    <row r="74" spans="29:31" ht="20.100000000000001" customHeight="1">
      <c r="AC74" s="396"/>
      <c r="AD74" s="397"/>
    </row>
    <row r="75" spans="29:31" ht="20.100000000000001" customHeight="1">
      <c r="AC75" s="396"/>
      <c r="AD75" s="397"/>
    </row>
    <row r="76" spans="29:31" ht="20.100000000000001" customHeight="1">
      <c r="AC76" s="396"/>
      <c r="AD76" s="397"/>
    </row>
    <row r="77" spans="29:31" ht="20.100000000000001" customHeight="1">
      <c r="AC77" s="396"/>
      <c r="AD77" s="397"/>
    </row>
    <row r="78" spans="29:31" ht="20.100000000000001" customHeight="1">
      <c r="AC78" s="396"/>
      <c r="AD78" s="397"/>
    </row>
    <row r="79" spans="29:31" ht="20.100000000000001" customHeight="1">
      <c r="AC79" s="399"/>
      <c r="AD79" s="400"/>
    </row>
    <row r="80" spans="29:31" ht="20.100000000000001" customHeight="1">
      <c r="AC80" s="396"/>
      <c r="AD80" s="397"/>
    </row>
    <row r="81" spans="29:30" ht="20.100000000000001" customHeight="1">
      <c r="AC81" s="396"/>
      <c r="AD81" s="397"/>
    </row>
    <row r="82" spans="29:30" ht="20.100000000000001" customHeight="1">
      <c r="AC82" s="396"/>
      <c r="AD82" s="397"/>
    </row>
    <row r="83" spans="29:30" ht="20.100000000000001" customHeight="1">
      <c r="AC83" s="396"/>
      <c r="AD83" s="397"/>
    </row>
    <row r="84" spans="29:30" ht="20.100000000000001" customHeight="1">
      <c r="AC84" s="396"/>
      <c r="AD84" s="397"/>
    </row>
    <row r="85" spans="29:30" ht="20.100000000000001" customHeight="1">
      <c r="AC85" s="396"/>
      <c r="AD85" s="397"/>
    </row>
    <row r="86" spans="29:30" ht="20.100000000000001" customHeight="1">
      <c r="AC86" s="396"/>
      <c r="AD86" s="397"/>
    </row>
    <row r="87" spans="29:30" ht="20.100000000000001" customHeight="1">
      <c r="AC87" s="396"/>
      <c r="AD87" s="397"/>
    </row>
    <row r="88" spans="29:30" ht="20.100000000000001" customHeight="1">
      <c r="AC88" s="396"/>
      <c r="AD88" s="397"/>
    </row>
    <row r="96" spans="29:30" ht="20.100000000000001" customHeight="1">
      <c r="AD96" s="401"/>
    </row>
    <row r="97" spans="30:30" ht="20.100000000000001" customHeight="1">
      <c r="AD97" s="402"/>
    </row>
    <row r="161" spans="29:30" ht="20.100000000000001" customHeight="1">
      <c r="AC161" s="403"/>
      <c r="AD161" s="404"/>
    </row>
    <row r="162" spans="29:30" ht="20.100000000000001" customHeight="1">
      <c r="AC162" s="403"/>
      <c r="AD162" s="404"/>
    </row>
    <row r="163" spans="29:30" ht="20.100000000000001" customHeight="1">
      <c r="AC163" s="403"/>
      <c r="AD163" s="404"/>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3"/>
      <c r="AD191" s="404"/>
    </row>
    <row r="192" spans="29:30" ht="20.100000000000001" customHeight="1">
      <c r="AC192" s="403"/>
      <c r="AD192" s="404"/>
    </row>
    <row r="193" spans="29:30" ht="20.100000000000001" customHeight="1">
      <c r="AC193" s="403"/>
      <c r="AD193" s="404"/>
    </row>
    <row r="194" spans="29:30" ht="20.100000000000001" customHeight="1">
      <c r="AC194" s="403"/>
      <c r="AD194" s="404"/>
    </row>
    <row r="195" spans="29:30" ht="20.100000000000001" customHeight="1">
      <c r="AC195" s="403"/>
      <c r="AD195" s="404"/>
    </row>
    <row r="196" spans="29:30" ht="20.100000000000001" customHeight="1">
      <c r="AC196" s="403"/>
      <c r="AD196" s="404"/>
    </row>
    <row r="197" spans="29:30" ht="20.100000000000001" customHeight="1">
      <c r="AC197" s="403"/>
      <c r="AD197" s="404"/>
    </row>
    <row r="198" spans="29:30" ht="20.100000000000001" customHeight="1">
      <c r="AC198" s="403"/>
      <c r="AD198" s="404"/>
    </row>
    <row r="199" spans="29:30" ht="20.100000000000001" customHeight="1">
      <c r="AC199" s="403"/>
      <c r="AD199" s="404"/>
    </row>
    <row r="200" spans="29:30" ht="20.100000000000001" customHeight="1">
      <c r="AC200" s="403"/>
      <c r="AD200" s="404"/>
    </row>
    <row r="201" spans="29:30" ht="20.100000000000001" customHeight="1">
      <c r="AC201" s="403"/>
      <c r="AD201" s="404"/>
    </row>
    <row r="202" spans="29:30" ht="20.100000000000001" customHeight="1">
      <c r="AC202" s="405"/>
      <c r="AD202" s="327"/>
    </row>
    <row r="203" spans="29:30" ht="20.100000000000001" customHeight="1">
      <c r="AC203" s="405"/>
      <c r="AD203" s="327"/>
    </row>
    <row r="204" spans="29:30" ht="20.100000000000001" customHeight="1">
      <c r="AC204" s="406"/>
      <c r="AD204" s="329"/>
    </row>
    <row r="205" spans="29:30" ht="20.100000000000001" customHeight="1">
      <c r="AC205" s="406"/>
      <c r="AD205" s="329"/>
    </row>
    <row r="206" spans="29:30" ht="20.100000000000001" customHeight="1">
      <c r="AC206" s="406"/>
      <c r="AD206" s="329"/>
    </row>
    <row r="207" spans="29:30" ht="20.100000000000001" customHeight="1">
      <c r="AC207" s="406"/>
      <c r="AD207" s="329"/>
    </row>
  </sheetData>
  <sheetProtection algorithmName="SHA-512" hashValue="W59EgfaiL0YrGb4zNJNCk8FEpeFp663e5z7LXEtmpaQbB772I643DAgCDSSHV7C48dq7Qtpb98DYbXU8NxhG+Q==" saltValue="nY6gmXX2s0y5qSuWC5CgKQ==" spinCount="100000" sheet="1" formatCells="0" formatRows="0" insertRows="0" deleteRows="0" selectLockedCells="1" autoFilter="0" pivotTables="0"/>
  <mergeCells count="42">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 ref="D13:I13"/>
    <mergeCell ref="K13:M13"/>
    <mergeCell ref="P13:R13"/>
    <mergeCell ref="D16:I16"/>
    <mergeCell ref="J16:V16"/>
    <mergeCell ref="D8:I8"/>
    <mergeCell ref="J8:V8"/>
    <mergeCell ref="D11:I11"/>
    <mergeCell ref="D12:I12"/>
    <mergeCell ref="J12:V12"/>
    <mergeCell ref="D40:I40"/>
    <mergeCell ref="D46:I46"/>
    <mergeCell ref="D34:I34"/>
    <mergeCell ref="D37:I37"/>
    <mergeCell ref="D42:I42"/>
    <mergeCell ref="D44:I44"/>
    <mergeCell ref="J42:M42"/>
    <mergeCell ref="J44:M44"/>
    <mergeCell ref="J46:M46"/>
    <mergeCell ref="P34:Z34"/>
    <mergeCell ref="P37:Z37"/>
    <mergeCell ref="P40:Z40"/>
    <mergeCell ref="P42:Z42"/>
    <mergeCell ref="P44:Z44"/>
    <mergeCell ref="P46:Z46"/>
    <mergeCell ref="J34:M34"/>
    <mergeCell ref="J37:M37"/>
    <mergeCell ref="J40:M40"/>
  </mergeCells>
  <phoneticPr fontId="18"/>
  <conditionalFormatting sqref="AD96:AD97 AC161:AD207">
    <cfRule type="expression" priority="24">
      <formula>CELL("protect",AC96)=0</formula>
    </cfRule>
  </conditionalFormatting>
  <conditionalFormatting sqref="B1:B2 AB26:AB33">
    <cfRule type="expression" dxfId="45" priority="23">
      <formula>_xlfn.ISFORMULA(B1)=TRUE</formula>
    </cfRule>
  </conditionalFormatting>
  <conditionalFormatting sqref="J21">
    <cfRule type="containsBlanks" dxfId="44" priority="22">
      <formula>LEN(TRIM(J21))=0</formula>
    </cfRule>
  </conditionalFormatting>
  <conditionalFormatting sqref="B3">
    <cfRule type="expression" dxfId="43" priority="21">
      <formula>_xlfn.ISFORMULA(B3)=TRUE</formula>
    </cfRule>
  </conditionalFormatting>
  <conditionalFormatting sqref="J11">
    <cfRule type="expression" dxfId="42" priority="5">
      <formula>$J$11="■"</formula>
    </cfRule>
    <cfRule type="expression" dxfId="41" priority="25">
      <formula>#REF!="■"</formula>
    </cfRule>
    <cfRule type="expression" dxfId="40" priority="26">
      <formula>#REF!="■"</formula>
    </cfRule>
  </conditionalFormatting>
  <conditionalFormatting sqref="Q11">
    <cfRule type="expression" dxfId="39" priority="4">
      <formula>$Q$11="■"</formula>
    </cfRule>
    <cfRule type="expression" dxfId="38" priority="27">
      <formula>#REF!="■"</formula>
    </cfRule>
    <cfRule type="expression" dxfId="37" priority="28">
      <formula>#REF!="■"</formula>
    </cfRule>
  </conditionalFormatting>
  <conditionalFormatting sqref="J16:J17">
    <cfRule type="containsBlanks" dxfId="36" priority="16">
      <formula>LEN(TRIM(J16))=0</formula>
    </cfRule>
  </conditionalFormatting>
  <conditionalFormatting sqref="J26">
    <cfRule type="containsBlanks" dxfId="35" priority="15">
      <formula>LEN(TRIM(J26))=0</formula>
    </cfRule>
  </conditionalFormatting>
  <conditionalFormatting sqref="J34">
    <cfRule type="expression" dxfId="34" priority="14">
      <formula>#REF!="■"</formula>
    </cfRule>
  </conditionalFormatting>
  <conditionalFormatting sqref="J34">
    <cfRule type="notContainsBlanks" dxfId="33" priority="12">
      <formula>LEN(TRIM(J34))&gt;0</formula>
    </cfRule>
    <cfRule type="expression" dxfId="32" priority="13">
      <formula>#REF!="■"</formula>
    </cfRule>
  </conditionalFormatting>
  <conditionalFormatting sqref="J22">
    <cfRule type="expression" dxfId="31" priority="11">
      <formula>#REF!="■"</formula>
    </cfRule>
  </conditionalFormatting>
  <conditionalFormatting sqref="J22">
    <cfRule type="notContainsBlanks" dxfId="30" priority="9">
      <formula>LEN(TRIM(J22))&gt;0</formula>
    </cfRule>
    <cfRule type="expression" dxfId="29" priority="10">
      <formula>#REF!="■"</formula>
    </cfRule>
  </conditionalFormatting>
  <conditionalFormatting sqref="J12:V12">
    <cfRule type="containsBlanks" dxfId="28" priority="8">
      <formula>LEN(TRIM(J12))=0</formula>
    </cfRule>
  </conditionalFormatting>
  <conditionalFormatting sqref="K13:M13">
    <cfRule type="containsBlanks" dxfId="27" priority="7">
      <formula>LEN(TRIM(K13))=0</formula>
    </cfRule>
  </conditionalFormatting>
  <conditionalFormatting sqref="P13:R13">
    <cfRule type="containsBlanks" dxfId="26" priority="6">
      <formula>LEN(TRIM(P13))=0</formula>
    </cfRule>
  </conditionalFormatting>
  <conditionalFormatting sqref="J31">
    <cfRule type="expression" dxfId="25" priority="2">
      <formula>$J$26&lt;&gt;""</formula>
    </cfRule>
    <cfRule type="containsBlanks" dxfId="24" priority="3">
      <formula>LEN(TRIM(J31))=0</formula>
    </cfRule>
  </conditionalFormatting>
  <conditionalFormatting sqref="J26:M26">
    <cfRule type="expression" dxfId="23" priority="1">
      <formula>$J$31&lt;&gt;""</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4" orientation="portrait" r:id="rId1"/>
  <headerFooter scaleWithDoc="0">
    <oddFooter>&amp;R&amp;K00-043R5高層ZEH-M_ver.1.2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B1:AS201"/>
  <sheetViews>
    <sheetView showGridLines="0" view="pageBreakPreview" zoomScaleNormal="100" zoomScaleSheetLayoutView="100" workbookViewId="0">
      <selection activeCell="J12" sqref="J12:R12"/>
    </sheetView>
  </sheetViews>
  <sheetFormatPr defaultRowHeight="20.100000000000001" customHeight="1"/>
  <cols>
    <col min="1" max="1" width="1.125" style="365" customWidth="1"/>
    <col min="2" max="2" width="1.5" style="365" customWidth="1"/>
    <col min="3" max="3" width="2.5" style="365" customWidth="1"/>
    <col min="4" max="23" width="3.875" style="365" customWidth="1"/>
    <col min="24" max="24" width="3.125" style="365" customWidth="1"/>
    <col min="25" max="25" width="3.875" style="365" customWidth="1"/>
    <col min="26" max="26" width="3.75" style="365" customWidth="1"/>
    <col min="27" max="27" width="2" style="365" customWidth="1"/>
    <col min="28" max="28" width="2.625" style="307" customWidth="1"/>
    <col min="29" max="29" width="9" style="439" customWidth="1"/>
    <col min="30" max="30" width="9" style="440" customWidth="1"/>
    <col min="31" max="31" width="9" style="365" customWidth="1"/>
    <col min="32" max="43" width="8.625" style="365"/>
    <col min="44" max="44" width="16.875" style="365" bestFit="1" customWidth="1"/>
    <col min="45" max="45" width="13.375" style="365" customWidth="1"/>
    <col min="46" max="217" width="8.625" style="365"/>
    <col min="218" max="241" width="3.75" style="365" customWidth="1"/>
    <col min="242" max="250" width="9" style="365" customWidth="1"/>
    <col min="251" max="251" width="2" style="365" customWidth="1"/>
    <col min="252" max="473" width="8.625" style="365"/>
    <col min="474" max="497" width="3.75" style="365" customWidth="1"/>
    <col min="498" max="506" width="9" style="365" customWidth="1"/>
    <col min="507" max="507" width="2" style="365" customWidth="1"/>
    <col min="508" max="729" width="8.625" style="365"/>
    <col min="730" max="753" width="3.75" style="365" customWidth="1"/>
    <col min="754" max="762" width="9" style="365" customWidth="1"/>
    <col min="763" max="763" width="2" style="365" customWidth="1"/>
    <col min="764" max="985" width="8.625" style="365"/>
    <col min="986" max="1009" width="3.75" style="365" customWidth="1"/>
    <col min="1010" max="1018" width="9" style="365" customWidth="1"/>
    <col min="1019" max="1019" width="2" style="365" customWidth="1"/>
    <col min="1020" max="1241" width="8.625" style="365"/>
    <col min="1242" max="1265" width="3.75" style="365" customWidth="1"/>
    <col min="1266" max="1274" width="9" style="365" customWidth="1"/>
    <col min="1275" max="1275" width="2" style="365" customWidth="1"/>
    <col min="1276" max="1497" width="8.625" style="365"/>
    <col min="1498" max="1521" width="3.75" style="365" customWidth="1"/>
    <col min="1522" max="1530" width="9" style="365" customWidth="1"/>
    <col min="1531" max="1531" width="2" style="365" customWidth="1"/>
    <col min="1532" max="1753" width="8.625" style="365"/>
    <col min="1754" max="1777" width="3.75" style="365" customWidth="1"/>
    <col min="1778" max="1786" width="9" style="365" customWidth="1"/>
    <col min="1787" max="1787" width="2" style="365" customWidth="1"/>
    <col min="1788" max="2009" width="8.625" style="365"/>
    <col min="2010" max="2033" width="3.75" style="365" customWidth="1"/>
    <col min="2034" max="2042" width="9" style="365" customWidth="1"/>
    <col min="2043" max="2043" width="2" style="365" customWidth="1"/>
    <col min="2044" max="2265" width="8.625" style="365"/>
    <col min="2266" max="2289" width="3.75" style="365" customWidth="1"/>
    <col min="2290" max="2298" width="9" style="365" customWidth="1"/>
    <col min="2299" max="2299" width="2" style="365" customWidth="1"/>
    <col min="2300" max="2521" width="8.625" style="365"/>
    <col min="2522" max="2545" width="3.75" style="365" customWidth="1"/>
    <col min="2546" max="2554" width="9" style="365" customWidth="1"/>
    <col min="2555" max="2555" width="2" style="365" customWidth="1"/>
    <col min="2556" max="2777" width="8.625" style="365"/>
    <col min="2778" max="2801" width="3.75" style="365" customWidth="1"/>
    <col min="2802" max="2810" width="9" style="365" customWidth="1"/>
    <col min="2811" max="2811" width="2" style="365" customWidth="1"/>
    <col min="2812" max="3033" width="8.625" style="365"/>
    <col min="3034" max="3057" width="3.75" style="365" customWidth="1"/>
    <col min="3058" max="3066" width="9" style="365" customWidth="1"/>
    <col min="3067" max="3067" width="2" style="365" customWidth="1"/>
    <col min="3068" max="3289" width="8.625" style="365"/>
    <col min="3290" max="3313" width="3.75" style="365" customWidth="1"/>
    <col min="3314" max="3322" width="9" style="365" customWidth="1"/>
    <col min="3323" max="3323" width="2" style="365" customWidth="1"/>
    <col min="3324" max="3545" width="8.625" style="365"/>
    <col min="3546" max="3569" width="3.75" style="365" customWidth="1"/>
    <col min="3570" max="3578" width="9" style="365" customWidth="1"/>
    <col min="3579" max="3579" width="2" style="365" customWidth="1"/>
    <col min="3580" max="3801" width="8.625" style="365"/>
    <col min="3802" max="3825" width="3.75" style="365" customWidth="1"/>
    <col min="3826" max="3834" width="9" style="365" customWidth="1"/>
    <col min="3835" max="3835" width="2" style="365" customWidth="1"/>
    <col min="3836" max="4057" width="8.625" style="365"/>
    <col min="4058" max="4081" width="3.75" style="365" customWidth="1"/>
    <col min="4082" max="4090" width="9" style="365" customWidth="1"/>
    <col min="4091" max="4091" width="2" style="365" customWidth="1"/>
    <col min="4092" max="4313" width="8.625" style="365"/>
    <col min="4314" max="4337" width="3.75" style="365" customWidth="1"/>
    <col min="4338" max="4346" width="9" style="365" customWidth="1"/>
    <col min="4347" max="4347" width="2" style="365" customWidth="1"/>
    <col min="4348" max="4569" width="8.625" style="365"/>
    <col min="4570" max="4593" width="3.75" style="365" customWidth="1"/>
    <col min="4594" max="4602" width="9" style="365" customWidth="1"/>
    <col min="4603" max="4603" width="2" style="365" customWidth="1"/>
    <col min="4604" max="4825" width="8.625" style="365"/>
    <col min="4826" max="4849" width="3.75" style="365" customWidth="1"/>
    <col min="4850" max="4858" width="9" style="365" customWidth="1"/>
    <col min="4859" max="4859" width="2" style="365" customWidth="1"/>
    <col min="4860" max="5081" width="8.625" style="365"/>
    <col min="5082" max="5105" width="3.75" style="365" customWidth="1"/>
    <col min="5106" max="5114" width="9" style="365" customWidth="1"/>
    <col min="5115" max="5115" width="2" style="365" customWidth="1"/>
    <col min="5116" max="5337" width="8.625" style="365"/>
    <col min="5338" max="5361" width="3.75" style="365" customWidth="1"/>
    <col min="5362" max="5370" width="9" style="365" customWidth="1"/>
    <col min="5371" max="5371" width="2" style="365" customWidth="1"/>
    <col min="5372" max="5593" width="8.625" style="365"/>
    <col min="5594" max="5617" width="3.75" style="365" customWidth="1"/>
    <col min="5618" max="5626" width="9" style="365" customWidth="1"/>
    <col min="5627" max="5627" width="2" style="365" customWidth="1"/>
    <col min="5628" max="5849" width="8.625" style="365"/>
    <col min="5850" max="5873" width="3.75" style="365" customWidth="1"/>
    <col min="5874" max="5882" width="9" style="365" customWidth="1"/>
    <col min="5883" max="5883" width="2" style="365" customWidth="1"/>
    <col min="5884" max="6105" width="8.625" style="365"/>
    <col min="6106" max="6129" width="3.75" style="365" customWidth="1"/>
    <col min="6130" max="6138" width="9" style="365" customWidth="1"/>
    <col min="6139" max="6139" width="2" style="365" customWidth="1"/>
    <col min="6140" max="6361" width="8.625" style="365"/>
    <col min="6362" max="6385" width="3.75" style="365" customWidth="1"/>
    <col min="6386" max="6394" width="9" style="365" customWidth="1"/>
    <col min="6395" max="6395" width="2" style="365" customWidth="1"/>
    <col min="6396" max="6617" width="8.625" style="365"/>
    <col min="6618" max="6641" width="3.75" style="365" customWidth="1"/>
    <col min="6642" max="6650" width="9" style="365" customWidth="1"/>
    <col min="6651" max="6651" width="2" style="365" customWidth="1"/>
    <col min="6652" max="6873" width="8.625" style="365"/>
    <col min="6874" max="6897" width="3.75" style="365" customWidth="1"/>
    <col min="6898" max="6906" width="9" style="365" customWidth="1"/>
    <col min="6907" max="6907" width="2" style="365" customWidth="1"/>
    <col min="6908" max="7129" width="8.625" style="365"/>
    <col min="7130" max="7153" width="3.75" style="365" customWidth="1"/>
    <col min="7154" max="7162" width="9" style="365" customWidth="1"/>
    <col min="7163" max="7163" width="2" style="365" customWidth="1"/>
    <col min="7164" max="7385" width="8.625" style="365"/>
    <col min="7386" max="7409" width="3.75" style="365" customWidth="1"/>
    <col min="7410" max="7418" width="9" style="365" customWidth="1"/>
    <col min="7419" max="7419" width="2" style="365" customWidth="1"/>
    <col min="7420" max="7641" width="8.625" style="365"/>
    <col min="7642" max="7665" width="3.75" style="365" customWidth="1"/>
    <col min="7666" max="7674" width="9" style="365" customWidth="1"/>
    <col min="7675" max="7675" width="2" style="365" customWidth="1"/>
    <col min="7676" max="7897" width="8.625" style="365"/>
    <col min="7898" max="7921" width="3.75" style="365" customWidth="1"/>
    <col min="7922" max="7930" width="9" style="365" customWidth="1"/>
    <col min="7931" max="7931" width="2" style="365" customWidth="1"/>
    <col min="7932" max="8153" width="8.625" style="365"/>
    <col min="8154" max="8177" width="3.75" style="365" customWidth="1"/>
    <col min="8178" max="8186" width="9" style="365" customWidth="1"/>
    <col min="8187" max="8187" width="2" style="365" customWidth="1"/>
    <col min="8188" max="8409" width="8.625" style="365"/>
    <col min="8410" max="8433" width="3.75" style="365" customWidth="1"/>
    <col min="8434" max="8442" width="9" style="365" customWidth="1"/>
    <col min="8443" max="8443" width="2" style="365" customWidth="1"/>
    <col min="8444" max="8665" width="8.625" style="365"/>
    <col min="8666" max="8689" width="3.75" style="365" customWidth="1"/>
    <col min="8690" max="8698" width="9" style="365" customWidth="1"/>
    <col min="8699" max="8699" width="2" style="365" customWidth="1"/>
    <col min="8700" max="8921" width="8.625" style="365"/>
    <col min="8922" max="8945" width="3.75" style="365" customWidth="1"/>
    <col min="8946" max="8954" width="9" style="365" customWidth="1"/>
    <col min="8955" max="8955" width="2" style="365" customWidth="1"/>
    <col min="8956" max="9177" width="8.625" style="365"/>
    <col min="9178" max="9201" width="3.75" style="365" customWidth="1"/>
    <col min="9202" max="9210" width="9" style="365" customWidth="1"/>
    <col min="9211" max="9211" width="2" style="365" customWidth="1"/>
    <col min="9212" max="9433" width="8.625" style="365"/>
    <col min="9434" max="9457" width="3.75" style="365" customWidth="1"/>
    <col min="9458" max="9466" width="9" style="365" customWidth="1"/>
    <col min="9467" max="9467" width="2" style="365" customWidth="1"/>
    <col min="9468" max="9689" width="8.625" style="365"/>
    <col min="9690" max="9713" width="3.75" style="365" customWidth="1"/>
    <col min="9714" max="9722" width="9" style="365" customWidth="1"/>
    <col min="9723" max="9723" width="2" style="365" customWidth="1"/>
    <col min="9724" max="9945" width="8.625" style="365"/>
    <col min="9946" max="9969" width="3.75" style="365" customWidth="1"/>
    <col min="9970" max="9978" width="9" style="365" customWidth="1"/>
    <col min="9979" max="9979" width="2" style="365" customWidth="1"/>
    <col min="9980" max="10201" width="8.625" style="365"/>
    <col min="10202" max="10225" width="3.75" style="365" customWidth="1"/>
    <col min="10226" max="10234" width="9" style="365" customWidth="1"/>
    <col min="10235" max="10235" width="2" style="365" customWidth="1"/>
    <col min="10236" max="10457" width="8.625" style="365"/>
    <col min="10458" max="10481" width="3.75" style="365" customWidth="1"/>
    <col min="10482" max="10490" width="9" style="365" customWidth="1"/>
    <col min="10491" max="10491" width="2" style="365" customWidth="1"/>
    <col min="10492" max="10713" width="8.625" style="365"/>
    <col min="10714" max="10737" width="3.75" style="365" customWidth="1"/>
    <col min="10738" max="10746" width="9" style="365" customWidth="1"/>
    <col min="10747" max="10747" width="2" style="365" customWidth="1"/>
    <col min="10748" max="10969" width="8.625" style="365"/>
    <col min="10970" max="10993" width="3.75" style="365" customWidth="1"/>
    <col min="10994" max="11002" width="9" style="365" customWidth="1"/>
    <col min="11003" max="11003" width="2" style="365" customWidth="1"/>
    <col min="11004" max="11225" width="8.625" style="365"/>
    <col min="11226" max="11249" width="3.75" style="365" customWidth="1"/>
    <col min="11250" max="11258" width="9" style="365" customWidth="1"/>
    <col min="11259" max="11259" width="2" style="365" customWidth="1"/>
    <col min="11260" max="11481" width="8.625" style="365"/>
    <col min="11482" max="11505" width="3.75" style="365" customWidth="1"/>
    <col min="11506" max="11514" width="9" style="365" customWidth="1"/>
    <col min="11515" max="11515" width="2" style="365" customWidth="1"/>
    <col min="11516" max="11737" width="8.625" style="365"/>
    <col min="11738" max="11761" width="3.75" style="365" customWidth="1"/>
    <col min="11762" max="11770" width="9" style="365" customWidth="1"/>
    <col min="11771" max="11771" width="2" style="365" customWidth="1"/>
    <col min="11772" max="11993" width="8.625" style="365"/>
    <col min="11994" max="12017" width="3.75" style="365" customWidth="1"/>
    <col min="12018" max="12026" width="9" style="365" customWidth="1"/>
    <col min="12027" max="12027" width="2" style="365" customWidth="1"/>
    <col min="12028" max="12249" width="8.625" style="365"/>
    <col min="12250" max="12273" width="3.75" style="365" customWidth="1"/>
    <col min="12274" max="12282" width="9" style="365" customWidth="1"/>
    <col min="12283" max="12283" width="2" style="365" customWidth="1"/>
    <col min="12284" max="12505" width="8.625" style="365"/>
    <col min="12506" max="12529" width="3.75" style="365" customWidth="1"/>
    <col min="12530" max="12538" width="9" style="365" customWidth="1"/>
    <col min="12539" max="12539" width="2" style="365" customWidth="1"/>
    <col min="12540" max="12761" width="8.625" style="365"/>
    <col min="12762" max="12785" width="3.75" style="365" customWidth="1"/>
    <col min="12786" max="12794" width="9" style="365" customWidth="1"/>
    <col min="12795" max="12795" width="2" style="365" customWidth="1"/>
    <col min="12796" max="13017" width="8.625" style="365"/>
    <col min="13018" max="13041" width="3.75" style="365" customWidth="1"/>
    <col min="13042" max="13050" width="9" style="365" customWidth="1"/>
    <col min="13051" max="13051" width="2" style="365" customWidth="1"/>
    <col min="13052" max="13273" width="8.625" style="365"/>
    <col min="13274" max="13297" width="3.75" style="365" customWidth="1"/>
    <col min="13298" max="13306" width="9" style="365" customWidth="1"/>
    <col min="13307" max="13307" width="2" style="365" customWidth="1"/>
    <col min="13308" max="13529" width="8.625" style="365"/>
    <col min="13530" max="13553" width="3.75" style="365" customWidth="1"/>
    <col min="13554" max="13562" width="9" style="365" customWidth="1"/>
    <col min="13563" max="13563" width="2" style="365" customWidth="1"/>
    <col min="13564" max="13785" width="8.625" style="365"/>
    <col min="13786" max="13809" width="3.75" style="365" customWidth="1"/>
    <col min="13810" max="13818" width="9" style="365" customWidth="1"/>
    <col min="13819" max="13819" width="2" style="365" customWidth="1"/>
    <col min="13820" max="14041" width="8.625" style="365"/>
    <col min="14042" max="14065" width="3.75" style="365" customWidth="1"/>
    <col min="14066" max="14074" width="9" style="365" customWidth="1"/>
    <col min="14075" max="14075" width="2" style="365" customWidth="1"/>
    <col min="14076" max="14297" width="8.625" style="365"/>
    <col min="14298" max="14321" width="3.75" style="365" customWidth="1"/>
    <col min="14322" max="14330" width="9" style="365" customWidth="1"/>
    <col min="14331" max="14331" width="2" style="365" customWidth="1"/>
    <col min="14332" max="14553" width="8.625" style="365"/>
    <col min="14554" max="14577" width="3.75" style="365" customWidth="1"/>
    <col min="14578" max="14586" width="9" style="365" customWidth="1"/>
    <col min="14587" max="14587" width="2" style="365" customWidth="1"/>
    <col min="14588" max="14809" width="8.625" style="365"/>
    <col min="14810" max="14833" width="3.75" style="365" customWidth="1"/>
    <col min="14834" max="14842" width="9" style="365" customWidth="1"/>
    <col min="14843" max="14843" width="2" style="365" customWidth="1"/>
    <col min="14844" max="15065" width="8.625" style="365"/>
    <col min="15066" max="15089" width="3.75" style="365" customWidth="1"/>
    <col min="15090" max="15098" width="9" style="365" customWidth="1"/>
    <col min="15099" max="15099" width="2" style="365" customWidth="1"/>
    <col min="15100" max="15321" width="8.625" style="365"/>
    <col min="15322" max="15345" width="3.75" style="365" customWidth="1"/>
    <col min="15346" max="15354" width="9" style="365" customWidth="1"/>
    <col min="15355" max="15355" width="2" style="365" customWidth="1"/>
    <col min="15356" max="15577" width="8.625" style="365"/>
    <col min="15578" max="15601" width="3.75" style="365" customWidth="1"/>
    <col min="15602" max="15610" width="9" style="365" customWidth="1"/>
    <col min="15611" max="15611" width="2" style="365" customWidth="1"/>
    <col min="15612" max="15833" width="8.625" style="365"/>
    <col min="15834" max="15857" width="3.75" style="365" customWidth="1"/>
    <col min="15858" max="15866" width="9" style="365" customWidth="1"/>
    <col min="15867" max="15867" width="2" style="365" customWidth="1"/>
    <col min="15868" max="16089" width="8.625" style="365"/>
    <col min="16090" max="16113" width="3.75" style="365" customWidth="1"/>
    <col min="16114" max="16122" width="9" style="365" customWidth="1"/>
    <col min="16123" max="16123" width="2" style="365" customWidth="1"/>
    <col min="16124" max="16384" width="8.625" style="365"/>
  </cols>
  <sheetData>
    <row r="1" spans="2:45" ht="20.100000000000001" customHeight="1">
      <c r="B1" s="1052" t="s">
        <v>397</v>
      </c>
    </row>
    <row r="2" spans="2:45" ht="20.100000000000001" customHeight="1">
      <c r="B2" s="1052" t="s">
        <v>652</v>
      </c>
    </row>
    <row r="3" spans="2:45" ht="20.100000000000001" customHeight="1">
      <c r="B3" s="1052" t="s">
        <v>654</v>
      </c>
    </row>
    <row r="4" spans="2:45" ht="7.5" customHeight="1">
      <c r="B4" s="1053"/>
      <c r="C4" s="1053"/>
      <c r="D4" s="1053"/>
      <c r="E4" s="1053"/>
      <c r="F4" s="1053"/>
      <c r="G4" s="1053"/>
      <c r="H4" s="1053"/>
      <c r="I4" s="1053"/>
      <c r="J4" s="1053"/>
      <c r="K4" s="1053"/>
      <c r="L4" s="1053"/>
      <c r="M4" s="1053"/>
      <c r="N4" s="1053"/>
      <c r="O4" s="1053"/>
      <c r="P4" s="1053"/>
      <c r="Q4" s="1054"/>
      <c r="R4" s="1053"/>
      <c r="S4" s="1053"/>
      <c r="T4" s="1053"/>
      <c r="U4" s="1053"/>
      <c r="V4" s="1053"/>
      <c r="W4" s="1053"/>
      <c r="X4" s="1053"/>
      <c r="Y4" s="1054"/>
      <c r="Z4" s="1055"/>
      <c r="AA4" s="1055"/>
    </row>
    <row r="5" spans="2:45" ht="19.5" customHeight="1">
      <c r="B5" s="1056" t="s">
        <v>1181</v>
      </c>
      <c r="C5" s="1053"/>
      <c r="D5" s="1057"/>
      <c r="E5" s="1057"/>
      <c r="F5" s="1057"/>
      <c r="G5" s="1057"/>
      <c r="H5" s="1057"/>
      <c r="I5" s="1057"/>
      <c r="J5" s="1057"/>
      <c r="K5" s="1057"/>
      <c r="L5" s="1057"/>
      <c r="M5" s="1057"/>
      <c r="N5" s="1057"/>
      <c r="O5" s="1057"/>
      <c r="P5" s="1057"/>
      <c r="Q5" s="1057"/>
      <c r="R5" s="1057"/>
      <c r="S5" s="1057"/>
      <c r="T5" s="1057"/>
      <c r="U5" s="1057"/>
      <c r="V5" s="1057"/>
      <c r="W5" s="1057"/>
      <c r="X5" s="1057"/>
      <c r="Y5" s="1057"/>
      <c r="Z5" s="1058" t="s">
        <v>407</v>
      </c>
      <c r="AA5" s="1058"/>
    </row>
    <row r="6" spans="2:45" ht="15.75" customHeight="1">
      <c r="B6" s="1053"/>
      <c r="C6" s="1059"/>
      <c r="D6" s="1060"/>
      <c r="E6" s="1060"/>
      <c r="F6" s="1060"/>
      <c r="G6" s="1060"/>
      <c r="H6" s="1060"/>
      <c r="I6" s="1057"/>
      <c r="J6" s="1057"/>
      <c r="K6" s="1057"/>
      <c r="L6" s="1057"/>
      <c r="M6" s="1057"/>
      <c r="N6" s="1057"/>
      <c r="O6" s="1057"/>
      <c r="P6" s="1057"/>
      <c r="Q6" s="1057"/>
      <c r="R6" s="1057"/>
      <c r="S6" s="1057"/>
      <c r="T6" s="1057"/>
      <c r="U6" s="1057"/>
      <c r="V6" s="1057"/>
      <c r="W6" s="1057"/>
      <c r="X6" s="1057"/>
      <c r="Y6" s="1057"/>
      <c r="Z6" s="1053"/>
      <c r="AA6" s="1053"/>
    </row>
    <row r="7" spans="2:45" s="380" customFormat="1" ht="15" customHeight="1">
      <c r="B7" s="1061"/>
      <c r="C7" s="1062" t="s">
        <v>497</v>
      </c>
      <c r="D7" s="1063"/>
      <c r="E7" s="1064"/>
      <c r="F7" s="1064"/>
      <c r="G7" s="1064"/>
      <c r="H7" s="1064"/>
      <c r="I7" s="1064"/>
      <c r="J7" s="1064"/>
      <c r="K7" s="1064"/>
      <c r="L7" s="1064"/>
      <c r="M7" s="1064"/>
      <c r="N7" s="1064"/>
      <c r="O7" s="1064"/>
      <c r="P7" s="1064"/>
      <c r="Q7" s="1064"/>
      <c r="R7" s="1064"/>
      <c r="S7" s="1064"/>
      <c r="T7" s="1064"/>
      <c r="U7" s="1065"/>
      <c r="V7" s="1064"/>
      <c r="W7" s="1064"/>
      <c r="X7" s="1064"/>
      <c r="Y7" s="1064"/>
      <c r="Z7" s="1061"/>
      <c r="AA7" s="1061"/>
      <c r="AB7" s="315"/>
      <c r="AC7" s="439"/>
      <c r="AD7" s="440"/>
      <c r="AR7" s="440"/>
      <c r="AS7" s="381"/>
    </row>
    <row r="8" spans="2:45" s="437" customFormat="1" ht="30" customHeight="1">
      <c r="B8" s="1066"/>
      <c r="C8" s="1059"/>
      <c r="D8" s="2370" t="s">
        <v>498</v>
      </c>
      <c r="E8" s="2371"/>
      <c r="F8" s="2371"/>
      <c r="G8" s="2371"/>
      <c r="H8" s="2371"/>
      <c r="I8" s="2372"/>
      <c r="J8" s="2376" t="str">
        <f>IF(入力シート!F11="","",入力シート!F11)&amp;"高層ＺＥＨ-Ｍ支援事業"</f>
        <v>高層ＺＥＨ-Ｍ支援事業</v>
      </c>
      <c r="K8" s="2376"/>
      <c r="L8" s="2376"/>
      <c r="M8" s="2376"/>
      <c r="N8" s="2376"/>
      <c r="O8" s="2376"/>
      <c r="P8" s="2376"/>
      <c r="Q8" s="2376"/>
      <c r="R8" s="2376"/>
      <c r="S8" s="2376"/>
      <c r="T8" s="2376"/>
      <c r="U8" s="2376"/>
      <c r="V8" s="2377"/>
      <c r="W8" s="1067"/>
      <c r="X8" s="1067"/>
      <c r="Y8" s="1067"/>
      <c r="Z8" s="1066"/>
      <c r="AA8" s="1066"/>
      <c r="AB8" s="438"/>
      <c r="AC8" s="439"/>
      <c r="AD8" s="440"/>
    </row>
    <row r="9" spans="2:45" s="437" customFormat="1" ht="15" customHeight="1">
      <c r="B9" s="1066"/>
      <c r="C9" s="1059"/>
      <c r="D9" s="1068"/>
      <c r="E9" s="1068"/>
      <c r="F9" s="1068"/>
      <c r="G9" s="1068"/>
      <c r="H9" s="1068"/>
      <c r="I9" s="1068"/>
      <c r="J9" s="1068"/>
      <c r="K9" s="1068"/>
      <c r="L9" s="1068"/>
      <c r="M9" s="1068"/>
      <c r="N9" s="1068"/>
      <c r="O9" s="1068"/>
      <c r="P9" s="1068"/>
      <c r="Q9" s="1068"/>
      <c r="R9" s="1068"/>
      <c r="S9" s="1068"/>
      <c r="T9" s="1068"/>
      <c r="U9" s="1068"/>
      <c r="V9" s="1068"/>
      <c r="W9" s="1067"/>
      <c r="X9" s="1067"/>
      <c r="Y9" s="1067"/>
      <c r="Z9" s="1066"/>
      <c r="AA9" s="1066"/>
      <c r="AB9" s="438"/>
      <c r="AC9" s="439"/>
      <c r="AD9" s="440"/>
    </row>
    <row r="10" spans="2:45" s="380" customFormat="1" ht="15">
      <c r="B10" s="1061"/>
      <c r="C10" s="1062" t="s">
        <v>796</v>
      </c>
      <c r="D10" s="1063"/>
      <c r="E10" s="1064"/>
      <c r="F10" s="1064"/>
      <c r="G10" s="1064"/>
      <c r="H10" s="1064"/>
      <c r="I10" s="1064"/>
      <c r="J10" s="1064"/>
      <c r="K10" s="1064"/>
      <c r="L10" s="1064"/>
      <c r="M10" s="1064"/>
      <c r="N10" s="1064"/>
      <c r="O10" s="1064"/>
      <c r="P10" s="1064"/>
      <c r="Q10" s="1064"/>
      <c r="R10" s="1064"/>
      <c r="S10" s="1064"/>
      <c r="T10" s="1064"/>
      <c r="U10" s="1065"/>
      <c r="V10" s="1064"/>
      <c r="W10" s="1064"/>
      <c r="X10" s="1064"/>
      <c r="Y10" s="1064"/>
      <c r="Z10" s="1061"/>
      <c r="AA10" s="1061"/>
      <c r="AB10" s="315"/>
      <c r="AC10" s="439"/>
      <c r="AD10" s="440"/>
    </row>
    <row r="11" spans="2:45" s="437" customFormat="1" ht="30" customHeight="1">
      <c r="B11" s="1066"/>
      <c r="C11" s="1059"/>
      <c r="D11" s="2370" t="s">
        <v>797</v>
      </c>
      <c r="E11" s="2371"/>
      <c r="F11" s="2371"/>
      <c r="G11" s="2371"/>
      <c r="H11" s="2371"/>
      <c r="I11" s="2372"/>
      <c r="J11" s="1069" t="s">
        <v>850</v>
      </c>
      <c r="K11" s="1070" t="s">
        <v>694</v>
      </c>
      <c r="L11" s="1071"/>
      <c r="M11" s="1071"/>
      <c r="N11" s="1071"/>
      <c r="O11" s="1071"/>
      <c r="P11" s="1071"/>
      <c r="Q11" s="1071"/>
      <c r="R11" s="1070"/>
      <c r="S11" s="1070"/>
      <c r="T11" s="1071"/>
      <c r="U11" s="1071"/>
      <c r="V11" s="1072"/>
      <c r="W11" s="1067"/>
      <c r="X11" s="1067"/>
      <c r="Y11" s="1067"/>
      <c r="Z11" s="1066"/>
      <c r="AA11" s="1066"/>
      <c r="AB11" s="438"/>
      <c r="AC11" s="388"/>
      <c r="AD11" s="440"/>
    </row>
    <row r="12" spans="2:45" s="437" customFormat="1" ht="30" customHeight="1">
      <c r="B12" s="1066"/>
      <c r="C12" s="1059"/>
      <c r="D12" s="2370" t="s">
        <v>809</v>
      </c>
      <c r="E12" s="2371"/>
      <c r="F12" s="2371"/>
      <c r="G12" s="2371"/>
      <c r="H12" s="2371"/>
      <c r="I12" s="2372"/>
      <c r="J12" s="2395"/>
      <c r="K12" s="2396"/>
      <c r="L12" s="2396"/>
      <c r="M12" s="2396"/>
      <c r="N12" s="2396"/>
      <c r="O12" s="2396"/>
      <c r="P12" s="2396"/>
      <c r="Q12" s="2396"/>
      <c r="R12" s="2397"/>
      <c r="S12" s="1073" t="s">
        <v>499</v>
      </c>
      <c r="T12" s="1067" t="s">
        <v>471</v>
      </c>
      <c r="U12" s="1064"/>
      <c r="V12" s="1064"/>
      <c r="Y12" s="1067"/>
      <c r="Z12" s="1066"/>
      <c r="AA12" s="1066"/>
      <c r="AB12" s="438"/>
      <c r="AC12" s="439"/>
      <c r="AD12" s="440"/>
    </row>
    <row r="13" spans="2:45" s="437" customFormat="1" ht="15" customHeight="1">
      <c r="B13" s="1066"/>
      <c r="C13" s="1059"/>
      <c r="D13" s="1068"/>
      <c r="E13" s="1068"/>
      <c r="F13" s="1068"/>
      <c r="G13" s="1068"/>
      <c r="H13" s="1068"/>
      <c r="I13" s="1068"/>
      <c r="J13" s="1068"/>
      <c r="K13" s="1068"/>
      <c r="L13" s="1068"/>
      <c r="M13" s="1068"/>
      <c r="N13" s="1068"/>
      <c r="O13" s="1068"/>
      <c r="P13" s="1068"/>
      <c r="Q13" s="1068"/>
      <c r="R13" s="1068"/>
      <c r="S13" s="1068"/>
      <c r="T13" s="1068"/>
      <c r="U13" s="1068"/>
      <c r="V13" s="1068"/>
      <c r="W13" s="1067"/>
      <c r="X13" s="1067"/>
      <c r="Y13" s="1067"/>
      <c r="Z13" s="1066"/>
      <c r="AA13" s="1066"/>
      <c r="AB13" s="438"/>
      <c r="AC13" s="439"/>
      <c r="AD13" s="440"/>
    </row>
    <row r="14" spans="2:45" s="380" customFormat="1" ht="15">
      <c r="B14" s="1061"/>
      <c r="C14" s="1062" t="s">
        <v>589</v>
      </c>
      <c r="D14" s="1063"/>
      <c r="E14" s="1064"/>
      <c r="F14" s="1064"/>
      <c r="G14" s="1064"/>
      <c r="H14" s="1064"/>
      <c r="I14" s="1064"/>
      <c r="J14" s="1064"/>
      <c r="K14" s="1064"/>
      <c r="L14" s="1064"/>
      <c r="M14" s="1064"/>
      <c r="N14" s="1064"/>
      <c r="O14" s="1064"/>
      <c r="P14" s="1064"/>
      <c r="Q14" s="1064"/>
      <c r="R14" s="1064"/>
      <c r="S14" s="1064"/>
      <c r="T14" s="1064"/>
      <c r="U14" s="1065"/>
      <c r="V14" s="1064"/>
      <c r="W14" s="1064"/>
      <c r="X14" s="1064"/>
      <c r="Y14" s="1064"/>
      <c r="Z14" s="1061"/>
      <c r="AA14" s="1061"/>
      <c r="AB14" s="315"/>
      <c r="AC14" s="439"/>
      <c r="AD14" s="440"/>
    </row>
    <row r="15" spans="2:45" s="437" customFormat="1" ht="30" customHeight="1">
      <c r="B15" s="1066"/>
      <c r="C15" s="1059"/>
      <c r="D15" s="2370" t="s">
        <v>296</v>
      </c>
      <c r="E15" s="2371"/>
      <c r="F15" s="2371"/>
      <c r="G15" s="2371"/>
      <c r="H15" s="2371"/>
      <c r="I15" s="2372"/>
      <c r="J15" s="2385"/>
      <c r="K15" s="2386"/>
      <c r="L15" s="2386"/>
      <c r="M15" s="2386"/>
      <c r="N15" s="2386"/>
      <c r="O15" s="2386"/>
      <c r="P15" s="2386"/>
      <c r="Q15" s="2386"/>
      <c r="R15" s="2386"/>
      <c r="S15" s="2386"/>
      <c r="T15" s="2386"/>
      <c r="U15" s="2386"/>
      <c r="V15" s="2387"/>
      <c r="W15" s="1067"/>
      <c r="X15" s="1067"/>
      <c r="Y15" s="1067"/>
      <c r="Z15" s="1066"/>
      <c r="AA15" s="1066"/>
      <c r="AB15" s="438"/>
      <c r="AC15" s="388"/>
      <c r="AD15" s="440"/>
    </row>
    <row r="16" spans="2:45" s="437" customFormat="1" ht="30" customHeight="1">
      <c r="B16" s="1066"/>
      <c r="C16" s="1059"/>
      <c r="D16" s="2370" t="s">
        <v>339</v>
      </c>
      <c r="E16" s="2371"/>
      <c r="F16" s="2371"/>
      <c r="G16" s="2371"/>
      <c r="H16" s="2371"/>
      <c r="I16" s="2372"/>
      <c r="J16" s="2385"/>
      <c r="K16" s="2386"/>
      <c r="L16" s="2386"/>
      <c r="M16" s="2386"/>
      <c r="N16" s="2386"/>
      <c r="O16" s="2386"/>
      <c r="P16" s="2386"/>
      <c r="Q16" s="2386"/>
      <c r="R16" s="2386"/>
      <c r="S16" s="2386"/>
      <c r="T16" s="2386"/>
      <c r="U16" s="2386"/>
      <c r="V16" s="2387"/>
      <c r="W16" s="1067"/>
      <c r="X16" s="1067"/>
      <c r="Y16" s="1067"/>
      <c r="Z16" s="1066"/>
      <c r="AA16" s="1066"/>
      <c r="AB16" s="438"/>
      <c r="AC16" s="439"/>
      <c r="AD16" s="440"/>
    </row>
    <row r="17" spans="2:30" s="437" customFormat="1" ht="15" customHeight="1">
      <c r="B17" s="1066"/>
      <c r="C17" s="1059"/>
      <c r="D17" s="1068"/>
      <c r="E17" s="1068"/>
      <c r="F17" s="1068"/>
      <c r="G17" s="1068"/>
      <c r="H17" s="1068"/>
      <c r="I17" s="1068"/>
      <c r="J17" s="1068"/>
      <c r="K17" s="1068"/>
      <c r="L17" s="1068"/>
      <c r="M17" s="1068"/>
      <c r="N17" s="1068"/>
      <c r="O17" s="1068"/>
      <c r="P17" s="1068"/>
      <c r="Q17" s="1068"/>
      <c r="R17" s="1068"/>
      <c r="S17" s="1068"/>
      <c r="T17" s="1068"/>
      <c r="U17" s="1068"/>
      <c r="V17" s="1068"/>
      <c r="W17" s="1067"/>
      <c r="X17" s="1067"/>
      <c r="Y17" s="1067"/>
      <c r="Z17" s="1066"/>
      <c r="AA17" s="1066"/>
      <c r="AB17" s="438"/>
      <c r="AC17" s="439"/>
      <c r="AD17" s="440"/>
    </row>
    <row r="18" spans="2:30" s="380" customFormat="1" ht="15">
      <c r="B18" s="1061"/>
      <c r="C18" s="1062" t="s">
        <v>670</v>
      </c>
      <c r="D18" s="1063"/>
      <c r="E18" s="1064"/>
      <c r="F18" s="1064"/>
      <c r="G18" s="1064"/>
      <c r="H18" s="1064"/>
      <c r="I18" s="1064"/>
      <c r="J18" s="1064"/>
      <c r="K18" s="1064"/>
      <c r="L18" s="1064"/>
      <c r="M18" s="1064"/>
      <c r="N18" s="1064"/>
      <c r="O18" s="1064"/>
      <c r="P18" s="1064"/>
      <c r="Q18" s="1064"/>
      <c r="R18" s="1064"/>
      <c r="S18" s="1064"/>
      <c r="T18" s="1064"/>
      <c r="U18" s="1065"/>
      <c r="V18" s="1064"/>
      <c r="W18" s="1064"/>
      <c r="X18" s="1064"/>
      <c r="Y18" s="1064"/>
      <c r="Z18" s="1061"/>
      <c r="AA18" s="1061"/>
      <c r="AB18" s="315"/>
      <c r="AC18" s="439"/>
      <c r="AD18" s="440"/>
    </row>
    <row r="19" spans="2:30" s="380" customFormat="1" ht="15">
      <c r="B19" s="1061"/>
      <c r="C19" s="1062"/>
      <c r="D19" s="1074" t="s">
        <v>839</v>
      </c>
      <c r="E19" s="1064"/>
      <c r="F19" s="1064"/>
      <c r="G19" s="1064"/>
      <c r="H19" s="1064"/>
      <c r="I19" s="1064"/>
      <c r="J19" s="1064"/>
      <c r="K19" s="1064"/>
      <c r="L19" s="1064"/>
      <c r="M19" s="1064"/>
      <c r="N19" s="1064"/>
      <c r="O19" s="1064"/>
      <c r="P19" s="1064"/>
      <c r="Q19" s="1064"/>
      <c r="R19" s="1064"/>
      <c r="S19" s="1064"/>
      <c r="T19" s="1064"/>
      <c r="U19" s="1065"/>
      <c r="V19" s="1064"/>
      <c r="W19" s="1064"/>
      <c r="X19" s="1064"/>
      <c r="Y19" s="1064"/>
      <c r="Z19" s="1061"/>
      <c r="AA19" s="1061"/>
      <c r="AB19" s="315"/>
      <c r="AC19" s="439"/>
      <c r="AD19" s="440"/>
    </row>
    <row r="20" spans="2:30" s="437" customFormat="1" ht="30" customHeight="1">
      <c r="B20" s="1066"/>
      <c r="C20" s="1059"/>
      <c r="D20" s="2373" t="s">
        <v>851</v>
      </c>
      <c r="E20" s="2374"/>
      <c r="F20" s="2374"/>
      <c r="G20" s="2374"/>
      <c r="H20" s="2374"/>
      <c r="I20" s="2375"/>
      <c r="J20" s="2393"/>
      <c r="K20" s="2393"/>
      <c r="L20" s="2393"/>
      <c r="M20" s="2393"/>
      <c r="N20" s="1075" t="s">
        <v>295</v>
      </c>
      <c r="O20" s="1062" t="s">
        <v>500</v>
      </c>
      <c r="P20" s="2158" t="s">
        <v>807</v>
      </c>
      <c r="Q20" s="2158"/>
      <c r="R20" s="2158"/>
      <c r="S20" s="2158"/>
      <c r="T20" s="2158"/>
      <c r="U20" s="2158"/>
      <c r="V20" s="2158"/>
      <c r="W20" s="2158"/>
      <c r="X20" s="2158"/>
      <c r="Y20" s="2158"/>
      <c r="Z20" s="2158"/>
      <c r="AA20" s="1066"/>
      <c r="AB20" s="438"/>
      <c r="AC20" s="439"/>
      <c r="AD20" s="440"/>
    </row>
    <row r="21" spans="2:30" s="437" customFormat="1" ht="30" customHeight="1">
      <c r="B21" s="1066"/>
      <c r="C21" s="1059"/>
      <c r="D21" s="2373" t="s">
        <v>840</v>
      </c>
      <c r="E21" s="2374"/>
      <c r="F21" s="2374"/>
      <c r="G21" s="2374"/>
      <c r="H21" s="2374"/>
      <c r="I21" s="2375"/>
      <c r="J21" s="2394" t="str">
        <f>IF(J20="","",ROUNDDOWN(J20/3,-3))</f>
        <v/>
      </c>
      <c r="K21" s="2394"/>
      <c r="L21" s="2394"/>
      <c r="M21" s="2394"/>
      <c r="N21" s="1075" t="s">
        <v>295</v>
      </c>
      <c r="O21" s="1062" t="s">
        <v>841</v>
      </c>
      <c r="P21" s="2158" t="s">
        <v>964</v>
      </c>
      <c r="Q21" s="2158"/>
      <c r="R21" s="2158"/>
      <c r="S21" s="2158"/>
      <c r="T21" s="2158"/>
      <c r="U21" s="2158"/>
      <c r="V21" s="2158"/>
      <c r="W21" s="2158"/>
      <c r="X21" s="2158"/>
      <c r="Y21" s="2158"/>
      <c r="Z21" s="2158"/>
      <c r="AA21" s="1066"/>
      <c r="AB21" s="438"/>
      <c r="AC21" s="439"/>
      <c r="AD21" s="440"/>
    </row>
    <row r="22" spans="2:30" s="437" customFormat="1" ht="15" customHeight="1">
      <c r="B22" s="1066"/>
      <c r="C22" s="1059"/>
      <c r="D22" s="1076"/>
      <c r="E22" s="1077"/>
      <c r="F22" s="1078"/>
      <c r="G22" s="1079"/>
      <c r="H22" s="1079"/>
      <c r="I22" s="1079"/>
      <c r="J22" s="1079"/>
      <c r="K22" s="1079"/>
      <c r="L22" s="1080"/>
      <c r="M22" s="1080"/>
      <c r="N22" s="1080"/>
      <c r="O22" s="1080"/>
      <c r="P22" s="1080"/>
      <c r="Q22" s="1080"/>
      <c r="R22" s="1080"/>
      <c r="S22" s="1080"/>
      <c r="T22" s="1080"/>
      <c r="U22" s="1080"/>
      <c r="V22" s="1080"/>
      <c r="W22" s="1080"/>
      <c r="X22" s="1080"/>
      <c r="Y22" s="1080"/>
      <c r="Z22" s="1066"/>
      <c r="AA22" s="1066"/>
      <c r="AB22" s="438"/>
      <c r="AC22" s="439"/>
      <c r="AD22" s="440"/>
    </row>
    <row r="23" spans="2:30" s="437" customFormat="1" ht="15" customHeight="1">
      <c r="B23" s="1066"/>
      <c r="C23" s="1059"/>
      <c r="D23" s="1074" t="s">
        <v>842</v>
      </c>
      <c r="E23" s="1077"/>
      <c r="F23" s="1078"/>
      <c r="G23" s="1079"/>
      <c r="H23" s="1079"/>
      <c r="I23" s="1079"/>
      <c r="J23" s="1079"/>
      <c r="K23" s="1079"/>
      <c r="L23" s="1080"/>
      <c r="M23" s="1080"/>
      <c r="N23" s="1080"/>
      <c r="O23" s="1080"/>
      <c r="P23" s="1081"/>
      <c r="Q23" s="1081"/>
      <c r="R23" s="1081"/>
      <c r="S23" s="1081"/>
      <c r="T23" s="1080"/>
      <c r="U23" s="1080"/>
      <c r="V23" s="1080"/>
      <c r="W23" s="1080"/>
      <c r="X23" s="1080"/>
      <c r="Y23" s="1080"/>
      <c r="Z23" s="1066"/>
      <c r="AA23" s="1066"/>
      <c r="AB23" s="438"/>
      <c r="AC23" s="439"/>
      <c r="AD23" s="440"/>
    </row>
    <row r="24" spans="2:30" s="437" customFormat="1" ht="30" customHeight="1">
      <c r="B24" s="1066"/>
      <c r="C24" s="1059"/>
      <c r="D24" s="2373" t="s">
        <v>873</v>
      </c>
      <c r="E24" s="2374"/>
      <c r="F24" s="2374"/>
      <c r="G24" s="2374"/>
      <c r="H24" s="2374"/>
      <c r="I24" s="2375"/>
      <c r="J24" s="2393"/>
      <c r="K24" s="2393"/>
      <c r="L24" s="2393"/>
      <c r="M24" s="2393"/>
      <c r="N24" s="1082" t="s">
        <v>295</v>
      </c>
      <c r="O24" s="1083" t="s">
        <v>653</v>
      </c>
      <c r="P24" s="1051"/>
      <c r="Q24" s="1051"/>
      <c r="R24" s="1051"/>
      <c r="S24" s="1075"/>
      <c r="T24" s="1062"/>
      <c r="U24" s="1084"/>
      <c r="V24" s="1084"/>
      <c r="W24" s="1084"/>
      <c r="X24" s="1084"/>
      <c r="Y24" s="1084"/>
      <c r="Z24" s="1084"/>
      <c r="AA24" s="1066"/>
      <c r="AB24" s="1052" t="s">
        <v>1226</v>
      </c>
      <c r="AC24" s="439"/>
      <c r="AD24" s="440"/>
    </row>
    <row r="25" spans="2:30" s="437" customFormat="1" ht="18" customHeight="1">
      <c r="B25" s="1066"/>
      <c r="C25" s="1059"/>
      <c r="D25" s="1085" t="s">
        <v>874</v>
      </c>
      <c r="E25" s="1086" t="s">
        <v>870</v>
      </c>
      <c r="F25" s="1087"/>
      <c r="G25" s="1085"/>
      <c r="H25" s="1085"/>
      <c r="I25" s="1085"/>
      <c r="J25" s="1088"/>
      <c r="K25" s="1088"/>
      <c r="L25" s="1088"/>
      <c r="M25" s="1088"/>
      <c r="N25" s="1089"/>
      <c r="O25" s="1089"/>
      <c r="P25" s="1089"/>
      <c r="Q25" s="1089"/>
      <c r="R25" s="1089"/>
      <c r="S25" s="1075"/>
      <c r="T25" s="1062"/>
      <c r="U25" s="1084"/>
      <c r="V25" s="1084"/>
      <c r="W25" s="1084"/>
      <c r="X25" s="1084"/>
      <c r="Y25" s="1084"/>
      <c r="Z25" s="1084"/>
      <c r="AA25" s="1066"/>
      <c r="AB25" s="1052"/>
      <c r="AC25" s="439"/>
      <c r="AD25" s="440"/>
    </row>
    <row r="26" spans="2:30" s="437" customFormat="1" ht="72" customHeight="1">
      <c r="B26" s="1066"/>
      <c r="C26" s="1059"/>
      <c r="D26" s="1090" t="s">
        <v>871</v>
      </c>
      <c r="E26" s="2391" t="s">
        <v>876</v>
      </c>
      <c r="F26" s="2391"/>
      <c r="G26" s="2391"/>
      <c r="H26" s="2391"/>
      <c r="I26" s="2391"/>
      <c r="J26" s="2391"/>
      <c r="K26" s="2391"/>
      <c r="L26" s="2391"/>
      <c r="M26" s="2391"/>
      <c r="N26" s="2391"/>
      <c r="O26" s="2391"/>
      <c r="P26" s="2391"/>
      <c r="Q26" s="2391"/>
      <c r="R26" s="2391"/>
      <c r="S26" s="1075"/>
      <c r="T26" s="1062"/>
      <c r="U26" s="1084"/>
      <c r="V26" s="1084"/>
      <c r="W26" s="1084"/>
      <c r="X26" s="1091"/>
      <c r="Y26" s="1084"/>
      <c r="Z26" s="1084"/>
      <c r="AA26" s="1066"/>
      <c r="AB26" s="1052"/>
      <c r="AC26" s="439"/>
      <c r="AD26" s="440"/>
    </row>
    <row r="27" spans="2:30" s="437" customFormat="1" ht="13.5" customHeight="1">
      <c r="B27" s="1066"/>
      <c r="C27" s="1059"/>
      <c r="D27" s="1085" t="s">
        <v>871</v>
      </c>
      <c r="E27" s="2392" t="s">
        <v>872</v>
      </c>
      <c r="F27" s="2392"/>
      <c r="G27" s="2392"/>
      <c r="H27" s="2392"/>
      <c r="I27" s="2392"/>
      <c r="J27" s="2392"/>
      <c r="K27" s="2392"/>
      <c r="L27" s="2392"/>
      <c r="M27" s="2392"/>
      <c r="N27" s="2392"/>
      <c r="O27" s="2392"/>
      <c r="P27" s="2392"/>
      <c r="Q27" s="2392"/>
      <c r="R27" s="2392"/>
      <c r="S27" s="1075"/>
      <c r="T27" s="1062"/>
      <c r="U27" s="1084"/>
      <c r="V27" s="1084"/>
      <c r="W27" s="1084"/>
      <c r="X27" s="1084"/>
      <c r="Y27" s="1084"/>
      <c r="Z27" s="1084"/>
      <c r="AA27" s="1066"/>
      <c r="AB27" s="1052"/>
      <c r="AC27" s="439"/>
      <c r="AD27" s="440"/>
    </row>
    <row r="28" spans="2:30" s="437" customFormat="1" ht="33.75" customHeight="1">
      <c r="B28" s="1066"/>
      <c r="C28" s="1059"/>
      <c r="D28" s="2373" t="s">
        <v>878</v>
      </c>
      <c r="E28" s="2374"/>
      <c r="F28" s="2374"/>
      <c r="G28" s="2374"/>
      <c r="H28" s="2374"/>
      <c r="I28" s="2375"/>
      <c r="J28" s="2388"/>
      <c r="K28" s="2388"/>
      <c r="L28" s="2388"/>
      <c r="M28" s="2388"/>
      <c r="N28" s="1075" t="s">
        <v>295</v>
      </c>
      <c r="O28" s="1062" t="s">
        <v>879</v>
      </c>
      <c r="P28" s="1092"/>
      <c r="Q28" s="1092"/>
      <c r="R28" s="1092"/>
      <c r="S28" s="1075"/>
      <c r="T28" s="1062"/>
      <c r="U28" s="1084"/>
      <c r="V28" s="1084"/>
      <c r="W28" s="1084"/>
      <c r="X28" s="1084"/>
      <c r="Y28" s="1084"/>
      <c r="Z28" s="1084"/>
      <c r="AA28" s="1066"/>
      <c r="AB28" s="1052"/>
      <c r="AC28" s="439"/>
      <c r="AD28" s="440"/>
    </row>
    <row r="29" spans="2:30" s="437" customFormat="1" ht="12.75" customHeight="1">
      <c r="B29" s="1066"/>
      <c r="C29" s="1059"/>
      <c r="D29" s="1085" t="s">
        <v>877</v>
      </c>
      <c r="E29" s="1085" t="s">
        <v>1231</v>
      </c>
      <c r="F29" s="1086"/>
      <c r="G29" s="1086"/>
      <c r="H29" s="1086"/>
      <c r="I29" s="1086"/>
      <c r="J29" s="1086"/>
      <c r="K29" s="1086"/>
      <c r="L29" s="1086"/>
      <c r="M29" s="1086"/>
      <c r="N29" s="1086"/>
      <c r="O29" s="1086"/>
      <c r="P29" s="1086"/>
      <c r="Q29" s="1086"/>
      <c r="R29" s="1086"/>
      <c r="S29" s="1075"/>
      <c r="T29" s="1062"/>
      <c r="U29" s="1084"/>
      <c r="V29" s="1084"/>
      <c r="W29" s="1084"/>
      <c r="X29" s="1084"/>
      <c r="Y29" s="1084"/>
      <c r="Z29" s="1084"/>
      <c r="AA29" s="1066"/>
      <c r="AB29" s="1052"/>
      <c r="AC29" s="439"/>
      <c r="AD29" s="440"/>
    </row>
    <row r="30" spans="2:30" s="437" customFormat="1" ht="12.75" customHeight="1">
      <c r="B30" s="1066"/>
      <c r="C30" s="1059"/>
      <c r="D30" s="1085"/>
      <c r="E30" s="1086"/>
      <c r="F30" s="1086"/>
      <c r="G30" s="1086"/>
      <c r="H30" s="1086"/>
      <c r="I30" s="1086"/>
      <c r="J30" s="1086"/>
      <c r="K30" s="1086"/>
      <c r="L30" s="1086"/>
      <c r="M30" s="1086"/>
      <c r="N30" s="1086"/>
      <c r="O30" s="1086"/>
      <c r="P30" s="1086"/>
      <c r="Q30" s="1086"/>
      <c r="R30" s="1086"/>
      <c r="S30" s="1075"/>
      <c r="T30" s="1062"/>
      <c r="U30" s="1084"/>
      <c r="V30" s="1084"/>
      <c r="W30" s="1084"/>
      <c r="X30" s="1084"/>
      <c r="Y30" s="1084"/>
      <c r="Z30" s="1084"/>
      <c r="AA30" s="1066"/>
      <c r="AB30" s="1052"/>
      <c r="AC30" s="439"/>
      <c r="AD30" s="440"/>
    </row>
    <row r="31" spans="2:30" s="437" customFormat="1" ht="30" customHeight="1">
      <c r="B31" s="1066"/>
      <c r="C31" s="1059"/>
      <c r="D31" s="2373" t="s">
        <v>880</v>
      </c>
      <c r="E31" s="2374"/>
      <c r="F31" s="2374"/>
      <c r="G31" s="2374"/>
      <c r="H31" s="2374"/>
      <c r="I31" s="2375"/>
      <c r="J31" s="2394" t="str">
        <f>IF(J24&amp;J28="","",IF(J28="",ROUNDDOWN(J24/3,-3),J28))</f>
        <v/>
      </c>
      <c r="K31" s="2394"/>
      <c r="L31" s="2394"/>
      <c r="M31" s="2394"/>
      <c r="N31" s="1075" t="s">
        <v>295</v>
      </c>
      <c r="O31" s="1062" t="s">
        <v>649</v>
      </c>
      <c r="P31" s="2158" t="s">
        <v>881</v>
      </c>
      <c r="Q31" s="2158"/>
      <c r="R31" s="2158"/>
      <c r="S31" s="2158"/>
      <c r="T31" s="2158"/>
      <c r="U31" s="2158"/>
      <c r="V31" s="2158"/>
      <c r="W31" s="2158"/>
      <c r="X31" s="2158"/>
      <c r="Y31" s="2158"/>
      <c r="Z31" s="2158"/>
      <c r="AA31" s="1066"/>
      <c r="AB31" s="438"/>
      <c r="AC31" s="439"/>
      <c r="AD31" s="440"/>
    </row>
    <row r="32" spans="2:30" s="437" customFormat="1" ht="15" customHeight="1">
      <c r="B32" s="1066"/>
      <c r="C32" s="1059"/>
      <c r="D32" s="1077"/>
      <c r="E32" s="1077"/>
      <c r="F32" s="1078"/>
      <c r="G32" s="1079"/>
      <c r="H32" s="1079"/>
      <c r="I32" s="1079"/>
      <c r="J32" s="1079"/>
      <c r="K32" s="1079"/>
      <c r="L32" s="1080"/>
      <c r="M32" s="1080"/>
      <c r="N32" s="1080"/>
      <c r="O32" s="1080"/>
      <c r="P32" s="1080"/>
      <c r="Q32" s="1080"/>
      <c r="R32" s="1080"/>
      <c r="S32" s="1080"/>
      <c r="T32" s="1080"/>
      <c r="U32" s="1080"/>
      <c r="V32" s="1080"/>
      <c r="W32" s="1080"/>
      <c r="X32" s="1080"/>
      <c r="Y32" s="1080"/>
      <c r="Z32" s="1066"/>
      <c r="AA32" s="1066"/>
      <c r="AB32" s="438"/>
      <c r="AC32" s="439"/>
      <c r="AD32" s="440"/>
    </row>
    <row r="33" spans="2:30" s="437" customFormat="1" ht="15" customHeight="1">
      <c r="B33" s="1066"/>
      <c r="C33" s="1059"/>
      <c r="D33" s="1077"/>
      <c r="E33" s="1077"/>
      <c r="F33" s="1078"/>
      <c r="G33" s="1079"/>
      <c r="H33" s="1079"/>
      <c r="I33" s="1079"/>
      <c r="J33" s="1079"/>
      <c r="K33" s="1079"/>
      <c r="L33" s="1080"/>
      <c r="M33" s="1080"/>
      <c r="N33" s="1080"/>
      <c r="O33" s="1080"/>
      <c r="P33" s="1080"/>
      <c r="Q33" s="1080"/>
      <c r="R33" s="1080"/>
      <c r="S33" s="1080"/>
      <c r="T33" s="1080"/>
      <c r="U33" s="1080"/>
      <c r="V33" s="1080"/>
      <c r="W33" s="1080"/>
      <c r="X33" s="1080"/>
      <c r="Y33" s="1080"/>
      <c r="Z33" s="1066"/>
      <c r="AA33" s="1066"/>
      <c r="AB33" s="438"/>
      <c r="AC33" s="439"/>
      <c r="AD33" s="440"/>
    </row>
    <row r="34" spans="2:30" s="380" customFormat="1" ht="15">
      <c r="B34" s="1061"/>
      <c r="C34" s="1062"/>
      <c r="D34" s="1074" t="s">
        <v>843</v>
      </c>
      <c r="E34" s="1064"/>
      <c r="F34" s="1064"/>
      <c r="G34" s="1064"/>
      <c r="H34" s="1064"/>
      <c r="I34" s="1064"/>
      <c r="J34" s="1064"/>
      <c r="K34" s="1064"/>
      <c r="L34" s="1064"/>
      <c r="M34" s="1064"/>
      <c r="N34" s="1064"/>
      <c r="O34" s="1064"/>
      <c r="P34" s="1064"/>
      <c r="Q34" s="1064"/>
      <c r="R34" s="1064"/>
      <c r="S34" s="1064"/>
      <c r="T34" s="1064"/>
      <c r="U34" s="1065"/>
      <c r="V34" s="1064"/>
      <c r="W34" s="1064"/>
      <c r="X34" s="1064"/>
      <c r="Y34" s="1064"/>
      <c r="Z34" s="1061"/>
      <c r="AA34" s="1061"/>
      <c r="AB34" s="315"/>
      <c r="AC34" s="439"/>
      <c r="AD34" s="440"/>
    </row>
    <row r="35" spans="2:30" s="437" customFormat="1" ht="30" customHeight="1">
      <c r="B35" s="1066"/>
      <c r="C35" s="1059"/>
      <c r="D35" s="2370" t="s">
        <v>844</v>
      </c>
      <c r="E35" s="2371"/>
      <c r="F35" s="2371"/>
      <c r="G35" s="2371"/>
      <c r="H35" s="2371"/>
      <c r="I35" s="2372"/>
      <c r="J35" s="2365">
        <v>800000</v>
      </c>
      <c r="K35" s="2365"/>
      <c r="L35" s="2365"/>
      <c r="M35" s="2365"/>
      <c r="N35" s="1075" t="s">
        <v>295</v>
      </c>
      <c r="O35" s="1062" t="s">
        <v>590</v>
      </c>
      <c r="P35" s="2158" t="s">
        <v>1092</v>
      </c>
      <c r="Q35" s="2158"/>
      <c r="R35" s="2158"/>
      <c r="S35" s="2158"/>
      <c r="T35" s="2158"/>
      <c r="U35" s="2158"/>
      <c r="V35" s="2158"/>
      <c r="W35" s="2158"/>
      <c r="X35" s="2158"/>
      <c r="Y35" s="2158"/>
      <c r="Z35" s="2158"/>
      <c r="AA35" s="1066"/>
      <c r="AB35" s="438"/>
      <c r="AC35" s="439"/>
      <c r="AD35" s="440"/>
    </row>
    <row r="36" spans="2:30" s="437" customFormat="1" ht="15" customHeight="1">
      <c r="B36" s="1066"/>
      <c r="C36" s="1059"/>
      <c r="D36" s="1077"/>
      <c r="E36" s="1077"/>
      <c r="F36" s="1078"/>
      <c r="G36" s="1079"/>
      <c r="H36" s="1079"/>
      <c r="I36" s="1090"/>
      <c r="J36" s="1090"/>
      <c r="K36" s="1090"/>
      <c r="L36" s="1090"/>
      <c r="M36" s="1090"/>
      <c r="N36" s="1090"/>
      <c r="O36" s="1090"/>
      <c r="P36" s="1090"/>
      <c r="Q36" s="1090"/>
      <c r="R36" s="1090"/>
      <c r="S36" s="1090"/>
      <c r="T36" s="1090"/>
      <c r="U36" s="1090"/>
      <c r="V36" s="1090"/>
      <c r="W36" s="1090"/>
      <c r="X36" s="1090"/>
      <c r="Y36" s="1090"/>
      <c r="Z36" s="1066"/>
      <c r="AA36" s="1066"/>
      <c r="AB36" s="438"/>
      <c r="AC36" s="439"/>
      <c r="AD36" s="440"/>
    </row>
    <row r="37" spans="2:30" s="380" customFormat="1" ht="15">
      <c r="B37" s="1061"/>
      <c r="C37" s="1062" t="s">
        <v>852</v>
      </c>
      <c r="D37" s="1063"/>
      <c r="E37" s="1064"/>
      <c r="F37" s="1064"/>
      <c r="G37" s="1064"/>
      <c r="H37" s="1064"/>
      <c r="I37" s="1064"/>
      <c r="J37" s="1064"/>
      <c r="K37" s="1064"/>
      <c r="L37" s="1064"/>
      <c r="M37" s="1064"/>
      <c r="N37" s="1064"/>
      <c r="O37" s="1064"/>
      <c r="P37" s="1064"/>
      <c r="Q37" s="1064"/>
      <c r="R37" s="1064"/>
      <c r="S37" s="1064"/>
      <c r="T37" s="1064"/>
      <c r="U37" s="1065"/>
      <c r="V37" s="1064"/>
      <c r="W37" s="1064"/>
      <c r="X37" s="1064"/>
      <c r="Y37" s="1064"/>
      <c r="Z37" s="1061"/>
      <c r="AA37" s="1061"/>
      <c r="AB37" s="315"/>
      <c r="AC37" s="439"/>
      <c r="AD37" s="440"/>
    </row>
    <row r="38" spans="2:30" s="437" customFormat="1" ht="30" customHeight="1">
      <c r="B38" s="1066"/>
      <c r="C38" s="1059"/>
      <c r="D38" s="2370" t="s">
        <v>847</v>
      </c>
      <c r="E38" s="2371"/>
      <c r="F38" s="2371"/>
      <c r="G38" s="2371"/>
      <c r="H38" s="2371"/>
      <c r="I38" s="2372"/>
      <c r="J38" s="2365" t="str">
        <f>IF(OR(J21="",J31="",J35=""),"",MIN(J21,J31,J35))</f>
        <v/>
      </c>
      <c r="K38" s="2365"/>
      <c r="L38" s="2365"/>
      <c r="M38" s="2365"/>
      <c r="N38" s="1075" t="s">
        <v>295</v>
      </c>
      <c r="O38" s="1062" t="s">
        <v>849</v>
      </c>
      <c r="P38" s="2158" t="s">
        <v>966</v>
      </c>
      <c r="Q38" s="2158"/>
      <c r="R38" s="2158"/>
      <c r="S38" s="2158"/>
      <c r="T38" s="2158"/>
      <c r="U38" s="2158"/>
      <c r="V38" s="2158"/>
      <c r="W38" s="2158"/>
      <c r="X38" s="2158"/>
      <c r="Y38" s="2158"/>
      <c r="Z38" s="2158"/>
      <c r="AA38" s="1066"/>
      <c r="AB38" s="438"/>
      <c r="AC38" s="439"/>
      <c r="AD38" s="440"/>
    </row>
    <row r="39" spans="2:30" s="437" customFormat="1" ht="28.5" customHeight="1">
      <c r="B39" s="1066"/>
      <c r="C39" s="1059"/>
      <c r="D39" s="1093"/>
      <c r="E39" s="1086"/>
      <c r="F39" s="1087"/>
      <c r="G39" s="1085"/>
      <c r="H39" s="1085"/>
      <c r="I39" s="1090"/>
      <c r="J39" s="1090"/>
      <c r="K39" s="1090"/>
      <c r="L39" s="1090"/>
      <c r="M39" s="1090"/>
      <c r="N39" s="1090"/>
      <c r="O39" s="1090"/>
      <c r="P39" s="1090"/>
      <c r="Q39" s="1090"/>
      <c r="R39" s="1090"/>
      <c r="S39" s="1090"/>
      <c r="T39" s="1090"/>
      <c r="U39" s="1090"/>
      <c r="V39" s="1090"/>
      <c r="W39" s="1090"/>
      <c r="X39" s="1090"/>
      <c r="Y39" s="1090"/>
      <c r="Z39" s="1066"/>
      <c r="AA39" s="1066"/>
      <c r="AB39" s="438"/>
      <c r="AC39" s="439"/>
      <c r="AD39" s="440"/>
    </row>
    <row r="40" spans="2:30" s="437" customFormat="1" ht="50.1" customHeight="1">
      <c r="B40" s="1066"/>
      <c r="C40" s="1059"/>
      <c r="D40" s="2370" t="s">
        <v>848</v>
      </c>
      <c r="E40" s="2371"/>
      <c r="F40" s="2371"/>
      <c r="G40" s="2371"/>
      <c r="H40" s="2371"/>
      <c r="I40" s="2372"/>
      <c r="J40" s="2365" t="str">
        <f>IF(J38="","",J38*J12)</f>
        <v/>
      </c>
      <c r="K40" s="2365"/>
      <c r="L40" s="2365"/>
      <c r="M40" s="2365"/>
      <c r="N40" s="1075" t="s">
        <v>295</v>
      </c>
      <c r="O40" s="1062" t="s">
        <v>822</v>
      </c>
      <c r="P40" s="2158" t="s">
        <v>897</v>
      </c>
      <c r="Q40" s="2158"/>
      <c r="R40" s="2158"/>
      <c r="S40" s="2158"/>
      <c r="T40" s="2158"/>
      <c r="U40" s="2158"/>
      <c r="V40" s="2158"/>
      <c r="W40" s="2158"/>
      <c r="X40" s="2158"/>
      <c r="Y40" s="2158"/>
      <c r="Z40" s="2158"/>
      <c r="AA40" s="1066"/>
      <c r="AB40" s="438"/>
      <c r="AC40" s="439"/>
      <c r="AD40" s="440"/>
    </row>
    <row r="41" spans="2:30" s="437" customFormat="1" ht="15" customHeight="1">
      <c r="B41" s="1066"/>
      <c r="C41" s="1059"/>
      <c r="D41" s="1093" t="s">
        <v>1209</v>
      </c>
      <c r="E41" s="1090"/>
      <c r="F41" s="1090"/>
      <c r="G41" s="1090"/>
      <c r="H41" s="1090"/>
      <c r="I41" s="1090"/>
      <c r="J41" s="1090"/>
      <c r="K41" s="1090"/>
      <c r="L41" s="1090"/>
      <c r="M41" s="1090"/>
      <c r="N41" s="1090"/>
      <c r="O41" s="1090"/>
      <c r="P41" s="1090"/>
      <c r="Q41" s="1090"/>
      <c r="R41" s="1090"/>
      <c r="S41" s="1090"/>
      <c r="T41" s="1090"/>
      <c r="U41" s="1090"/>
      <c r="V41" s="1090"/>
      <c r="W41" s="1090"/>
      <c r="X41" s="1090"/>
      <c r="Y41" s="1090"/>
      <c r="Z41" s="1066"/>
      <c r="AA41" s="1066"/>
      <c r="AB41" s="438"/>
      <c r="AC41" s="439"/>
      <c r="AD41" s="440"/>
    </row>
    <row r="42" spans="2:30" s="380" customFormat="1" ht="15">
      <c r="B42" s="1061"/>
      <c r="C42" s="1062"/>
      <c r="D42" s="1063"/>
      <c r="E42" s="1064"/>
      <c r="F42" s="1064"/>
      <c r="G42" s="1064"/>
      <c r="H42" s="1064"/>
      <c r="I42" s="1064"/>
      <c r="J42" s="1064"/>
      <c r="K42" s="1064"/>
      <c r="L42" s="1064"/>
      <c r="M42" s="1064"/>
      <c r="N42" s="1064"/>
      <c r="O42" s="1064"/>
      <c r="P42" s="1064"/>
      <c r="Q42" s="1064"/>
      <c r="R42" s="1064"/>
      <c r="S42" s="1064"/>
      <c r="T42" s="1064"/>
      <c r="U42" s="1065"/>
      <c r="V42" s="1064"/>
      <c r="W42" s="1064"/>
      <c r="X42" s="1064"/>
      <c r="Y42" s="1064"/>
      <c r="Z42" s="1061"/>
      <c r="AA42" s="1061"/>
      <c r="AB42" s="315"/>
      <c r="AC42" s="439"/>
      <c r="AD42" s="440"/>
    </row>
    <row r="43" spans="2:30" s="380" customFormat="1" ht="15">
      <c r="B43" s="1061"/>
      <c r="C43" s="1062"/>
      <c r="D43" s="1063"/>
      <c r="E43" s="1064"/>
      <c r="F43" s="1064"/>
      <c r="G43" s="1064"/>
      <c r="H43" s="1064"/>
      <c r="I43" s="1064"/>
      <c r="J43" s="1064"/>
      <c r="K43" s="1064"/>
      <c r="L43" s="1064"/>
      <c r="M43" s="1064"/>
      <c r="N43" s="1064"/>
      <c r="O43" s="1064"/>
      <c r="P43" s="1064"/>
      <c r="Q43" s="1064"/>
      <c r="R43" s="1064"/>
      <c r="S43" s="1064"/>
      <c r="T43" s="1064"/>
      <c r="U43" s="1065"/>
      <c r="V43" s="1064"/>
      <c r="W43" s="1064"/>
      <c r="X43" s="1064"/>
      <c r="Y43" s="1064"/>
      <c r="Z43" s="1061"/>
      <c r="AA43" s="1061"/>
      <c r="AB43" s="315"/>
      <c r="AC43" s="439"/>
      <c r="AD43" s="440"/>
    </row>
    <row r="44" spans="2:30" s="380" customFormat="1" ht="15">
      <c r="B44" s="1061"/>
      <c r="C44" s="1062"/>
      <c r="D44" s="1063"/>
      <c r="E44" s="1064"/>
      <c r="F44" s="1064"/>
      <c r="G44" s="1064"/>
      <c r="H44" s="1064"/>
      <c r="I44" s="1064"/>
      <c r="J44" s="1064"/>
      <c r="K44" s="1064"/>
      <c r="L44" s="1064"/>
      <c r="M44" s="1064"/>
      <c r="N44" s="1064"/>
      <c r="O44" s="1064"/>
      <c r="P44" s="1064"/>
      <c r="Q44" s="1064"/>
      <c r="R44" s="1064"/>
      <c r="S44" s="1064"/>
      <c r="T44" s="1064"/>
      <c r="U44" s="1065"/>
      <c r="V44" s="1064"/>
      <c r="W44" s="1064"/>
      <c r="X44" s="1064"/>
      <c r="Y44" s="1064"/>
      <c r="Z44" s="1061"/>
      <c r="AA44" s="1061"/>
      <c r="AB44" s="315"/>
      <c r="AC44" s="439"/>
      <c r="AD44" s="440"/>
    </row>
    <row r="45" spans="2:30" s="380" customFormat="1" ht="15">
      <c r="B45" s="1061"/>
      <c r="C45" s="1062"/>
      <c r="D45" s="1063"/>
      <c r="E45" s="1064"/>
      <c r="F45" s="1064"/>
      <c r="G45" s="1064"/>
      <c r="H45" s="1064"/>
      <c r="I45" s="1064"/>
      <c r="J45" s="1064"/>
      <c r="K45" s="1064"/>
      <c r="L45" s="1064"/>
      <c r="M45" s="1064"/>
      <c r="N45" s="1064"/>
      <c r="O45" s="1064"/>
      <c r="P45" s="1064"/>
      <c r="Q45" s="1064"/>
      <c r="R45" s="1064"/>
      <c r="S45" s="1064"/>
      <c r="T45" s="1064"/>
      <c r="U45" s="1065"/>
      <c r="V45" s="1064"/>
      <c r="W45" s="1064"/>
      <c r="X45" s="1064"/>
      <c r="Y45" s="1064"/>
      <c r="Z45" s="1061"/>
      <c r="AA45" s="1061"/>
      <c r="AB45" s="315"/>
      <c r="AC45" s="439"/>
      <c r="AD45" s="440"/>
    </row>
    <row r="46" spans="2:30" s="380" customFormat="1" ht="15">
      <c r="B46" s="1061"/>
      <c r="C46" s="1062"/>
      <c r="D46" s="1063"/>
      <c r="E46" s="1064"/>
      <c r="F46" s="1064"/>
      <c r="G46" s="1064"/>
      <c r="H46" s="1064"/>
      <c r="I46" s="1064"/>
      <c r="J46" s="1064"/>
      <c r="K46" s="1064"/>
      <c r="L46" s="1064"/>
      <c r="M46" s="1064"/>
      <c r="N46" s="1064"/>
      <c r="O46" s="1064"/>
      <c r="P46" s="1064"/>
      <c r="Q46" s="1064"/>
      <c r="R46" s="1064"/>
      <c r="S46" s="1064"/>
      <c r="T46" s="1064"/>
      <c r="U46" s="1065"/>
      <c r="V46" s="1064"/>
      <c r="W46" s="1064"/>
      <c r="X46" s="1064"/>
      <c r="Y46" s="1064"/>
      <c r="Z46" s="1061"/>
      <c r="AA46" s="1061"/>
      <c r="AB46" s="315"/>
      <c r="AC46" s="439"/>
      <c r="AD46" s="440"/>
    </row>
    <row r="47" spans="2:30" s="380" customFormat="1" ht="15">
      <c r="B47" s="1061"/>
      <c r="C47" s="1062"/>
      <c r="D47" s="1063"/>
      <c r="E47" s="1064"/>
      <c r="F47" s="1064"/>
      <c r="G47" s="1064"/>
      <c r="H47" s="1064"/>
      <c r="I47" s="1064"/>
      <c r="J47" s="1064"/>
      <c r="K47" s="1064"/>
      <c r="L47" s="1064"/>
      <c r="M47" s="1064"/>
      <c r="N47" s="1064"/>
      <c r="O47" s="1064"/>
      <c r="P47" s="1064"/>
      <c r="Q47" s="1064"/>
      <c r="R47" s="1064"/>
      <c r="S47" s="1064"/>
      <c r="T47" s="1064"/>
      <c r="U47" s="1065"/>
      <c r="V47" s="1064"/>
      <c r="W47" s="1064"/>
      <c r="X47" s="1064"/>
      <c r="Y47" s="1064"/>
      <c r="Z47" s="1061"/>
      <c r="AA47" s="1061"/>
      <c r="AB47" s="315"/>
      <c r="AC47" s="439"/>
      <c r="AD47" s="440"/>
    </row>
    <row r="48" spans="2:30" s="380" customFormat="1" ht="15">
      <c r="B48" s="1061"/>
      <c r="C48" s="1062"/>
      <c r="D48" s="1063"/>
      <c r="E48" s="1064"/>
      <c r="F48" s="1064"/>
      <c r="G48" s="1064"/>
      <c r="H48" s="1064"/>
      <c r="I48" s="1064"/>
      <c r="J48" s="1064"/>
      <c r="K48" s="1064"/>
      <c r="L48" s="1064"/>
      <c r="M48" s="1064"/>
      <c r="N48" s="1064"/>
      <c r="O48" s="1064"/>
      <c r="P48" s="1064"/>
      <c r="Q48" s="1064"/>
      <c r="R48" s="1064"/>
      <c r="S48" s="1064"/>
      <c r="T48" s="1064"/>
      <c r="U48" s="1065"/>
      <c r="V48" s="1064"/>
      <c r="W48" s="1064"/>
      <c r="X48" s="1064"/>
      <c r="Y48" s="1064"/>
      <c r="Z48" s="1061"/>
      <c r="AA48" s="1061"/>
      <c r="AB48" s="315"/>
      <c r="AC48" s="396"/>
      <c r="AD48" s="397"/>
    </row>
    <row r="49" spans="2:31" s="380" customFormat="1" ht="15">
      <c r="B49" s="1061"/>
      <c r="C49" s="1062"/>
      <c r="D49" s="1063"/>
      <c r="E49" s="1064"/>
      <c r="F49" s="1064"/>
      <c r="G49" s="1064"/>
      <c r="H49" s="1064"/>
      <c r="I49" s="1064"/>
      <c r="J49" s="1064"/>
      <c r="K49" s="1064"/>
      <c r="L49" s="1064"/>
      <c r="M49" s="1064"/>
      <c r="N49" s="1064"/>
      <c r="O49" s="1064"/>
      <c r="P49" s="1064"/>
      <c r="Q49" s="1064"/>
      <c r="R49" s="1064"/>
      <c r="S49" s="1064"/>
      <c r="T49" s="1064"/>
      <c r="U49" s="1065"/>
      <c r="V49" s="1064"/>
      <c r="W49" s="1064"/>
      <c r="X49" s="1064"/>
      <c r="Y49" s="1064"/>
      <c r="Z49" s="1061"/>
      <c r="AA49" s="1061"/>
      <c r="AB49" s="315"/>
      <c r="AC49" s="396"/>
      <c r="AD49" s="397"/>
    </row>
    <row r="50" spans="2:31" s="380" customFormat="1" ht="15">
      <c r="B50" s="1061"/>
      <c r="C50" s="1062"/>
      <c r="D50" s="1063"/>
      <c r="E50" s="1064"/>
      <c r="F50" s="1064"/>
      <c r="G50" s="1064"/>
      <c r="H50" s="1064"/>
      <c r="I50" s="1064"/>
      <c r="J50" s="1064"/>
      <c r="K50" s="1064"/>
      <c r="L50" s="1064"/>
      <c r="M50" s="1064"/>
      <c r="N50" s="1064"/>
      <c r="O50" s="1064"/>
      <c r="P50" s="1064"/>
      <c r="Q50" s="1064"/>
      <c r="R50" s="1064"/>
      <c r="S50" s="1064"/>
      <c r="T50" s="1064"/>
      <c r="U50" s="1065"/>
      <c r="V50" s="1064"/>
      <c r="W50" s="1064"/>
      <c r="X50" s="1064"/>
      <c r="Y50" s="1064"/>
      <c r="Z50" s="1061"/>
      <c r="AA50" s="1061"/>
      <c r="AB50" s="315"/>
      <c r="AC50" s="396"/>
      <c r="AD50" s="397"/>
    </row>
    <row r="51" spans="2:31" s="380" customFormat="1" ht="15">
      <c r="B51" s="1061"/>
      <c r="C51" s="1062"/>
      <c r="D51" s="1063"/>
      <c r="E51" s="1064"/>
      <c r="F51" s="1064"/>
      <c r="G51" s="1064"/>
      <c r="H51" s="1064"/>
      <c r="I51" s="1064"/>
      <c r="J51" s="1064"/>
      <c r="K51" s="1064"/>
      <c r="L51" s="1064"/>
      <c r="M51" s="1064"/>
      <c r="N51" s="1064"/>
      <c r="O51" s="1064"/>
      <c r="P51" s="1064"/>
      <c r="Q51" s="1064"/>
      <c r="R51" s="1064"/>
      <c r="S51" s="1064"/>
      <c r="T51" s="1064"/>
      <c r="U51" s="1065"/>
      <c r="V51" s="1064"/>
      <c r="W51" s="1064"/>
      <c r="X51" s="1064"/>
      <c r="Y51" s="1064"/>
      <c r="Z51" s="1061"/>
      <c r="AA51" s="1061"/>
      <c r="AB51" s="315"/>
      <c r="AC51" s="396"/>
      <c r="AD51" s="397"/>
    </row>
    <row r="52" spans="2:31" s="380" customFormat="1" ht="15">
      <c r="B52" s="1061"/>
      <c r="C52" s="1062"/>
      <c r="D52" s="1063"/>
      <c r="E52" s="1064"/>
      <c r="F52" s="1064"/>
      <c r="G52" s="1064"/>
      <c r="H52" s="1064"/>
      <c r="I52" s="1064"/>
      <c r="J52" s="1064"/>
      <c r="K52" s="1064"/>
      <c r="L52" s="1064"/>
      <c r="M52" s="1064"/>
      <c r="N52" s="1064"/>
      <c r="O52" s="1064"/>
      <c r="P52" s="1064"/>
      <c r="Q52" s="1064"/>
      <c r="R52" s="1064"/>
      <c r="S52" s="1064"/>
      <c r="T52" s="1064"/>
      <c r="U52" s="1065"/>
      <c r="V52" s="1064"/>
      <c r="W52" s="1064"/>
      <c r="X52" s="1064"/>
      <c r="Y52" s="1064"/>
      <c r="Z52" s="1061"/>
      <c r="AA52" s="1061"/>
      <c r="AB52" s="315"/>
      <c r="AC52" s="396"/>
      <c r="AD52" s="397"/>
    </row>
    <row r="53" spans="2:31" s="380" customFormat="1" ht="15">
      <c r="B53" s="1061"/>
      <c r="C53" s="1062"/>
      <c r="D53" s="1063"/>
      <c r="E53" s="1064"/>
      <c r="F53" s="1064"/>
      <c r="G53" s="1064"/>
      <c r="H53" s="1064"/>
      <c r="I53" s="1064"/>
      <c r="J53" s="1064"/>
      <c r="K53" s="1064"/>
      <c r="L53" s="1064"/>
      <c r="M53" s="1064"/>
      <c r="N53" s="1064"/>
      <c r="O53" s="1064"/>
      <c r="P53" s="1064"/>
      <c r="Q53" s="1064"/>
      <c r="R53" s="1064"/>
      <c r="S53" s="1064"/>
      <c r="T53" s="1064"/>
      <c r="U53" s="1065"/>
      <c r="V53" s="1064"/>
      <c r="W53" s="1064"/>
      <c r="X53" s="1064"/>
      <c r="Y53" s="1064"/>
      <c r="Z53" s="1061"/>
      <c r="AA53" s="1061"/>
      <c r="AB53" s="315"/>
      <c r="AC53" s="396"/>
      <c r="AD53" s="397"/>
    </row>
    <row r="54" spans="2:31" s="380" customFormat="1" ht="15">
      <c r="B54" s="1061"/>
      <c r="C54" s="1062"/>
      <c r="D54" s="1063"/>
      <c r="E54" s="1064"/>
      <c r="F54" s="1064"/>
      <c r="G54" s="1064"/>
      <c r="H54" s="1064"/>
      <c r="I54" s="1064"/>
      <c r="J54" s="1064"/>
      <c r="K54" s="1064"/>
      <c r="L54" s="1064"/>
      <c r="M54" s="1064"/>
      <c r="N54" s="1064"/>
      <c r="O54" s="1064"/>
      <c r="P54" s="1064"/>
      <c r="Q54" s="1064"/>
      <c r="R54" s="1064"/>
      <c r="S54" s="1064"/>
      <c r="T54" s="1064"/>
      <c r="U54" s="1065"/>
      <c r="V54" s="1064"/>
      <c r="W54" s="1064"/>
      <c r="X54" s="1064"/>
      <c r="Y54" s="1064"/>
      <c r="Z54" s="1061"/>
      <c r="AA54" s="1061"/>
      <c r="AB54" s="315"/>
      <c r="AC54" s="396"/>
      <c r="AD54" s="397"/>
    </row>
    <row r="55" spans="2:31" s="380" customFormat="1" ht="15">
      <c r="B55" s="1061"/>
      <c r="C55" s="1062"/>
      <c r="D55" s="1063"/>
      <c r="E55" s="1064"/>
      <c r="F55" s="1064"/>
      <c r="G55" s="1064"/>
      <c r="H55" s="1064"/>
      <c r="I55" s="1064"/>
      <c r="J55" s="1064"/>
      <c r="K55" s="1064"/>
      <c r="L55" s="1064"/>
      <c r="M55" s="1064"/>
      <c r="N55" s="1064"/>
      <c r="O55" s="1064"/>
      <c r="P55" s="1064"/>
      <c r="Q55" s="1064"/>
      <c r="R55" s="1064"/>
      <c r="S55" s="1064"/>
      <c r="T55" s="1064"/>
      <c r="U55" s="1065"/>
      <c r="V55" s="1064"/>
      <c r="W55" s="1064"/>
      <c r="X55" s="1064"/>
      <c r="Y55" s="1064"/>
      <c r="Z55" s="1061"/>
      <c r="AA55" s="1061"/>
      <c r="AB55" s="315"/>
      <c r="AC55" s="396"/>
      <c r="AD55" s="397"/>
    </row>
    <row r="56" spans="2:31" ht="12.75" customHeight="1">
      <c r="B56" s="1053"/>
      <c r="C56" s="1053"/>
      <c r="D56" s="1053"/>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53"/>
      <c r="AC56" s="396"/>
      <c r="AD56" s="397"/>
    </row>
    <row r="57" spans="2:31" ht="20.100000000000001" customHeight="1">
      <c r="AC57" s="396"/>
      <c r="AD57" s="397"/>
    </row>
    <row r="58" spans="2:31" ht="20.100000000000001" customHeight="1">
      <c r="AC58" s="396"/>
      <c r="AD58" s="397"/>
    </row>
    <row r="59" spans="2:31" ht="20.100000000000001" customHeight="1">
      <c r="AC59" s="396"/>
      <c r="AD59" s="397"/>
    </row>
    <row r="60" spans="2:31" ht="20.100000000000001" customHeight="1">
      <c r="AC60" s="396"/>
      <c r="AD60" s="397"/>
    </row>
    <row r="61" spans="2:31" ht="20.100000000000001" customHeight="1">
      <c r="AC61" s="396"/>
      <c r="AD61" s="397"/>
      <c r="AE61" s="398"/>
    </row>
    <row r="62" spans="2:31" ht="20.100000000000001" customHeight="1">
      <c r="AC62" s="396"/>
      <c r="AD62" s="397"/>
    </row>
    <row r="63" spans="2:31" ht="20.100000000000001" customHeight="1">
      <c r="AC63" s="396"/>
      <c r="AD63" s="397"/>
    </row>
    <row r="64" spans="2:31" ht="20.100000000000001" customHeight="1">
      <c r="AC64" s="396"/>
      <c r="AD64" s="397"/>
    </row>
    <row r="65" spans="29:30" ht="20.100000000000001" customHeight="1">
      <c r="AC65" s="396"/>
      <c r="AD65" s="397"/>
    </row>
    <row r="66" spans="29:30" ht="20.100000000000001" customHeight="1">
      <c r="AC66" s="396"/>
      <c r="AD66" s="397"/>
    </row>
    <row r="67" spans="29:30" ht="20.100000000000001" customHeight="1">
      <c r="AC67" s="396"/>
      <c r="AD67" s="397"/>
    </row>
    <row r="68" spans="29:30" ht="20.100000000000001" customHeight="1">
      <c r="AC68" s="396"/>
      <c r="AD68" s="397"/>
    </row>
    <row r="69" spans="29:30" ht="20.100000000000001" customHeight="1">
      <c r="AC69" s="396"/>
      <c r="AD69" s="397"/>
    </row>
    <row r="70" spans="29:30" ht="20.100000000000001" customHeight="1">
      <c r="AC70" s="396"/>
      <c r="AD70" s="397"/>
    </row>
    <row r="71" spans="29:30" ht="20.100000000000001" customHeight="1">
      <c r="AC71" s="396"/>
      <c r="AD71" s="397"/>
    </row>
    <row r="72" spans="29:30" ht="20.100000000000001" customHeight="1">
      <c r="AC72" s="396"/>
      <c r="AD72" s="397"/>
    </row>
    <row r="73" spans="29:30" ht="20.100000000000001" customHeight="1">
      <c r="AC73" s="399"/>
      <c r="AD73" s="400"/>
    </row>
    <row r="74" spans="29:30" ht="20.100000000000001" customHeight="1">
      <c r="AC74" s="396"/>
      <c r="AD74" s="397"/>
    </row>
    <row r="75" spans="29:30" ht="20.100000000000001" customHeight="1">
      <c r="AC75" s="396"/>
      <c r="AD75" s="397"/>
    </row>
    <row r="76" spans="29:30" ht="20.100000000000001" customHeight="1">
      <c r="AC76" s="396"/>
      <c r="AD76" s="397"/>
    </row>
    <row r="77" spans="29:30" ht="20.100000000000001" customHeight="1">
      <c r="AC77" s="396"/>
      <c r="AD77" s="397"/>
    </row>
    <row r="78" spans="29:30" ht="20.100000000000001" customHeight="1">
      <c r="AC78" s="396"/>
      <c r="AD78" s="397"/>
    </row>
    <row r="79" spans="29:30" ht="20.100000000000001" customHeight="1">
      <c r="AC79" s="396"/>
      <c r="AD79" s="397"/>
    </row>
    <row r="80" spans="29:30" ht="20.100000000000001" customHeight="1">
      <c r="AC80" s="396"/>
      <c r="AD80" s="397"/>
    </row>
    <row r="81" spans="29:30" ht="20.100000000000001" customHeight="1">
      <c r="AC81" s="396"/>
      <c r="AD81" s="397"/>
    </row>
    <row r="82" spans="29:30" ht="20.100000000000001" customHeight="1">
      <c r="AC82" s="396"/>
      <c r="AD82" s="397"/>
    </row>
    <row r="90" spans="29:30" ht="20.100000000000001" customHeight="1">
      <c r="AD90" s="401"/>
    </row>
    <row r="91" spans="29:30" ht="20.100000000000001" customHeight="1">
      <c r="AD91" s="402"/>
    </row>
    <row r="155" spans="29:30" ht="20.100000000000001" customHeight="1">
      <c r="AC155" s="403"/>
      <c r="AD155" s="404"/>
    </row>
    <row r="156" spans="29:30" ht="20.100000000000001" customHeight="1">
      <c r="AC156" s="403"/>
      <c r="AD156" s="404"/>
    </row>
    <row r="157" spans="29:30" ht="20.100000000000001" customHeight="1">
      <c r="AC157" s="403"/>
      <c r="AD157" s="404"/>
    </row>
    <row r="158" spans="29:30" ht="20.100000000000001" customHeight="1">
      <c r="AC158" s="403"/>
      <c r="AD158" s="404"/>
    </row>
    <row r="159" spans="29:30" ht="20.100000000000001" customHeight="1">
      <c r="AC159" s="403"/>
      <c r="AD159" s="404"/>
    </row>
    <row r="160" spans="29:30" ht="20.100000000000001" customHeight="1">
      <c r="AC160" s="403"/>
      <c r="AD160" s="404"/>
    </row>
    <row r="161" spans="29:30" ht="20.100000000000001" customHeight="1">
      <c r="AC161" s="403"/>
      <c r="AD161" s="404"/>
    </row>
    <row r="162" spans="29:30" ht="20.100000000000001" customHeight="1">
      <c r="AC162" s="403"/>
      <c r="AD162" s="404"/>
    </row>
    <row r="163" spans="29:30" ht="20.100000000000001" customHeight="1">
      <c r="AC163" s="403"/>
      <c r="AD163" s="404"/>
    </row>
    <row r="164" spans="29:30" ht="20.100000000000001" customHeight="1">
      <c r="AC164" s="403"/>
      <c r="AD164" s="404"/>
    </row>
    <row r="165" spans="29:30" ht="20.100000000000001" customHeight="1">
      <c r="AC165" s="403"/>
      <c r="AD165" s="404"/>
    </row>
    <row r="166" spans="29:30" ht="20.100000000000001" customHeight="1">
      <c r="AC166" s="403"/>
      <c r="AD166" s="404"/>
    </row>
    <row r="167" spans="29:30" ht="20.100000000000001" customHeight="1">
      <c r="AC167" s="403"/>
      <c r="AD167" s="404"/>
    </row>
    <row r="168" spans="29:30" ht="20.100000000000001" customHeight="1">
      <c r="AC168" s="403"/>
      <c r="AD168" s="404"/>
    </row>
    <row r="169" spans="29:30" ht="20.100000000000001" customHeight="1">
      <c r="AC169" s="403"/>
      <c r="AD169" s="404"/>
    </row>
    <row r="170" spans="29:30" ht="20.100000000000001" customHeight="1">
      <c r="AC170" s="403"/>
      <c r="AD170" s="404"/>
    </row>
    <row r="171" spans="29:30" ht="20.100000000000001" customHeight="1">
      <c r="AC171" s="403"/>
      <c r="AD171" s="404"/>
    </row>
    <row r="172" spans="29:30" ht="20.100000000000001" customHeight="1">
      <c r="AC172" s="403"/>
      <c r="AD172" s="404"/>
    </row>
    <row r="173" spans="29:30" ht="20.100000000000001" customHeight="1">
      <c r="AC173" s="403"/>
      <c r="AD173" s="404"/>
    </row>
    <row r="174" spans="29:30" ht="20.100000000000001" customHeight="1">
      <c r="AC174" s="403"/>
      <c r="AD174" s="404"/>
    </row>
    <row r="175" spans="29:30" ht="20.100000000000001" customHeight="1">
      <c r="AC175" s="403"/>
      <c r="AD175" s="404"/>
    </row>
    <row r="176" spans="29:30" ht="20.100000000000001" customHeight="1">
      <c r="AC176" s="403"/>
      <c r="AD176" s="404"/>
    </row>
    <row r="177" spans="29:30" ht="20.100000000000001" customHeight="1">
      <c r="AC177" s="403"/>
      <c r="AD177" s="404"/>
    </row>
    <row r="178" spans="29:30" ht="20.100000000000001" customHeight="1">
      <c r="AC178" s="403"/>
      <c r="AD178" s="404"/>
    </row>
    <row r="179" spans="29:30" ht="20.100000000000001" customHeight="1">
      <c r="AC179" s="403"/>
      <c r="AD179" s="404"/>
    </row>
    <row r="180" spans="29:30" ht="20.100000000000001" customHeight="1">
      <c r="AC180" s="403"/>
      <c r="AD180" s="404"/>
    </row>
    <row r="181" spans="29:30" ht="20.100000000000001" customHeight="1">
      <c r="AC181" s="403"/>
      <c r="AD181" s="404"/>
    </row>
    <row r="182" spans="29:30" ht="20.100000000000001" customHeight="1">
      <c r="AC182" s="403"/>
      <c r="AD182" s="404"/>
    </row>
    <row r="183" spans="29:30" ht="20.100000000000001" customHeight="1">
      <c r="AC183" s="403"/>
      <c r="AD183" s="404"/>
    </row>
    <row r="184" spans="29:30" ht="20.100000000000001" customHeight="1">
      <c r="AC184" s="403"/>
      <c r="AD184" s="404"/>
    </row>
    <row r="185" spans="29:30" ht="20.100000000000001" customHeight="1">
      <c r="AC185" s="403"/>
      <c r="AD185" s="404"/>
    </row>
    <row r="186" spans="29:30" ht="20.100000000000001" customHeight="1">
      <c r="AC186" s="403"/>
      <c r="AD186" s="404"/>
    </row>
    <row r="187" spans="29:30" ht="20.100000000000001" customHeight="1">
      <c r="AC187" s="403"/>
      <c r="AD187" s="404"/>
    </row>
    <row r="188" spans="29:30" ht="20.100000000000001" customHeight="1">
      <c r="AC188" s="403"/>
      <c r="AD188" s="404"/>
    </row>
    <row r="189" spans="29:30" ht="20.100000000000001" customHeight="1">
      <c r="AC189" s="403"/>
      <c r="AD189" s="404"/>
    </row>
    <row r="190" spans="29:30" ht="20.100000000000001" customHeight="1">
      <c r="AC190" s="403"/>
      <c r="AD190" s="404"/>
    </row>
    <row r="191" spans="29:30" ht="20.100000000000001" customHeight="1">
      <c r="AC191" s="403"/>
      <c r="AD191" s="404"/>
    </row>
    <row r="192" spans="29:30" ht="20.100000000000001" customHeight="1">
      <c r="AC192" s="403"/>
      <c r="AD192" s="404"/>
    </row>
    <row r="193" spans="29:30" ht="20.100000000000001" customHeight="1">
      <c r="AC193" s="403"/>
      <c r="AD193" s="404"/>
    </row>
    <row r="194" spans="29:30" ht="20.100000000000001" customHeight="1">
      <c r="AC194" s="403"/>
      <c r="AD194" s="404"/>
    </row>
    <row r="195" spans="29:30" ht="20.100000000000001" customHeight="1">
      <c r="AC195" s="403"/>
      <c r="AD195" s="404"/>
    </row>
    <row r="196" spans="29:30" ht="20.100000000000001" customHeight="1">
      <c r="AC196" s="405"/>
      <c r="AD196" s="327"/>
    </row>
    <row r="197" spans="29:30" ht="20.100000000000001" customHeight="1">
      <c r="AC197" s="405"/>
      <c r="AD197" s="327"/>
    </row>
    <row r="198" spans="29:30" ht="20.100000000000001" customHeight="1">
      <c r="AC198" s="406"/>
      <c r="AD198" s="329"/>
    </row>
    <row r="199" spans="29:30" ht="20.100000000000001" customHeight="1">
      <c r="AC199" s="406"/>
      <c r="AD199" s="329"/>
    </row>
    <row r="200" spans="29:30" ht="20.100000000000001" customHeight="1">
      <c r="AC200" s="406"/>
      <c r="AD200" s="329"/>
    </row>
    <row r="201" spans="29:30" ht="20.100000000000001" customHeight="1">
      <c r="AC201" s="406"/>
      <c r="AD201" s="329"/>
    </row>
  </sheetData>
  <sheetProtection algorithmName="SHA-512" hashValue="pDvFFHe1HWfLSYQtcpAWSfSI70EFqGyiENPMZZi+iA1+76hvpC1nMOFh50jhQECYpNuyKteFITlaTYdyZt11Zw==" saltValue="vwHAU7J8U3xoyt8G09s/aA==" spinCount="100000" sheet="1" formatCells="0" formatRows="0" insertRows="0" deleteRows="0" selectLockedCells="1" autoFilter="0" pivotTables="0"/>
  <mergeCells count="33">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 ref="D35:I35"/>
    <mergeCell ref="D24:I24"/>
    <mergeCell ref="D31:I31"/>
    <mergeCell ref="E26:R26"/>
    <mergeCell ref="E27:R27"/>
    <mergeCell ref="D28:I28"/>
    <mergeCell ref="P31:Z31"/>
    <mergeCell ref="P35:Z35"/>
    <mergeCell ref="J24:M24"/>
    <mergeCell ref="J28:M28"/>
    <mergeCell ref="J31:M31"/>
    <mergeCell ref="J35:M35"/>
    <mergeCell ref="D38:I38"/>
    <mergeCell ref="D40:I40"/>
    <mergeCell ref="J38:M38"/>
    <mergeCell ref="J40:M40"/>
    <mergeCell ref="P38:Z38"/>
    <mergeCell ref="P40:Z40"/>
  </mergeCells>
  <phoneticPr fontId="18"/>
  <conditionalFormatting sqref="AD90:AD91 AC155:AD201">
    <cfRule type="expression" priority="21">
      <formula>CELL("protect",AC90)=0</formula>
    </cfRule>
  </conditionalFormatting>
  <conditionalFormatting sqref="B1:B2 AB24:AB30">
    <cfRule type="expression" dxfId="22" priority="20">
      <formula>_xlfn.ISFORMULA(B1)=TRUE</formula>
    </cfRule>
  </conditionalFormatting>
  <conditionalFormatting sqref="J20">
    <cfRule type="containsBlanks" dxfId="21" priority="19">
      <formula>LEN(TRIM(J20))=0</formula>
    </cfRule>
  </conditionalFormatting>
  <conditionalFormatting sqref="B3">
    <cfRule type="expression" dxfId="20" priority="18">
      <formula>_xlfn.ISFORMULA(B3)=TRUE</formula>
    </cfRule>
  </conditionalFormatting>
  <conditionalFormatting sqref="J12">
    <cfRule type="containsBlanks" dxfId="19" priority="14">
      <formula>LEN(TRIM(J12))=0</formula>
    </cfRule>
    <cfRule type="expression" dxfId="18" priority="15">
      <formula>#REF!="■"</formula>
    </cfRule>
    <cfRule type="expression" dxfId="17" priority="16">
      <formula>#REF!="■"</formula>
    </cfRule>
  </conditionalFormatting>
  <conditionalFormatting sqref="J11">
    <cfRule type="expression" dxfId="16" priority="22">
      <formula>#REF!="■"</formula>
    </cfRule>
    <cfRule type="expression" dxfId="15" priority="23">
      <formula>#REF!="■"</formula>
    </cfRule>
  </conditionalFormatting>
  <conditionalFormatting sqref="J15:J16">
    <cfRule type="containsBlanks" dxfId="14" priority="13">
      <formula>LEN(TRIM(J15))=0</formula>
    </cfRule>
  </conditionalFormatting>
  <conditionalFormatting sqref="J24">
    <cfRule type="containsBlanks" dxfId="13" priority="12">
      <formula>LEN(TRIM(J24))=0</formula>
    </cfRule>
  </conditionalFormatting>
  <conditionalFormatting sqref="J31">
    <cfRule type="expression" dxfId="12" priority="11">
      <formula>#REF!="■"</formula>
    </cfRule>
  </conditionalFormatting>
  <conditionalFormatting sqref="J31">
    <cfRule type="notContainsBlanks" dxfId="11" priority="9">
      <formula>LEN(TRIM(J31))&gt;0</formula>
    </cfRule>
    <cfRule type="expression" dxfId="10" priority="10">
      <formula>#REF!="■"</formula>
    </cfRule>
  </conditionalFormatting>
  <conditionalFormatting sqref="J21">
    <cfRule type="expression" dxfId="9" priority="8">
      <formula>#REF!="■"</formula>
    </cfRule>
  </conditionalFormatting>
  <conditionalFormatting sqref="J21">
    <cfRule type="notContainsBlanks" dxfId="8" priority="6">
      <formula>LEN(TRIM(J21))&gt;0</formula>
    </cfRule>
    <cfRule type="expression" dxfId="7" priority="7">
      <formula>#REF!="■"</formula>
    </cfRule>
  </conditionalFormatting>
  <conditionalFormatting sqref="J28">
    <cfRule type="expression" dxfId="6" priority="2">
      <formula>$J$24&lt;&gt;""</formula>
    </cfRule>
    <cfRule type="containsBlanks" dxfId="5" priority="3">
      <formula>LEN(TRIM(J28))=0</formula>
    </cfRule>
  </conditionalFormatting>
  <conditionalFormatting sqref="J24 P24:R24">
    <cfRule type="expression" dxfId="4" priority="1">
      <formula>$J$28&lt;&gt;""</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2" orientation="portrait" r:id="rId1"/>
  <headerFooter scaleWithDoc="0">
    <oddFooter>&amp;R&amp;K00-043R5高層ZEH-M_ver.1.2</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AH13" sqref="AH13"/>
    </sheetView>
  </sheetViews>
  <sheetFormatPr defaultColWidth="9" defaultRowHeight="21"/>
  <cols>
    <col min="1" max="1" width="2.625" style="12" customWidth="1"/>
    <col min="2" max="16384" width="9" style="3"/>
  </cols>
  <sheetData>
    <row r="1" spans="1:32" s="263" customFormat="1" ht="17.25">
      <c r="A1" s="257" t="s">
        <v>449</v>
      </c>
      <c r="B1" s="257"/>
    </row>
    <row r="2" spans="1:32" s="263" customFormat="1" ht="17.25">
      <c r="A2" s="257" t="s">
        <v>450</v>
      </c>
      <c r="B2" s="257"/>
    </row>
    <row r="3" spans="1:32">
      <c r="B3" s="11" t="s">
        <v>1182</v>
      </c>
    </row>
    <row r="4" spans="1:32">
      <c r="A4" s="1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t="s">
        <v>30</v>
      </c>
      <c r="AF4" s="34"/>
    </row>
    <row r="5" spans="1:32">
      <c r="A5" s="1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row>
    <row r="6" spans="1:32">
      <c r="A6" s="1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c r="A7" s="1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row>
    <row r="8" spans="1:32">
      <c r="A8" s="1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row>
    <row r="9" spans="1:32">
      <c r="A9" s="1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row>
    <row r="10" spans="1:32">
      <c r="A10" s="1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row>
    <row r="11" spans="1:32">
      <c r="A11" s="1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row>
    <row r="12" spans="1:32">
      <c r="A12" s="1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row>
    <row r="13" spans="1:32">
      <c r="A13" s="1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row>
    <row r="14" spans="1:32">
      <c r="A14" s="1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row>
    <row r="15" spans="1:32">
      <c r="A15" s="1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row>
    <row r="16" spans="1:32">
      <c r="A16" s="1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row>
    <row r="17" spans="1:32" ht="21" customHeight="1">
      <c r="A17" s="1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row>
    <row r="18" spans="1:32">
      <c r="A18" s="1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c r="A19" s="1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row>
    <row r="20" spans="1:32">
      <c r="A20" s="1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row>
    <row r="21" spans="1:32">
      <c r="A21" s="1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row>
    <row r="22" spans="1:32">
      <c r="A22" s="1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row>
    <row r="23" spans="1:32">
      <c r="A23" s="1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row>
    <row r="24" spans="1:32">
      <c r="A24" s="1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row>
    <row r="25" spans="1:32">
      <c r="A25" s="1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r="26" spans="1:32">
      <c r="A26" s="1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r="27" spans="1:32">
      <c r="A27" s="1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r="28" spans="1:32">
      <c r="A28" s="1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r="29" spans="1:32">
      <c r="A29" s="1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r="30" spans="1:32">
      <c r="A30" s="1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r="31" spans="1:32">
      <c r="A31" s="1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r="32" spans="1:32">
      <c r="A32" s="1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r="33" spans="1:32">
      <c r="A33" s="1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r="34" spans="1:32">
      <c r="A34" s="1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r="35" spans="1:32">
      <c r="A35" s="1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r="36" spans="1:32">
      <c r="A36" s="1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r="37" spans="1:32">
      <c r="A37" s="1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r="38" spans="1:32">
      <c r="A38" s="1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c r="A39" s="1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r="40" spans="1:32">
      <c r="A40" s="1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2">
      <c r="A41" s="1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r="42" spans="1:32">
      <c r="A42" s="1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2">
      <c r="A43" s="1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2">
      <c r="A44" s="1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2">
      <c r="A45" s="1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c r="A46" s="1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2">
      <c r="A47" s="1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c r="A48" s="1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c r="A49" s="1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c r="A50" s="1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c r="A51" s="1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c r="A52" s="1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c r="A53" s="1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c r="A54" s="1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c r="A55" s="1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c r="A56" s="1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c r="A57" s="1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c r="A58" s="1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sheetData>
  <sheetProtection formatCells="0" formatColumns="0" formatRows="0" selectLockedCells="1"/>
  <phoneticPr fontId="18"/>
  <printOptions horizontalCentered="1"/>
  <pageMargins left="0.51181102362204722" right="0.11811023622047245" top="0.35433070866141736" bottom="0.35433070866141736" header="0.31496062992125984" footer="0.11811023622047245"/>
  <pageSetup paperSize="8" scale="68" orientation="landscape" r:id="rId1"/>
  <headerFooter scaleWithDoc="0">
    <oddFooter>&amp;R&amp;K00-042R5高層ZEH-M_ver.1.2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dimension ref="A1:T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625" style="172" customWidth="1"/>
    <col min="2" max="2" width="25.625" style="172" customWidth="1"/>
    <col min="3" max="3" width="20.625" style="172" customWidth="1"/>
    <col min="4" max="9" width="6.625" style="172" customWidth="1"/>
    <col min="10" max="12" width="5.75" style="172" customWidth="1"/>
    <col min="13" max="13" width="8.75" style="172" customWidth="1"/>
    <col min="14" max="14" width="20.625" style="172" customWidth="1"/>
    <col min="15" max="15" width="5.625" style="172" customWidth="1"/>
    <col min="16" max="16" width="3.625" style="242" customWidth="1"/>
    <col min="17" max="17" width="8.625" style="173" customWidth="1"/>
    <col min="18" max="20" width="8.625" style="172" customWidth="1"/>
    <col min="21" max="16384" width="9" style="172"/>
  </cols>
  <sheetData>
    <row r="1" spans="1:20" s="241" customFormat="1">
      <c r="A1" s="240" t="s">
        <v>419</v>
      </c>
      <c r="B1" s="240"/>
      <c r="P1" s="242"/>
      <c r="Q1" s="242"/>
    </row>
    <row r="2" spans="1:20" s="241" customFormat="1">
      <c r="A2" s="240" t="s">
        <v>420</v>
      </c>
      <c r="B2" s="240"/>
      <c r="P2" s="242"/>
      <c r="Q2" s="242"/>
    </row>
    <row r="3" spans="1:20" ht="26.25" customHeight="1">
      <c r="A3" s="174"/>
      <c r="B3" s="174"/>
      <c r="C3" s="174"/>
      <c r="D3" s="174"/>
      <c r="E3" s="174"/>
      <c r="F3" s="174"/>
      <c r="G3" s="174"/>
      <c r="H3" s="174"/>
      <c r="I3" s="174"/>
      <c r="J3" s="174"/>
      <c r="K3" s="174"/>
      <c r="L3" s="174"/>
      <c r="M3" s="174"/>
      <c r="N3" s="174"/>
      <c r="O3" s="174"/>
      <c r="P3" s="243"/>
      <c r="Q3" s="174"/>
      <c r="R3" s="174"/>
      <c r="S3" s="174"/>
      <c r="T3" s="174"/>
    </row>
    <row r="4" spans="1:20" ht="26.25" customHeight="1">
      <c r="A4" s="174" t="s">
        <v>1024</v>
      </c>
      <c r="B4" s="174"/>
      <c r="C4" s="174"/>
      <c r="D4" s="174"/>
      <c r="E4" s="174"/>
      <c r="F4" s="174"/>
      <c r="G4" s="174"/>
      <c r="H4" s="174"/>
      <c r="I4" s="174"/>
      <c r="J4" s="174"/>
      <c r="K4" s="174"/>
      <c r="L4" s="174"/>
      <c r="M4" s="174"/>
      <c r="N4" s="174"/>
      <c r="P4" s="244"/>
      <c r="Q4" s="175"/>
      <c r="R4" s="174"/>
      <c r="S4" s="174"/>
      <c r="T4" s="174"/>
    </row>
    <row r="5" spans="1:20" ht="26.25" customHeight="1">
      <c r="L5" s="1417" t="str">
        <f>IF(入力シート!F14="","",入力シート!F14)</f>
        <v/>
      </c>
      <c r="M5" s="1417"/>
      <c r="N5" s="1417"/>
      <c r="P5" s="244"/>
      <c r="Q5" s="175"/>
      <c r="R5" s="174"/>
      <c r="S5" s="174"/>
      <c r="T5" s="174"/>
    </row>
    <row r="6" spans="1:20" ht="26.25" customHeight="1">
      <c r="A6" s="174"/>
      <c r="B6" s="174"/>
      <c r="C6" s="174"/>
      <c r="D6" s="174"/>
      <c r="E6" s="174"/>
      <c r="F6" s="174"/>
      <c r="G6" s="174"/>
      <c r="H6" s="174"/>
      <c r="I6" s="174"/>
      <c r="J6" s="174"/>
      <c r="K6" s="174"/>
      <c r="L6" s="174"/>
      <c r="M6" s="174"/>
      <c r="N6" s="174"/>
      <c r="O6" s="174"/>
      <c r="P6" s="244"/>
      <c r="Q6" s="175"/>
      <c r="R6" s="174"/>
      <c r="S6" s="174"/>
      <c r="T6" s="174"/>
    </row>
    <row r="7" spans="1:20" ht="26.25" customHeight="1">
      <c r="A7" s="174" t="s">
        <v>111</v>
      </c>
      <c r="C7" s="174"/>
      <c r="D7" s="174"/>
      <c r="E7" s="174"/>
      <c r="F7" s="174"/>
      <c r="G7" s="174"/>
      <c r="H7" s="174"/>
      <c r="I7" s="174"/>
      <c r="J7" s="174"/>
      <c r="K7" s="174"/>
      <c r="L7" s="174"/>
      <c r="M7" s="174"/>
      <c r="N7" s="174"/>
      <c r="O7" s="174"/>
      <c r="P7" s="244"/>
      <c r="Q7" s="175"/>
      <c r="R7" s="174"/>
      <c r="S7" s="174"/>
      <c r="T7" s="174"/>
    </row>
    <row r="8" spans="1:20" ht="26.25" customHeight="1">
      <c r="A8" s="174" t="s">
        <v>461</v>
      </c>
      <c r="C8" s="174"/>
      <c r="D8" s="174"/>
      <c r="E8" s="174"/>
      <c r="F8" s="174"/>
      <c r="G8" s="174"/>
      <c r="H8" s="174"/>
      <c r="I8" s="174"/>
      <c r="J8" s="174"/>
      <c r="K8" s="174"/>
      <c r="L8" s="174"/>
      <c r="M8" s="174"/>
      <c r="N8" s="174"/>
      <c r="O8" s="174"/>
      <c r="P8" s="244"/>
      <c r="Q8" s="175"/>
      <c r="R8" s="174"/>
      <c r="S8" s="174"/>
      <c r="T8" s="174"/>
    </row>
    <row r="9" spans="1:20" ht="26.25" customHeight="1">
      <c r="C9" s="176"/>
      <c r="D9" s="176"/>
      <c r="G9" s="1427" t="str">
        <f>IF(入力シート!F32="","",入力シート!F32)</f>
        <v/>
      </c>
      <c r="H9" s="1427"/>
      <c r="I9" s="1427"/>
      <c r="J9" s="1427"/>
      <c r="K9" s="1427"/>
      <c r="L9" s="1427"/>
      <c r="M9" s="1427"/>
      <c r="N9" s="1427"/>
      <c r="O9" s="177"/>
    </row>
    <row r="10" spans="1:20" ht="41.25" customHeight="1">
      <c r="C10" s="178" t="s">
        <v>2</v>
      </c>
      <c r="D10" s="176"/>
      <c r="E10" s="172" t="s">
        <v>371</v>
      </c>
      <c r="G10" s="1428" t="str">
        <f>IF(入力シート!F33="","",入力シート!F33&amp;入力シート!G33&amp;入力シート!H33&amp;入力シート!I33&amp;入力シート!J33&amp;入力シート!F34)</f>
        <v/>
      </c>
      <c r="H10" s="1428"/>
      <c r="I10" s="1428"/>
      <c r="J10" s="1428"/>
      <c r="K10" s="1428"/>
      <c r="L10" s="1428"/>
      <c r="M10" s="1428"/>
      <c r="N10" s="1428"/>
      <c r="O10" s="179"/>
      <c r="Q10" s="180"/>
    </row>
    <row r="11" spans="1:20" ht="26.25" customHeight="1">
      <c r="C11" s="176"/>
      <c r="D11" s="176"/>
      <c r="E11" s="172" t="s">
        <v>372</v>
      </c>
      <c r="G11" s="1429" t="str">
        <f>IF(入力シート!F27="","",入力シート!F27)</f>
        <v/>
      </c>
      <c r="H11" s="1429"/>
      <c r="I11" s="1429"/>
      <c r="J11" s="1429"/>
      <c r="K11" s="1429"/>
      <c r="L11" s="1429"/>
      <c r="M11" s="1429"/>
      <c r="N11" s="1429"/>
      <c r="O11" s="181"/>
      <c r="P11" s="245"/>
    </row>
    <row r="12" spans="1:20" ht="26.25" customHeight="1">
      <c r="C12" s="176"/>
      <c r="D12" s="176"/>
      <c r="E12" s="172" t="s">
        <v>122</v>
      </c>
      <c r="G12" s="1429" t="str">
        <f>IF(入力シート!F28="","",入力シート!F28)</f>
        <v/>
      </c>
      <c r="H12" s="1429"/>
      <c r="I12" s="1429"/>
      <c r="J12" s="1438" t="str">
        <f>IF(入力シート!F30="","",入力シート!F30&amp;入力シート!J30)</f>
        <v/>
      </c>
      <c r="K12" s="1438"/>
      <c r="L12" s="1438"/>
      <c r="M12" s="1438"/>
      <c r="N12" s="1438"/>
      <c r="O12" s="182"/>
      <c r="Q12" s="246"/>
      <c r="R12" s="173"/>
    </row>
    <row r="13" spans="1:20" ht="26.25" customHeight="1">
      <c r="C13" s="176"/>
      <c r="D13" s="176"/>
      <c r="E13" s="172" t="s">
        <v>123</v>
      </c>
      <c r="G13" s="1430" t="str">
        <f>IF(入力シート!F31="","",入力シート!F31)</f>
        <v/>
      </c>
      <c r="H13" s="1430"/>
      <c r="I13" s="1430"/>
      <c r="J13" s="1430"/>
      <c r="K13" s="1430"/>
      <c r="L13" s="1430"/>
      <c r="M13" s="1430"/>
      <c r="N13" s="1430"/>
      <c r="O13" s="183"/>
      <c r="Q13" s="245"/>
      <c r="R13" s="173"/>
    </row>
    <row r="14" spans="1:20" ht="26.25" customHeight="1">
      <c r="C14" s="176"/>
      <c r="D14" s="176"/>
      <c r="G14" s="184"/>
      <c r="H14" s="184"/>
      <c r="I14" s="184"/>
      <c r="J14" s="362"/>
      <c r="K14" s="362"/>
      <c r="L14" s="184"/>
      <c r="M14" s="184"/>
      <c r="N14" s="184"/>
      <c r="O14" s="183"/>
      <c r="Q14" s="245"/>
      <c r="R14" s="173"/>
    </row>
    <row r="15" spans="1:20" ht="26.25" hidden="1" customHeight="1" outlineLevel="1">
      <c r="C15" s="176"/>
      <c r="D15" s="176"/>
      <c r="G15" s="1427" t="str">
        <f>IF(入力シート!F45="","",入力シート!F45)</f>
        <v/>
      </c>
      <c r="H15" s="1427"/>
      <c r="I15" s="1427"/>
      <c r="J15" s="1427"/>
      <c r="K15" s="1427"/>
      <c r="L15" s="1427"/>
      <c r="M15" s="1427"/>
      <c r="N15" s="1427"/>
      <c r="O15" s="177"/>
      <c r="Q15" s="247"/>
      <c r="R15" s="173"/>
    </row>
    <row r="16" spans="1:20" ht="41.25" hidden="1" customHeight="1" outlineLevel="1">
      <c r="C16" s="178" t="s">
        <v>15</v>
      </c>
      <c r="D16" s="176"/>
      <c r="E16" s="172" t="s">
        <v>371</v>
      </c>
      <c r="G16" s="1428" t="str">
        <f>IF(入力シート!F46="","",入力シート!F46&amp;入力シート!G46&amp;入力シート!H46&amp;入力シート!I46&amp;入力シート!J46&amp;入力シート!F47)</f>
        <v/>
      </c>
      <c r="H16" s="1428"/>
      <c r="I16" s="1428"/>
      <c r="J16" s="1428"/>
      <c r="K16" s="1428"/>
      <c r="L16" s="1428"/>
      <c r="M16" s="1428"/>
      <c r="N16" s="1428"/>
      <c r="O16" s="179"/>
      <c r="Q16" s="247"/>
      <c r="R16" s="180"/>
    </row>
    <row r="17" spans="3:18" ht="26.25" hidden="1" customHeight="1" outlineLevel="1">
      <c r="C17" s="176"/>
      <c r="D17" s="176"/>
      <c r="E17" s="172" t="s">
        <v>372</v>
      </c>
      <c r="G17" s="1429" t="str">
        <f>IF(入力シート!F40="","",入力シート!F40)</f>
        <v/>
      </c>
      <c r="H17" s="1429"/>
      <c r="I17" s="1429"/>
      <c r="J17" s="1429"/>
      <c r="K17" s="1429"/>
      <c r="L17" s="1429"/>
      <c r="M17" s="1429"/>
      <c r="N17" s="1429"/>
      <c r="O17" s="181"/>
      <c r="Q17" s="248"/>
      <c r="R17" s="173"/>
    </row>
    <row r="18" spans="3:18" ht="26.25" hidden="1" customHeight="1" outlineLevel="1">
      <c r="C18" s="176"/>
      <c r="D18" s="176"/>
      <c r="E18" s="172" t="s">
        <v>122</v>
      </c>
      <c r="G18" s="1429" t="str">
        <f>IF(入力シート!F41="","",入力シート!F41)</f>
        <v/>
      </c>
      <c r="H18" s="1429"/>
      <c r="I18" s="1429"/>
      <c r="J18" s="1438" t="str">
        <f>IF(入力シート!F43="","",入力シート!F43&amp;入力シート!J43)</f>
        <v/>
      </c>
      <c r="K18" s="1438"/>
      <c r="L18" s="1438"/>
      <c r="M18" s="1438"/>
      <c r="N18" s="1438"/>
      <c r="O18" s="182"/>
      <c r="Q18" s="248"/>
      <c r="R18" s="173"/>
    </row>
    <row r="19" spans="3:18" ht="26.25" hidden="1" customHeight="1" outlineLevel="1">
      <c r="C19" s="176"/>
      <c r="D19" s="176"/>
      <c r="E19" s="172" t="s">
        <v>123</v>
      </c>
      <c r="G19" s="1430" t="str">
        <f>IF(入力シート!F44="","",入力シート!F44)</f>
        <v/>
      </c>
      <c r="H19" s="1430"/>
      <c r="I19" s="1430"/>
      <c r="J19" s="1430"/>
      <c r="K19" s="1430"/>
      <c r="L19" s="1430"/>
      <c r="M19" s="1430"/>
      <c r="N19" s="1430"/>
      <c r="O19" s="183"/>
      <c r="Q19" s="248"/>
      <c r="R19" s="173"/>
    </row>
    <row r="20" spans="3:18" ht="26.25" customHeight="1" collapsed="1">
      <c r="C20" s="176"/>
      <c r="D20" s="176"/>
      <c r="G20" s="184"/>
      <c r="H20" s="184"/>
      <c r="I20" s="184"/>
      <c r="J20" s="362"/>
      <c r="K20" s="362"/>
      <c r="L20" s="184"/>
      <c r="M20" s="184"/>
      <c r="N20" s="184"/>
      <c r="O20" s="183"/>
      <c r="Q20" s="249" t="s">
        <v>380</v>
      </c>
      <c r="R20" s="173"/>
    </row>
    <row r="21" spans="3:18" ht="26.25" hidden="1" customHeight="1" outlineLevel="1">
      <c r="C21" s="176"/>
      <c r="D21" s="176"/>
      <c r="G21" s="1427" t="str">
        <f>IF(入力シート!F58="","",入力シート!F58)</f>
        <v/>
      </c>
      <c r="H21" s="1427"/>
      <c r="I21" s="1427"/>
      <c r="J21" s="1427"/>
      <c r="K21" s="1427"/>
      <c r="L21" s="1427"/>
      <c r="M21" s="1427"/>
      <c r="N21" s="1427"/>
      <c r="O21" s="177"/>
      <c r="Q21" s="247"/>
      <c r="R21" s="173"/>
    </row>
    <row r="22" spans="3:18" ht="41.25" hidden="1" customHeight="1" outlineLevel="1">
      <c r="C22" s="178" t="s">
        <v>373</v>
      </c>
      <c r="D22" s="176"/>
      <c r="E22" s="172" t="s">
        <v>371</v>
      </c>
      <c r="G22" s="1428" t="str">
        <f>IF(入力シート!F59="","",入力シート!F59&amp;入力シート!G59&amp;入力シート!H59&amp;入力シート!I59&amp;入力シート!J59&amp;入力シート!F60)</f>
        <v/>
      </c>
      <c r="H22" s="1428"/>
      <c r="I22" s="1428"/>
      <c r="J22" s="1428"/>
      <c r="K22" s="1428"/>
      <c r="L22" s="1428"/>
      <c r="M22" s="1428"/>
      <c r="N22" s="1428"/>
      <c r="O22" s="179"/>
      <c r="Q22" s="247"/>
      <c r="R22" s="180"/>
    </row>
    <row r="23" spans="3:18" ht="26.25" hidden="1" customHeight="1" outlineLevel="1">
      <c r="C23" s="176"/>
      <c r="D23" s="176"/>
      <c r="E23" s="172" t="s">
        <v>372</v>
      </c>
      <c r="G23" s="1429" t="str">
        <f>IF(入力シート!F53="","",入力シート!F53)</f>
        <v/>
      </c>
      <c r="H23" s="1429"/>
      <c r="I23" s="1429"/>
      <c r="J23" s="1429"/>
      <c r="K23" s="1429"/>
      <c r="L23" s="1429"/>
      <c r="M23" s="1429"/>
      <c r="N23" s="1429"/>
      <c r="O23" s="181"/>
      <c r="Q23" s="248"/>
      <c r="R23" s="173"/>
    </row>
    <row r="24" spans="3:18" ht="26.25" hidden="1" customHeight="1" outlineLevel="1">
      <c r="C24" s="176"/>
      <c r="D24" s="176"/>
      <c r="E24" s="172" t="s">
        <v>122</v>
      </c>
      <c r="G24" s="1429" t="str">
        <f>IF(入力シート!F54="","",入力シート!F54)</f>
        <v/>
      </c>
      <c r="H24" s="1429"/>
      <c r="I24" s="1429"/>
      <c r="J24" s="1438" t="str">
        <f>IF(入力シート!F56="","",入力シート!F56&amp;入力シート!J56)</f>
        <v/>
      </c>
      <c r="K24" s="1438"/>
      <c r="L24" s="1438"/>
      <c r="M24" s="1438"/>
      <c r="N24" s="1438"/>
      <c r="O24" s="182"/>
      <c r="Q24" s="248"/>
      <c r="R24" s="173"/>
    </row>
    <row r="25" spans="3:18" ht="26.25" hidden="1" customHeight="1" outlineLevel="1">
      <c r="C25" s="176"/>
      <c r="D25" s="176"/>
      <c r="E25" s="172" t="s">
        <v>123</v>
      </c>
      <c r="G25" s="1430" t="str">
        <f>IF(入力シート!F57="","",入力シート!F57)</f>
        <v/>
      </c>
      <c r="H25" s="1430"/>
      <c r="I25" s="1430"/>
      <c r="J25" s="1430"/>
      <c r="K25" s="1430"/>
      <c r="L25" s="1430"/>
      <c r="M25" s="1430"/>
      <c r="N25" s="1430"/>
      <c r="O25" s="183"/>
      <c r="Q25" s="248"/>
      <c r="R25" s="173"/>
    </row>
    <row r="26" spans="3:18" ht="26.25" customHeight="1" collapsed="1">
      <c r="C26" s="176"/>
      <c r="D26" s="176"/>
      <c r="G26" s="184"/>
      <c r="H26" s="184"/>
      <c r="I26" s="184"/>
      <c r="J26" s="362"/>
      <c r="K26" s="362"/>
      <c r="L26" s="184"/>
      <c r="M26" s="184"/>
      <c r="N26" s="184"/>
      <c r="O26" s="183"/>
      <c r="Q26" s="249" t="s">
        <v>381</v>
      </c>
      <c r="R26" s="173"/>
    </row>
    <row r="27" spans="3:18" ht="26.25" hidden="1" customHeight="1" outlineLevel="1">
      <c r="C27" s="176"/>
      <c r="D27" s="176"/>
      <c r="G27" s="1427" t="str">
        <f>IF(入力シート!F71="","",入力シート!F71)</f>
        <v/>
      </c>
      <c r="H27" s="1427"/>
      <c r="I27" s="1427"/>
      <c r="J27" s="1427"/>
      <c r="K27" s="1427"/>
      <c r="L27" s="1427"/>
      <c r="M27" s="1427"/>
      <c r="N27" s="1427"/>
      <c r="O27" s="177"/>
      <c r="Q27" s="247"/>
      <c r="R27" s="173"/>
    </row>
    <row r="28" spans="3:18" ht="41.25" hidden="1" customHeight="1" outlineLevel="1">
      <c r="C28" s="178" t="s">
        <v>374</v>
      </c>
      <c r="D28" s="176"/>
      <c r="E28" s="172" t="s">
        <v>371</v>
      </c>
      <c r="G28" s="1428" t="str">
        <f>IF(入力シート!F72="","",入力シート!F72&amp;入力シート!G72&amp;入力シート!H72&amp;入力シート!I72&amp;入力シート!J72&amp;入力シート!F73)</f>
        <v/>
      </c>
      <c r="H28" s="1428"/>
      <c r="I28" s="1428"/>
      <c r="J28" s="1428"/>
      <c r="K28" s="1428"/>
      <c r="L28" s="1428"/>
      <c r="M28" s="1428"/>
      <c r="N28" s="1428"/>
      <c r="O28" s="179"/>
      <c r="Q28" s="247"/>
      <c r="R28" s="180"/>
    </row>
    <row r="29" spans="3:18" ht="26.25" hidden="1" customHeight="1" outlineLevel="1">
      <c r="C29" s="176"/>
      <c r="D29" s="176"/>
      <c r="E29" s="172" t="s">
        <v>372</v>
      </c>
      <c r="G29" s="1429" t="str">
        <f>IF(入力シート!F66="","",入力シート!F66)</f>
        <v/>
      </c>
      <c r="H29" s="1429"/>
      <c r="I29" s="1429"/>
      <c r="J29" s="1429"/>
      <c r="K29" s="1429"/>
      <c r="L29" s="1429"/>
      <c r="M29" s="1429"/>
      <c r="N29" s="1429"/>
      <c r="O29" s="181"/>
      <c r="Q29" s="248"/>
      <c r="R29" s="173"/>
    </row>
    <row r="30" spans="3:18" ht="26.25" hidden="1" customHeight="1" outlineLevel="1">
      <c r="C30" s="176"/>
      <c r="D30" s="176"/>
      <c r="E30" s="172" t="s">
        <v>122</v>
      </c>
      <c r="G30" s="1429" t="str">
        <f>IF(入力シート!F67="","",入力シート!F67)</f>
        <v/>
      </c>
      <c r="H30" s="1429"/>
      <c r="I30" s="1429"/>
      <c r="J30" s="1438" t="str">
        <f>IF(入力シート!F69="","",入力シート!F69&amp;入力シート!J69)</f>
        <v/>
      </c>
      <c r="K30" s="1438"/>
      <c r="L30" s="1438"/>
      <c r="M30" s="1438"/>
      <c r="N30" s="1438"/>
      <c r="O30" s="182"/>
      <c r="Q30" s="248"/>
      <c r="R30" s="173"/>
    </row>
    <row r="31" spans="3:18" ht="26.25" hidden="1" customHeight="1" outlineLevel="1">
      <c r="C31" s="176"/>
      <c r="D31" s="176"/>
      <c r="E31" s="172" t="s">
        <v>123</v>
      </c>
      <c r="G31" s="1430" t="str">
        <f>IF(入力シート!F70="","",入力シート!F70)</f>
        <v/>
      </c>
      <c r="H31" s="1430"/>
      <c r="I31" s="1430"/>
      <c r="J31" s="1430"/>
      <c r="K31" s="1430"/>
      <c r="L31" s="1430"/>
      <c r="M31" s="1430"/>
      <c r="N31" s="1430"/>
      <c r="O31" s="183"/>
      <c r="Q31" s="248"/>
      <c r="R31" s="173"/>
    </row>
    <row r="32" spans="3:18" ht="26.25" customHeight="1" collapsed="1">
      <c r="Q32" s="249" t="s">
        <v>382</v>
      </c>
      <c r="R32" s="173"/>
    </row>
    <row r="33" spans="1:18" ht="26.25" customHeight="1">
      <c r="A33" s="1433" t="s">
        <v>1091</v>
      </c>
      <c r="B33" s="1434"/>
      <c r="C33" s="1434"/>
      <c r="D33" s="1434"/>
      <c r="E33" s="1434"/>
      <c r="F33" s="1434"/>
      <c r="G33" s="1434"/>
      <c r="H33" s="1434"/>
      <c r="I33" s="1434"/>
      <c r="J33" s="1434"/>
      <c r="K33" s="1434"/>
      <c r="L33" s="1434"/>
      <c r="M33" s="1434"/>
      <c r="N33" s="1434"/>
      <c r="O33" s="1434"/>
    </row>
    <row r="34" spans="1:18" ht="26.25" customHeight="1">
      <c r="A34" s="1433"/>
      <c r="B34" s="1434"/>
      <c r="C34" s="1434"/>
      <c r="D34" s="1434"/>
      <c r="E34" s="1434"/>
      <c r="F34" s="1434"/>
      <c r="G34" s="1434"/>
      <c r="H34" s="1434"/>
      <c r="I34" s="1434"/>
      <c r="J34" s="1434"/>
      <c r="K34" s="1434"/>
      <c r="L34" s="1434"/>
      <c r="M34" s="1434"/>
      <c r="N34" s="1434"/>
      <c r="O34" s="1434"/>
    </row>
    <row r="35" spans="1:18" ht="26.25" customHeight="1">
      <c r="A35" s="1434"/>
      <c r="B35" s="1434"/>
      <c r="C35" s="1434"/>
      <c r="D35" s="1434"/>
      <c r="E35" s="1434"/>
      <c r="F35" s="1434"/>
      <c r="G35" s="1434"/>
      <c r="H35" s="1434"/>
      <c r="I35" s="1434"/>
      <c r="J35" s="1434"/>
      <c r="K35" s="1434"/>
      <c r="L35" s="1434"/>
      <c r="M35" s="1434"/>
      <c r="N35" s="1434"/>
      <c r="O35" s="1434"/>
    </row>
    <row r="36" spans="1:18" ht="26.25" customHeight="1">
      <c r="A36" s="1434" t="s">
        <v>124</v>
      </c>
      <c r="B36" s="1434"/>
      <c r="C36" s="1434"/>
      <c r="D36" s="1434"/>
      <c r="E36" s="1434"/>
      <c r="F36" s="1434"/>
      <c r="G36" s="1434"/>
      <c r="H36" s="1434"/>
      <c r="I36" s="1434"/>
      <c r="J36" s="1434"/>
      <c r="K36" s="1434"/>
      <c r="L36" s="1434"/>
      <c r="M36" s="1434"/>
      <c r="N36" s="1434"/>
      <c r="O36" s="1434"/>
      <c r="Q36" s="185"/>
    </row>
    <row r="37" spans="1:18" ht="26.25" customHeight="1">
      <c r="A37" s="1439" t="s">
        <v>858</v>
      </c>
      <c r="B37" s="1439"/>
      <c r="C37" s="1439"/>
      <c r="D37" s="1439"/>
      <c r="E37" s="1439"/>
      <c r="F37" s="1439"/>
      <c r="G37" s="1439"/>
      <c r="H37" s="1439"/>
      <c r="I37" s="1439"/>
      <c r="J37" s="1439"/>
      <c r="K37" s="1439"/>
      <c r="L37" s="1439"/>
      <c r="M37" s="1439"/>
      <c r="N37" s="1439"/>
      <c r="O37" s="186"/>
    </row>
    <row r="38" spans="1:18" ht="26.25" customHeight="1">
      <c r="A38" s="1439"/>
      <c r="B38" s="1439"/>
      <c r="C38" s="1439"/>
      <c r="D38" s="1439"/>
      <c r="E38" s="1439"/>
      <c r="F38" s="1439"/>
      <c r="G38" s="1439"/>
      <c r="H38" s="1439"/>
      <c r="I38" s="1439"/>
      <c r="J38" s="1439"/>
      <c r="K38" s="1439"/>
      <c r="L38" s="1439"/>
      <c r="M38" s="1439"/>
      <c r="N38" s="1439"/>
      <c r="O38" s="186"/>
    </row>
    <row r="39" spans="1:18" ht="26.25" customHeight="1">
      <c r="A39" s="1439"/>
      <c r="B39" s="1439"/>
      <c r="C39" s="1439"/>
      <c r="D39" s="1439"/>
      <c r="E39" s="1439"/>
      <c r="F39" s="1439"/>
      <c r="G39" s="1439"/>
      <c r="H39" s="1439"/>
      <c r="I39" s="1439"/>
      <c r="J39" s="1439"/>
      <c r="K39" s="1439"/>
      <c r="L39" s="1439"/>
      <c r="M39" s="1439"/>
      <c r="N39" s="1439"/>
      <c r="O39" s="186"/>
    </row>
    <row r="40" spans="1:18" ht="26.25" customHeight="1">
      <c r="A40" s="1439"/>
      <c r="B40" s="1439"/>
      <c r="C40" s="1439"/>
      <c r="D40" s="1439"/>
      <c r="E40" s="1439"/>
      <c r="F40" s="1439"/>
      <c r="G40" s="1439"/>
      <c r="H40" s="1439"/>
      <c r="I40" s="1439"/>
      <c r="J40" s="1439"/>
      <c r="K40" s="1439"/>
      <c r="L40" s="1439"/>
      <c r="M40" s="1439"/>
      <c r="N40" s="1439"/>
      <c r="O40" s="186"/>
    </row>
    <row r="41" spans="1:18" ht="26.25" customHeight="1">
      <c r="A41" s="1439"/>
      <c r="B41" s="1439"/>
      <c r="C41" s="1439"/>
      <c r="D41" s="1439"/>
      <c r="E41" s="1439"/>
      <c r="F41" s="1439"/>
      <c r="G41" s="1439"/>
      <c r="H41" s="1439"/>
      <c r="I41" s="1439"/>
      <c r="J41" s="1439"/>
      <c r="K41" s="1439"/>
      <c r="L41" s="1439"/>
      <c r="M41" s="1439"/>
      <c r="N41" s="1439"/>
      <c r="O41" s="186"/>
    </row>
    <row r="42" spans="1:18" ht="26.25" customHeight="1">
      <c r="A42" s="1439"/>
      <c r="B42" s="1439"/>
      <c r="C42" s="1439"/>
      <c r="D42" s="1439"/>
      <c r="E42" s="1439"/>
      <c r="F42" s="1439"/>
      <c r="G42" s="1439"/>
      <c r="H42" s="1439"/>
      <c r="I42" s="1439"/>
      <c r="J42" s="1439"/>
      <c r="K42" s="1439"/>
      <c r="L42" s="1439"/>
      <c r="M42" s="1439"/>
      <c r="N42" s="1439"/>
      <c r="O42" s="186"/>
    </row>
    <row r="43" spans="1:18" ht="26.25" customHeight="1">
      <c r="A43" s="187"/>
      <c r="B43" s="187"/>
      <c r="C43" s="187"/>
      <c r="D43" s="187"/>
      <c r="E43" s="187"/>
      <c r="F43" s="187"/>
      <c r="G43" s="187"/>
      <c r="H43" s="187"/>
      <c r="I43" s="187"/>
      <c r="J43" s="187"/>
      <c r="K43" s="187"/>
      <c r="L43" s="187"/>
      <c r="M43" s="187"/>
      <c r="N43" s="187"/>
      <c r="O43" s="187"/>
    </row>
    <row r="44" spans="1:18" ht="27" customHeight="1"/>
    <row r="45" spans="1:18" ht="27" customHeight="1">
      <c r="A45" s="1397" t="s">
        <v>125</v>
      </c>
      <c r="B45" s="1397"/>
      <c r="C45" s="1397"/>
      <c r="D45" s="1397"/>
      <c r="E45" s="1397"/>
      <c r="F45" s="1397"/>
      <c r="G45" s="1397"/>
      <c r="H45" s="1397"/>
      <c r="I45" s="1397"/>
      <c r="J45" s="1397"/>
      <c r="K45" s="1397"/>
      <c r="L45" s="1397"/>
      <c r="M45" s="1397"/>
      <c r="N45" s="1397"/>
      <c r="O45" s="1397"/>
      <c r="P45" s="244"/>
    </row>
    <row r="46" spans="1:18" ht="27" customHeight="1"/>
    <row r="47" spans="1:18" ht="27" customHeight="1">
      <c r="B47" s="172" t="s">
        <v>126</v>
      </c>
      <c r="P47" s="241"/>
      <c r="R47" s="173"/>
    </row>
    <row r="48" spans="1:18" ht="27" customHeight="1">
      <c r="B48" s="305" t="s">
        <v>1117</v>
      </c>
      <c r="C48" s="174"/>
      <c r="D48" s="174"/>
      <c r="E48" s="174"/>
      <c r="F48" s="174"/>
      <c r="G48" s="174"/>
      <c r="H48" s="174"/>
      <c r="I48" s="174"/>
      <c r="J48" s="174"/>
      <c r="K48" s="174"/>
      <c r="L48" s="174"/>
      <c r="M48" s="174"/>
      <c r="N48" s="174"/>
      <c r="O48" s="174"/>
      <c r="P48" s="241"/>
      <c r="R48" s="173"/>
    </row>
    <row r="49" spans="2:18" ht="27" customHeight="1">
      <c r="P49" s="241"/>
      <c r="R49" s="173"/>
    </row>
    <row r="50" spans="2:18" ht="27" customHeight="1">
      <c r="B50" s="172" t="s">
        <v>127</v>
      </c>
      <c r="P50" s="241"/>
      <c r="R50" s="173"/>
    </row>
    <row r="51" spans="2:18" ht="27" customHeight="1">
      <c r="B51" s="1435" t="str">
        <f>IF(入力シート!F11="","",入力シート!F11)</f>
        <v/>
      </c>
      <c r="C51" s="1435"/>
      <c r="D51" s="1435"/>
      <c r="E51" s="1435"/>
      <c r="F51" s="1435"/>
      <c r="G51" s="1435"/>
      <c r="H51" s="1435"/>
      <c r="I51" s="1435"/>
      <c r="J51" s="1435"/>
      <c r="K51" s="1435"/>
      <c r="L51" s="1435"/>
      <c r="M51" s="189"/>
      <c r="N51" s="304" t="s">
        <v>1118</v>
      </c>
      <c r="P51" s="241"/>
      <c r="R51" s="173"/>
    </row>
    <row r="52" spans="2:18" ht="27" customHeight="1">
      <c r="P52" s="241"/>
      <c r="R52" s="173"/>
    </row>
    <row r="53" spans="2:18" ht="27" customHeight="1">
      <c r="B53" s="172" t="s">
        <v>128</v>
      </c>
      <c r="P53" s="241"/>
      <c r="R53" s="173"/>
    </row>
    <row r="54" spans="2:18" ht="27" customHeight="1">
      <c r="B54" s="188" t="s">
        <v>231</v>
      </c>
      <c r="P54" s="241"/>
      <c r="R54" s="173"/>
    </row>
    <row r="55" spans="2:18" ht="27" customHeight="1">
      <c r="P55" s="241"/>
      <c r="R55" s="173"/>
    </row>
    <row r="56" spans="2:18" ht="27" customHeight="1">
      <c r="B56" s="172" t="s">
        <v>383</v>
      </c>
      <c r="P56" s="241"/>
      <c r="R56" s="173"/>
    </row>
    <row r="57" spans="2:18" ht="27" customHeight="1">
      <c r="B57" s="188" t="s">
        <v>384</v>
      </c>
      <c r="C57" s="1436">
        <f>N98</f>
        <v>0</v>
      </c>
      <c r="D57" s="1436"/>
      <c r="E57" s="1436"/>
      <c r="F57" s="1436"/>
      <c r="G57" s="1436"/>
      <c r="O57" s="191"/>
      <c r="P57" s="241"/>
      <c r="Q57" s="1106" t="s">
        <v>982</v>
      </c>
    </row>
    <row r="58" spans="2:18" ht="27" customHeight="1">
      <c r="P58" s="241"/>
      <c r="R58" s="173"/>
    </row>
    <row r="59" spans="2:18" ht="27" customHeight="1">
      <c r="B59" s="172" t="s">
        <v>130</v>
      </c>
      <c r="P59" s="241"/>
      <c r="R59" s="173"/>
    </row>
    <row r="60" spans="2:18" ht="27" customHeight="1">
      <c r="P60" s="241"/>
      <c r="R60" s="173"/>
    </row>
    <row r="61" spans="2:18" ht="27" customHeight="1">
      <c r="B61" s="174" t="s">
        <v>131</v>
      </c>
      <c r="C61" s="174"/>
      <c r="P61" s="241"/>
      <c r="R61" s="192"/>
    </row>
    <row r="62" spans="2:18" ht="27" customHeight="1">
      <c r="B62" s="188" t="s">
        <v>232</v>
      </c>
      <c r="C62" s="174"/>
      <c r="D62" s="174"/>
      <c r="H62" s="1437" t="s">
        <v>788</v>
      </c>
      <c r="I62" s="1437"/>
      <c r="J62" s="1437"/>
      <c r="K62" s="1437"/>
      <c r="L62" s="1437"/>
      <c r="M62" s="1437"/>
      <c r="N62" s="1437"/>
      <c r="O62" s="193"/>
      <c r="P62" s="241"/>
      <c r="R62" s="180"/>
    </row>
    <row r="63" spans="2:18" ht="27" customHeight="1">
      <c r="B63" s="188" t="s">
        <v>233</v>
      </c>
      <c r="C63" s="174"/>
      <c r="D63" s="174"/>
      <c r="H63" s="1431" t="str">
        <f>IF(入力シート!F15="","",入力シート!F15)</f>
        <v/>
      </c>
      <c r="I63" s="1431"/>
      <c r="J63" s="1431"/>
      <c r="K63" s="1431"/>
      <c r="L63" s="1431"/>
      <c r="M63" s="1431"/>
      <c r="N63" s="1431"/>
      <c r="O63" s="193"/>
      <c r="P63" s="241"/>
      <c r="R63" s="180"/>
    </row>
    <row r="64" spans="2:18" ht="27" customHeight="1">
      <c r="B64" s="188" t="s">
        <v>234</v>
      </c>
      <c r="C64" s="174"/>
      <c r="D64" s="174"/>
      <c r="H64" s="1432" t="str">
        <f>IF(入力シート!F17="","",入力シート!F17)</f>
        <v/>
      </c>
      <c r="I64" s="1432"/>
      <c r="J64" s="1432"/>
      <c r="K64" s="1432"/>
      <c r="L64" s="1432"/>
      <c r="M64" s="1432"/>
      <c r="N64" s="1432"/>
      <c r="O64" s="193"/>
      <c r="P64" s="241"/>
      <c r="R64" s="180"/>
    </row>
    <row r="65" spans="2:18" ht="27" customHeight="1">
      <c r="P65" s="241"/>
      <c r="R65" s="180"/>
    </row>
    <row r="66" spans="2:18" ht="27" customHeight="1">
      <c r="B66" s="172" t="s">
        <v>133</v>
      </c>
      <c r="P66" s="241"/>
      <c r="R66" s="192"/>
    </row>
    <row r="67" spans="2:18" ht="27" customHeight="1">
      <c r="B67" s="172" t="s">
        <v>134</v>
      </c>
      <c r="P67" s="241"/>
      <c r="R67" s="173"/>
    </row>
    <row r="68" spans="2:18" ht="27" customHeight="1">
      <c r="B68" s="172" t="s">
        <v>135</v>
      </c>
      <c r="P68" s="241"/>
      <c r="R68" s="194"/>
    </row>
    <row r="69" spans="2:18" s="173" customFormat="1" ht="27" customHeight="1">
      <c r="B69" s="195" t="s">
        <v>409</v>
      </c>
      <c r="P69" s="242"/>
      <c r="R69" s="196"/>
    </row>
    <row r="70" spans="2:18" s="173" customFormat="1" ht="27" customHeight="1">
      <c r="P70" s="242"/>
      <c r="R70" s="196"/>
    </row>
    <row r="71" spans="2:18" s="173" customFormat="1" ht="27" customHeight="1">
      <c r="P71" s="242"/>
      <c r="R71" s="196"/>
    </row>
    <row r="72" spans="2:18" s="173" customFormat="1" ht="27" customHeight="1">
      <c r="P72" s="242"/>
      <c r="R72" s="196"/>
    </row>
    <row r="73" spans="2:18" s="173" customFormat="1" ht="27" customHeight="1">
      <c r="P73" s="242"/>
      <c r="R73" s="196"/>
    </row>
    <row r="74" spans="2:18" s="173" customFormat="1" ht="27" customHeight="1">
      <c r="P74" s="242"/>
      <c r="R74" s="196"/>
    </row>
    <row r="75" spans="2:18" s="173" customFormat="1" ht="27" customHeight="1">
      <c r="P75" s="242"/>
      <c r="R75" s="196"/>
    </row>
    <row r="76" spans="2:18" s="173" customFormat="1" ht="27" customHeight="1">
      <c r="P76" s="242"/>
      <c r="R76" s="196"/>
    </row>
    <row r="77" spans="2:18" s="173" customFormat="1" ht="27" customHeight="1">
      <c r="P77" s="242"/>
      <c r="R77" s="196"/>
    </row>
    <row r="78" spans="2:18" ht="27" customHeight="1">
      <c r="P78" s="241"/>
      <c r="R78" s="173"/>
    </row>
    <row r="79" spans="2:18" ht="27" customHeight="1">
      <c r="P79" s="241"/>
      <c r="R79" s="173"/>
    </row>
    <row r="80" spans="2:18" ht="27" customHeight="1"/>
    <row r="81" spans="1:17" ht="27" customHeight="1"/>
    <row r="82" spans="1:17" ht="27" customHeight="1"/>
    <row r="83" spans="1:17" ht="27" customHeight="1"/>
    <row r="84" spans="1:17" ht="27" customHeight="1"/>
    <row r="85" spans="1:17" ht="26.25" customHeight="1"/>
    <row r="86" spans="1:17" ht="26.25" customHeight="1">
      <c r="A86" s="172" t="s">
        <v>136</v>
      </c>
    </row>
    <row r="87" spans="1:17" ht="26.25" customHeight="1"/>
    <row r="88" spans="1:17" ht="26.25" customHeight="1">
      <c r="A88" s="1397" t="s">
        <v>137</v>
      </c>
      <c r="B88" s="1397"/>
      <c r="C88" s="1397"/>
      <c r="D88" s="1397"/>
      <c r="E88" s="1397"/>
      <c r="F88" s="1397"/>
      <c r="G88" s="1397"/>
      <c r="H88" s="1397"/>
      <c r="I88" s="1397"/>
      <c r="J88" s="1397"/>
      <c r="K88" s="1397"/>
      <c r="L88" s="1397"/>
      <c r="M88" s="1397"/>
      <c r="N88" s="1397"/>
      <c r="O88" s="1397"/>
      <c r="P88" s="244"/>
    </row>
    <row r="89" spans="1:17" ht="26.25" customHeight="1"/>
    <row r="90" spans="1:17" ht="26.25" customHeight="1"/>
    <row r="91" spans="1:17" ht="26.25" customHeight="1">
      <c r="N91" s="190" t="s">
        <v>230</v>
      </c>
    </row>
    <row r="92" spans="1:17">
      <c r="B92" s="197" t="s">
        <v>139</v>
      </c>
      <c r="C92" s="1400" t="s">
        <v>140</v>
      </c>
      <c r="D92" s="1398"/>
      <c r="E92" s="1401"/>
      <c r="F92" s="1398" t="s">
        <v>235</v>
      </c>
      <c r="G92" s="1398"/>
      <c r="H92" s="1398"/>
      <c r="I92" s="1398"/>
      <c r="J92" s="1412" t="s">
        <v>555</v>
      </c>
      <c r="K92" s="1413"/>
      <c r="L92" s="1413"/>
      <c r="M92" s="1413"/>
      <c r="N92" s="198" t="s">
        <v>141</v>
      </c>
      <c r="O92" s="199"/>
    </row>
    <row r="93" spans="1:17">
      <c r="B93" s="200" t="s">
        <v>142</v>
      </c>
      <c r="C93" s="1402"/>
      <c r="D93" s="1399"/>
      <c r="E93" s="1403"/>
      <c r="F93" s="1399"/>
      <c r="G93" s="1399"/>
      <c r="H93" s="1399"/>
      <c r="I93" s="1399"/>
      <c r="J93" s="1413"/>
      <c r="K93" s="1413"/>
      <c r="L93" s="1413"/>
      <c r="M93" s="1413"/>
      <c r="N93" s="201" t="s">
        <v>143</v>
      </c>
      <c r="O93" s="199"/>
    </row>
    <row r="94" spans="1:17" ht="55.5">
      <c r="B94" s="643" t="s">
        <v>144</v>
      </c>
      <c r="C94" s="1414">
        <f>IF('5.補助対象経費総括表（まとめ）'!C19="","",'5.補助対象経費総括表（まとめ）'!C19)</f>
        <v>0</v>
      </c>
      <c r="D94" s="1414"/>
      <c r="E94" s="1414"/>
      <c r="F94" s="1414">
        <f>IF('5.補助対象経費総括表（まとめ）'!D19="",0,'5.補助対象経費総括表（まとめ）'!D19)</f>
        <v>0</v>
      </c>
      <c r="G94" s="1414"/>
      <c r="H94" s="1414"/>
      <c r="I94" s="1414"/>
      <c r="J94" s="1406">
        <v>0.33333333333333331</v>
      </c>
      <c r="K94" s="1407"/>
      <c r="L94" s="1407"/>
      <c r="M94" s="1408"/>
      <c r="N94" s="786">
        <f>IF(F94="",0,ROUNDDOWN(F94*$J$94,0))</f>
        <v>0</v>
      </c>
      <c r="O94" s="203"/>
      <c r="Q94" s="204"/>
    </row>
    <row r="95" spans="1:17" ht="55.5">
      <c r="B95" s="671" t="s">
        <v>960</v>
      </c>
      <c r="C95" s="1415">
        <f>IF('5.補助対象経費総括表（まとめ）'!C20="","",'5.補助対象経費総括表（まとめ）'!C20)</f>
        <v>0</v>
      </c>
      <c r="D95" s="1415"/>
      <c r="E95" s="1415"/>
      <c r="F95" s="1414">
        <f>IF('5.補助対象経費総括表（まとめ）'!D20="",0,'5.補助対象経費総括表（まとめ）'!D20)</f>
        <v>0</v>
      </c>
      <c r="G95" s="1414"/>
      <c r="H95" s="1414"/>
      <c r="I95" s="1414"/>
      <c r="J95" s="1409"/>
      <c r="K95" s="1410"/>
      <c r="L95" s="1410"/>
      <c r="M95" s="1411"/>
      <c r="N95" s="786">
        <f>IF(F95="",0,ROUNDDOWN(F95*$J$94,0))</f>
        <v>0</v>
      </c>
      <c r="O95" s="203"/>
      <c r="Q95" s="204"/>
    </row>
    <row r="96" spans="1:17" ht="56.25" customHeight="1" thickBot="1">
      <c r="A96" s="520"/>
      <c r="B96" s="672" t="s">
        <v>656</v>
      </c>
      <c r="C96" s="1424">
        <f>SUM(C94:E95)</f>
        <v>0</v>
      </c>
      <c r="D96" s="1424"/>
      <c r="E96" s="1424"/>
      <c r="F96" s="1424">
        <f>SUM(F94:I95)</f>
        <v>0</v>
      </c>
      <c r="G96" s="1424"/>
      <c r="H96" s="1424"/>
      <c r="I96" s="1424"/>
      <c r="J96" s="1423" t="s">
        <v>772</v>
      </c>
      <c r="K96" s="1423"/>
      <c r="L96" s="1423"/>
      <c r="M96" s="1423"/>
      <c r="N96" s="795">
        <f>'5.補助対象経費総括表（まとめ）'!F23</f>
        <v>0</v>
      </c>
      <c r="Q96" s="1106" t="s">
        <v>1227</v>
      </c>
    </row>
    <row r="97" spans="1:18" ht="93.75" customHeight="1" thickTop="1" thickBot="1">
      <c r="B97" s="673" t="s">
        <v>718</v>
      </c>
      <c r="C97" s="1418" t="s">
        <v>756</v>
      </c>
      <c r="D97" s="1419"/>
      <c r="E97" s="1419"/>
      <c r="F97" s="1418" t="s">
        <v>756</v>
      </c>
      <c r="G97" s="1419"/>
      <c r="H97" s="1419"/>
      <c r="I97" s="1419"/>
      <c r="J97" s="1420" t="s">
        <v>1094</v>
      </c>
      <c r="K97" s="1421"/>
      <c r="L97" s="1421"/>
      <c r="M97" s="1422"/>
      <c r="N97" s="787">
        <f>IF('5.補助対象経費総括表（まとめ）'!F24="",0,'5.補助対象経費総括表（まとめ）'!F24)</f>
        <v>0</v>
      </c>
    </row>
    <row r="98" spans="1:18" ht="56.25" customHeight="1" thickTop="1">
      <c r="A98" s="520"/>
      <c r="B98" s="674" t="s">
        <v>92</v>
      </c>
      <c r="C98" s="1425">
        <f>C96</f>
        <v>0</v>
      </c>
      <c r="D98" s="1425"/>
      <c r="E98" s="1425"/>
      <c r="F98" s="1425">
        <f>F96</f>
        <v>0</v>
      </c>
      <c r="G98" s="1425"/>
      <c r="H98" s="1425"/>
      <c r="I98" s="1425"/>
      <c r="J98" s="1426" t="s">
        <v>41</v>
      </c>
      <c r="K98" s="1426"/>
      <c r="L98" s="1426"/>
      <c r="M98" s="1426"/>
      <c r="N98" s="796">
        <f>SUM(N96:N97)</f>
        <v>0</v>
      </c>
    </row>
    <row r="99" spans="1:18" s="173" customFormat="1" ht="26.25" customHeight="1">
      <c r="B99" s="172" t="s">
        <v>731</v>
      </c>
      <c r="P99" s="242"/>
      <c r="R99" s="172"/>
    </row>
    <row r="100" spans="1:18" s="173" customFormat="1" ht="26.25" customHeight="1">
      <c r="P100" s="242"/>
      <c r="R100" s="172"/>
    </row>
    <row r="101" spans="1:18" s="173" customFormat="1" ht="26.25" customHeight="1">
      <c r="P101" s="242"/>
      <c r="R101" s="172"/>
    </row>
    <row r="102" spans="1:18" s="173" customFormat="1" ht="26.25" customHeight="1">
      <c r="P102" s="242"/>
      <c r="R102" s="172"/>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172" t="s">
        <v>145</v>
      </c>
    </row>
    <row r="124" spans="1:15">
      <c r="A124" s="1397" t="s">
        <v>568</v>
      </c>
      <c r="B124" s="1397"/>
      <c r="C124" s="1397"/>
      <c r="D124" s="1397"/>
      <c r="E124" s="1397"/>
      <c r="F124" s="1397"/>
      <c r="G124" s="1397"/>
      <c r="H124" s="1397"/>
      <c r="I124" s="1397"/>
      <c r="J124" s="1397"/>
      <c r="K124" s="1397"/>
      <c r="L124" s="1397"/>
      <c r="M124" s="1397"/>
      <c r="N124" s="1397"/>
      <c r="O124" s="1397"/>
    </row>
    <row r="128" spans="1:15" ht="25.5" customHeight="1">
      <c r="B128" s="1404" t="s">
        <v>569</v>
      </c>
      <c r="C128" s="1404"/>
      <c r="D128" s="1404"/>
      <c r="E128" s="1404"/>
      <c r="F128" s="1404"/>
      <c r="G128" s="1404"/>
      <c r="H128" s="1404"/>
      <c r="I128" s="1404"/>
      <c r="J128" s="1404"/>
      <c r="K128" s="1404"/>
      <c r="L128" s="1404"/>
      <c r="M128" s="1404"/>
      <c r="N128" s="1404"/>
      <c r="O128" s="205"/>
    </row>
    <row r="129" spans="1:16">
      <c r="A129" s="174"/>
      <c r="B129" s="1404"/>
      <c r="C129" s="1404"/>
      <c r="D129" s="1404"/>
      <c r="E129" s="1404"/>
      <c r="F129" s="1404"/>
      <c r="G129" s="1404"/>
      <c r="H129" s="1404"/>
      <c r="I129" s="1404"/>
      <c r="J129" s="1404"/>
      <c r="K129" s="1404"/>
      <c r="L129" s="1404"/>
      <c r="M129" s="1404"/>
      <c r="N129" s="1404"/>
      <c r="O129" s="205"/>
    </row>
    <row r="130" spans="1:16">
      <c r="A130" s="174"/>
      <c r="B130" s="1404"/>
      <c r="C130" s="1404"/>
      <c r="D130" s="1404"/>
      <c r="E130" s="1404"/>
      <c r="F130" s="1404"/>
      <c r="G130" s="1404"/>
      <c r="H130" s="1404"/>
      <c r="I130" s="1404"/>
      <c r="J130" s="1404"/>
      <c r="K130" s="1404"/>
      <c r="L130" s="1404"/>
      <c r="M130" s="1404"/>
      <c r="N130" s="1404"/>
      <c r="O130" s="205"/>
    </row>
    <row r="132" spans="1:16">
      <c r="A132" s="1397" t="s">
        <v>146</v>
      </c>
      <c r="B132" s="1397"/>
      <c r="C132" s="1397"/>
      <c r="D132" s="1397"/>
      <c r="E132" s="1397"/>
      <c r="F132" s="1397"/>
      <c r="G132" s="1397"/>
      <c r="H132" s="1397"/>
      <c r="I132" s="1397"/>
      <c r="J132" s="1397"/>
      <c r="K132" s="1397"/>
      <c r="L132" s="1397"/>
      <c r="M132" s="1397"/>
      <c r="N132" s="1397"/>
      <c r="O132" s="1397"/>
      <c r="P132" s="243"/>
    </row>
    <row r="134" spans="1:16" ht="25.5" customHeight="1">
      <c r="B134" s="1416" t="s">
        <v>570</v>
      </c>
      <c r="C134" s="1416"/>
      <c r="D134" s="1416"/>
      <c r="E134" s="1416"/>
      <c r="F134" s="1416"/>
      <c r="G134" s="1416"/>
      <c r="H134" s="1416"/>
      <c r="I134" s="1416"/>
      <c r="J134" s="1416"/>
      <c r="K134" s="1416"/>
      <c r="L134" s="1416"/>
      <c r="M134" s="1416"/>
      <c r="N134" s="1416"/>
      <c r="O134" s="206"/>
      <c r="P134" s="250"/>
    </row>
    <row r="135" spans="1:16">
      <c r="B135" s="1416"/>
      <c r="C135" s="1416"/>
      <c r="D135" s="1416"/>
      <c r="E135" s="1416"/>
      <c r="F135" s="1416"/>
      <c r="G135" s="1416"/>
      <c r="H135" s="1416"/>
      <c r="I135" s="1416"/>
      <c r="J135" s="1416"/>
      <c r="K135" s="1416"/>
      <c r="L135" s="1416"/>
      <c r="M135" s="1416"/>
      <c r="N135" s="1416"/>
      <c r="O135" s="206"/>
    </row>
    <row r="136" spans="1:16">
      <c r="B136" s="1416"/>
      <c r="C136" s="1416"/>
      <c r="D136" s="1416"/>
      <c r="E136" s="1416"/>
      <c r="F136" s="1416"/>
      <c r="G136" s="1416"/>
      <c r="H136" s="1416"/>
      <c r="I136" s="1416"/>
      <c r="J136" s="1416"/>
      <c r="K136" s="1416"/>
      <c r="L136" s="1416"/>
      <c r="M136" s="1416"/>
      <c r="N136" s="1416"/>
      <c r="O136" s="206"/>
    </row>
    <row r="137" spans="1:16">
      <c r="B137" s="1416"/>
      <c r="C137" s="1416"/>
      <c r="D137" s="1416"/>
      <c r="E137" s="1416"/>
      <c r="F137" s="1416"/>
      <c r="G137" s="1416"/>
      <c r="H137" s="1416"/>
      <c r="I137" s="1416"/>
      <c r="J137" s="1416"/>
      <c r="K137" s="1416"/>
      <c r="L137" s="1416"/>
      <c r="M137" s="1416"/>
      <c r="N137" s="1416"/>
      <c r="O137" s="206"/>
    </row>
    <row r="138" spans="1:16">
      <c r="A138" s="172" t="s">
        <v>30</v>
      </c>
      <c r="B138" s="207"/>
      <c r="C138" s="207"/>
      <c r="D138" s="207"/>
      <c r="E138" s="207"/>
      <c r="F138" s="207"/>
      <c r="G138" s="207"/>
      <c r="H138" s="207"/>
      <c r="I138" s="207"/>
      <c r="J138" s="207"/>
      <c r="K138" s="207"/>
      <c r="L138" s="207"/>
      <c r="M138" s="207"/>
      <c r="N138" s="207"/>
      <c r="O138" s="207"/>
    </row>
    <row r="139" spans="1:16" ht="25.5" customHeight="1">
      <c r="B139" s="1416" t="s">
        <v>571</v>
      </c>
      <c r="C139" s="1416"/>
      <c r="D139" s="1416"/>
      <c r="E139" s="1416"/>
      <c r="F139" s="1416"/>
      <c r="G139" s="1416"/>
      <c r="H139" s="1416"/>
      <c r="I139" s="1416"/>
      <c r="J139" s="1416"/>
      <c r="K139" s="1416"/>
      <c r="L139" s="1416"/>
      <c r="M139" s="1416"/>
      <c r="N139" s="1416"/>
      <c r="O139" s="206"/>
      <c r="P139" s="250"/>
    </row>
    <row r="140" spans="1:16">
      <c r="B140" s="1416"/>
      <c r="C140" s="1416"/>
      <c r="D140" s="1416"/>
      <c r="E140" s="1416"/>
      <c r="F140" s="1416"/>
      <c r="G140" s="1416"/>
      <c r="H140" s="1416"/>
      <c r="I140" s="1416"/>
      <c r="J140" s="1416"/>
      <c r="K140" s="1416"/>
      <c r="L140" s="1416"/>
      <c r="M140" s="1416"/>
      <c r="N140" s="1416"/>
      <c r="O140" s="206"/>
    </row>
    <row r="141" spans="1:16">
      <c r="B141" s="1416"/>
      <c r="C141" s="1416"/>
      <c r="D141" s="1416"/>
      <c r="E141" s="1416"/>
      <c r="F141" s="1416"/>
      <c r="G141" s="1416"/>
      <c r="H141" s="1416"/>
      <c r="I141" s="1416"/>
      <c r="J141" s="1416"/>
      <c r="K141" s="1416"/>
      <c r="L141" s="1416"/>
      <c r="M141" s="1416"/>
      <c r="N141" s="1416"/>
      <c r="O141" s="207"/>
    </row>
    <row r="142" spans="1:16">
      <c r="B142" s="1416"/>
      <c r="C142" s="1416"/>
      <c r="D142" s="1416"/>
      <c r="E142" s="1416"/>
      <c r="F142" s="1416"/>
      <c r="G142" s="1416"/>
      <c r="H142" s="1416"/>
      <c r="I142" s="1416"/>
      <c r="J142" s="1416"/>
      <c r="K142" s="1416"/>
      <c r="L142" s="1416"/>
      <c r="M142" s="1416"/>
      <c r="N142" s="1416"/>
      <c r="O142" s="207"/>
    </row>
    <row r="143" spans="1:16" ht="25.5" customHeight="1">
      <c r="B143" s="206"/>
      <c r="C143" s="206"/>
      <c r="D143" s="206"/>
      <c r="E143" s="206"/>
      <c r="F143" s="206"/>
      <c r="G143" s="206"/>
      <c r="H143" s="206"/>
      <c r="I143" s="206"/>
      <c r="J143" s="363"/>
      <c r="K143" s="363"/>
      <c r="L143" s="206"/>
      <c r="M143" s="206"/>
      <c r="N143" s="206"/>
      <c r="O143" s="206"/>
      <c r="P143" s="250"/>
    </row>
    <row r="144" spans="1:16">
      <c r="B144" s="1416" t="s">
        <v>572</v>
      </c>
      <c r="C144" s="1416"/>
      <c r="D144" s="1416"/>
      <c r="E144" s="1416"/>
      <c r="F144" s="1416"/>
      <c r="G144" s="1416"/>
      <c r="H144" s="1416"/>
      <c r="I144" s="1416"/>
      <c r="J144" s="1416"/>
      <c r="K144" s="1416"/>
      <c r="L144" s="1416"/>
      <c r="M144" s="1416"/>
      <c r="N144" s="1416"/>
      <c r="O144" s="206"/>
    </row>
    <row r="145" spans="2:17">
      <c r="B145" s="1416"/>
      <c r="C145" s="1416"/>
      <c r="D145" s="1416"/>
      <c r="E145" s="1416"/>
      <c r="F145" s="1416"/>
      <c r="G145" s="1416"/>
      <c r="H145" s="1416"/>
      <c r="I145" s="1416"/>
      <c r="J145" s="1416"/>
      <c r="K145" s="1416"/>
      <c r="L145" s="1416"/>
      <c r="M145" s="1416"/>
      <c r="N145" s="1416"/>
      <c r="O145" s="207"/>
    </row>
    <row r="146" spans="2:17">
      <c r="B146" s="1416"/>
      <c r="C146" s="1416"/>
      <c r="D146" s="1416"/>
      <c r="E146" s="1416"/>
      <c r="F146" s="1416"/>
      <c r="G146" s="1416"/>
      <c r="H146" s="1416"/>
      <c r="I146" s="1416"/>
      <c r="J146" s="1416"/>
      <c r="K146" s="1416"/>
      <c r="L146" s="1416"/>
      <c r="M146" s="1416"/>
      <c r="N146" s="1416"/>
      <c r="O146" s="207"/>
    </row>
    <row r="147" spans="2:17" ht="25.5" customHeight="1">
      <c r="B147" s="1416"/>
      <c r="C147" s="1416"/>
      <c r="D147" s="1416"/>
      <c r="E147" s="1416"/>
      <c r="F147" s="1416"/>
      <c r="G147" s="1416"/>
      <c r="H147" s="1416"/>
      <c r="I147" s="1416"/>
      <c r="J147" s="1416"/>
      <c r="K147" s="1416"/>
      <c r="L147" s="1416"/>
      <c r="M147" s="1416"/>
      <c r="N147" s="1416"/>
      <c r="O147" s="206"/>
      <c r="P147" s="243"/>
    </row>
    <row r="148" spans="2:17">
      <c r="B148" s="206"/>
      <c r="C148" s="206"/>
      <c r="D148" s="206"/>
      <c r="E148" s="206"/>
      <c r="F148" s="206"/>
      <c r="G148" s="206"/>
      <c r="H148" s="206"/>
      <c r="I148" s="206"/>
      <c r="J148" s="363"/>
      <c r="K148" s="363"/>
      <c r="L148" s="206"/>
      <c r="M148" s="206"/>
      <c r="N148" s="206"/>
      <c r="O148" s="206"/>
    </row>
    <row r="149" spans="2:17" ht="25.5" customHeight="1">
      <c r="B149" s="1416" t="s">
        <v>573</v>
      </c>
      <c r="C149" s="1416"/>
      <c r="D149" s="1416"/>
      <c r="E149" s="1416"/>
      <c r="F149" s="1416"/>
      <c r="G149" s="1416"/>
      <c r="H149" s="1416"/>
      <c r="I149" s="1416"/>
      <c r="J149" s="1416"/>
      <c r="K149" s="1416"/>
      <c r="L149" s="1416"/>
      <c r="M149" s="1416"/>
      <c r="N149" s="1416"/>
      <c r="Q149" s="204"/>
    </row>
    <row r="150" spans="2:17" ht="25.5" customHeight="1">
      <c r="B150" s="1416"/>
      <c r="C150" s="1416"/>
      <c r="D150" s="1416"/>
      <c r="E150" s="1416"/>
      <c r="F150" s="1416"/>
      <c r="G150" s="1416"/>
      <c r="H150" s="1416"/>
      <c r="I150" s="1416"/>
      <c r="J150" s="1416"/>
      <c r="K150" s="1416"/>
      <c r="L150" s="1416"/>
      <c r="M150" s="1416"/>
      <c r="N150" s="1416"/>
      <c r="Q150" s="204"/>
    </row>
    <row r="151" spans="2:17" ht="25.5" customHeight="1">
      <c r="B151" s="1416"/>
      <c r="C151" s="1416"/>
      <c r="D151" s="1416"/>
      <c r="E151" s="1416"/>
      <c r="F151" s="1416"/>
      <c r="G151" s="1416"/>
      <c r="H151" s="1416"/>
      <c r="I151" s="1416"/>
      <c r="J151" s="1416"/>
      <c r="K151" s="1416"/>
      <c r="L151" s="1416"/>
      <c r="M151" s="1416"/>
      <c r="N151" s="1416"/>
      <c r="Q151" s="204"/>
    </row>
    <row r="152" spans="2:17" ht="25.5" customHeight="1">
      <c r="B152" s="1416"/>
      <c r="C152" s="1416"/>
      <c r="D152" s="1416"/>
      <c r="E152" s="1416"/>
      <c r="F152" s="1416"/>
      <c r="G152" s="1416"/>
      <c r="H152" s="1416"/>
      <c r="I152" s="1416"/>
      <c r="J152" s="1416"/>
      <c r="K152" s="1416"/>
      <c r="L152" s="1416"/>
      <c r="M152" s="1416"/>
      <c r="N152" s="1416"/>
      <c r="Q152" s="204"/>
    </row>
    <row r="153" spans="2:17" ht="25.5" customHeight="1">
      <c r="Q153" s="204"/>
    </row>
    <row r="154" spans="2:17" ht="25.5" customHeight="1">
      <c r="Q154" s="204"/>
    </row>
    <row r="155" spans="2:17" ht="25.5" customHeight="1">
      <c r="Q155" s="204"/>
    </row>
    <row r="156" spans="2:17" ht="25.5" customHeight="1">
      <c r="Q156" s="204"/>
    </row>
    <row r="157" spans="2:17" ht="25.5" customHeight="1">
      <c r="Q157" s="204"/>
    </row>
    <row r="158" spans="2:17" ht="25.5" customHeight="1">
      <c r="Q158" s="204"/>
    </row>
    <row r="159" spans="2:17" ht="25.5" customHeight="1">
      <c r="Q159" s="204"/>
    </row>
    <row r="160" spans="2:17" ht="25.5" customHeight="1">
      <c r="Q160" s="204"/>
    </row>
    <row r="161" spans="1:18" ht="25.5" customHeight="1">
      <c r="Q161" s="204"/>
    </row>
    <row r="162" spans="1:18" ht="25.5" customHeight="1">
      <c r="Q162" s="204"/>
    </row>
    <row r="165" spans="1:18" ht="26.25" customHeight="1">
      <c r="Q165" s="251" t="s">
        <v>421</v>
      </c>
      <c r="R165" s="208"/>
    </row>
    <row r="166" spans="1:18" ht="26.25" customHeight="1">
      <c r="A166" s="172" t="s">
        <v>147</v>
      </c>
      <c r="Q166" s="251" t="s">
        <v>347</v>
      </c>
      <c r="R166" s="208"/>
    </row>
    <row r="167" spans="1:18" s="209" customFormat="1" ht="26.25" customHeight="1">
      <c r="L167" s="1417" t="str">
        <f>IF(入力シート!F14="","",入力シート!F14)</f>
        <v/>
      </c>
      <c r="M167" s="1417"/>
      <c r="N167" s="1417"/>
      <c r="Q167" s="251" t="s">
        <v>390</v>
      </c>
      <c r="R167" s="173"/>
    </row>
    <row r="168" spans="1:18" ht="26.25" customHeight="1">
      <c r="A168" s="1397" t="s">
        <v>385</v>
      </c>
      <c r="B168" s="1397"/>
      <c r="C168" s="1397"/>
      <c r="D168" s="1397"/>
      <c r="E168" s="1397"/>
      <c r="F168" s="1397"/>
      <c r="G168" s="1397"/>
      <c r="H168" s="1397"/>
      <c r="I168" s="1397"/>
      <c r="J168" s="1397"/>
      <c r="K168" s="1397"/>
      <c r="L168" s="1397"/>
      <c r="M168" s="1397"/>
      <c r="N168" s="1397"/>
      <c r="O168" s="1397"/>
      <c r="Q168" s="242"/>
      <c r="R168" s="173"/>
    </row>
    <row r="169" spans="1:18" s="202" customFormat="1" ht="26.25" customHeight="1">
      <c r="A169" s="172"/>
      <c r="B169" s="172"/>
      <c r="C169" s="172"/>
      <c r="D169" s="172"/>
      <c r="E169" s="172"/>
      <c r="F169" s="172"/>
      <c r="G169" s="172"/>
      <c r="H169" s="172"/>
      <c r="I169" s="172"/>
      <c r="J169" s="172"/>
      <c r="K169" s="172"/>
      <c r="L169" s="172"/>
      <c r="M169" s="172"/>
      <c r="N169" s="172"/>
      <c r="O169" s="172"/>
      <c r="Q169" s="242"/>
      <c r="R169" s="173"/>
    </row>
    <row r="170" spans="1:18" ht="26.25" customHeight="1">
      <c r="A170" s="202"/>
      <c r="B170" s="1405" t="s">
        <v>148</v>
      </c>
      <c r="C170" s="1405" t="s">
        <v>149</v>
      </c>
      <c r="D170" s="1405" t="s">
        <v>150</v>
      </c>
      <c r="E170" s="1405"/>
      <c r="F170" s="1405"/>
      <c r="G170" s="1405"/>
      <c r="H170" s="1405" t="s">
        <v>151</v>
      </c>
      <c r="I170" s="1405"/>
      <c r="J170" s="1405"/>
      <c r="K170" s="1405"/>
      <c r="L170" s="1405"/>
      <c r="M170" s="1405"/>
      <c r="N170" s="1405" t="s">
        <v>6</v>
      </c>
      <c r="O170" s="174"/>
      <c r="Q170" s="252"/>
      <c r="R170" s="210"/>
    </row>
    <row r="171" spans="1:18" ht="26.25" customHeight="1">
      <c r="A171" s="202"/>
      <c r="B171" s="1405"/>
      <c r="C171" s="1405"/>
      <c r="D171" s="211" t="s">
        <v>152</v>
      </c>
      <c r="E171" s="211" t="s">
        <v>120</v>
      </c>
      <c r="F171" s="211" t="s">
        <v>121</v>
      </c>
      <c r="G171" s="211" t="s">
        <v>132</v>
      </c>
      <c r="H171" s="1405"/>
      <c r="I171" s="1405"/>
      <c r="J171" s="1405"/>
      <c r="K171" s="1405"/>
      <c r="L171" s="1405"/>
      <c r="M171" s="1405"/>
      <c r="N171" s="1405"/>
      <c r="O171" s="174"/>
      <c r="Q171" s="252"/>
      <c r="R171" s="210"/>
    </row>
    <row r="172" spans="1:18" ht="26.25" customHeight="1">
      <c r="A172" s="176"/>
      <c r="B172" s="154"/>
      <c r="C172" s="797"/>
      <c r="D172" s="130"/>
      <c r="E172" s="131"/>
      <c r="F172" s="131"/>
      <c r="G172" s="131"/>
      <c r="H172" s="1396"/>
      <c r="I172" s="1396"/>
      <c r="J172" s="1396"/>
      <c r="K172" s="1396"/>
      <c r="L172" s="1396"/>
      <c r="M172" s="1396"/>
      <c r="N172" s="154"/>
      <c r="O172" s="212"/>
      <c r="Q172" s="249" t="s">
        <v>153</v>
      </c>
      <c r="R172" s="173"/>
    </row>
    <row r="173" spans="1:18" ht="26.25" customHeight="1">
      <c r="A173" s="176"/>
      <c r="B173" s="154"/>
      <c r="C173" s="154"/>
      <c r="D173" s="130"/>
      <c r="E173" s="131"/>
      <c r="F173" s="131"/>
      <c r="G173" s="131"/>
      <c r="H173" s="1396"/>
      <c r="I173" s="1396"/>
      <c r="J173" s="1396"/>
      <c r="K173" s="1396"/>
      <c r="L173" s="1396"/>
      <c r="M173" s="1396"/>
      <c r="N173" s="154"/>
      <c r="O173" s="212"/>
      <c r="Q173" s="249" t="s">
        <v>236</v>
      </c>
      <c r="R173" s="173"/>
    </row>
    <row r="174" spans="1:18" ht="26.25" customHeight="1">
      <c r="A174" s="176"/>
      <c r="B174" s="154"/>
      <c r="C174" s="154"/>
      <c r="D174" s="130"/>
      <c r="E174" s="131"/>
      <c r="F174" s="131"/>
      <c r="G174" s="131"/>
      <c r="H174" s="1396"/>
      <c r="I174" s="1396"/>
      <c r="J174" s="1396"/>
      <c r="K174" s="1396"/>
      <c r="L174" s="1396"/>
      <c r="M174" s="1396"/>
      <c r="N174" s="154"/>
      <c r="O174" s="174"/>
      <c r="Q174" s="249" t="s">
        <v>353</v>
      </c>
      <c r="R174" s="173"/>
    </row>
    <row r="175" spans="1:18" ht="26.25" customHeight="1">
      <c r="B175" s="154"/>
      <c r="C175" s="154"/>
      <c r="D175" s="130"/>
      <c r="E175" s="131"/>
      <c r="F175" s="131"/>
      <c r="G175" s="131"/>
      <c r="H175" s="1396"/>
      <c r="I175" s="1396"/>
      <c r="J175" s="1396"/>
      <c r="K175" s="1396"/>
      <c r="L175" s="1396"/>
      <c r="M175" s="1396"/>
      <c r="N175" s="154"/>
      <c r="O175" s="174"/>
    </row>
    <row r="176" spans="1:18" ht="26.25" customHeight="1">
      <c r="B176" s="154"/>
      <c r="C176" s="154"/>
      <c r="D176" s="130"/>
      <c r="E176" s="131"/>
      <c r="F176" s="131"/>
      <c r="G176" s="131"/>
      <c r="H176" s="1396"/>
      <c r="I176" s="1396"/>
      <c r="J176" s="1396"/>
      <c r="K176" s="1396"/>
      <c r="L176" s="1396"/>
      <c r="M176" s="1396"/>
      <c r="N176" s="154"/>
      <c r="O176" s="174"/>
    </row>
    <row r="177" spans="2:15" ht="26.25" customHeight="1">
      <c r="B177" s="154"/>
      <c r="C177" s="154"/>
      <c r="D177" s="130"/>
      <c r="E177" s="131"/>
      <c r="F177" s="131"/>
      <c r="G177" s="131"/>
      <c r="H177" s="1396"/>
      <c r="I177" s="1396"/>
      <c r="J177" s="1396"/>
      <c r="K177" s="1396"/>
      <c r="L177" s="1396"/>
      <c r="M177" s="1396"/>
      <c r="N177" s="154"/>
      <c r="O177" s="174"/>
    </row>
    <row r="178" spans="2:15" ht="26.25" customHeight="1">
      <c r="B178" s="154"/>
      <c r="C178" s="154"/>
      <c r="D178" s="130"/>
      <c r="E178" s="131"/>
      <c r="F178" s="131"/>
      <c r="G178" s="131"/>
      <c r="H178" s="1396"/>
      <c r="I178" s="1396"/>
      <c r="J178" s="1396"/>
      <c r="K178" s="1396"/>
      <c r="L178" s="1396"/>
      <c r="M178" s="1396"/>
      <c r="N178" s="154"/>
      <c r="O178" s="174"/>
    </row>
    <row r="179" spans="2:15" ht="26.25" customHeight="1">
      <c r="B179" s="154"/>
      <c r="C179" s="154"/>
      <c r="D179" s="130"/>
      <c r="E179" s="131"/>
      <c r="F179" s="131"/>
      <c r="G179" s="131"/>
      <c r="H179" s="1396"/>
      <c r="I179" s="1396"/>
      <c r="J179" s="1396"/>
      <c r="K179" s="1396"/>
      <c r="L179" s="1396"/>
      <c r="M179" s="1396"/>
      <c r="N179" s="154"/>
      <c r="O179" s="174"/>
    </row>
    <row r="180" spans="2:15" ht="26.25" customHeight="1">
      <c r="B180" s="154"/>
      <c r="C180" s="154"/>
      <c r="D180" s="130"/>
      <c r="E180" s="131"/>
      <c r="F180" s="131"/>
      <c r="G180" s="131"/>
      <c r="H180" s="1396"/>
      <c r="I180" s="1396"/>
      <c r="J180" s="1396"/>
      <c r="K180" s="1396"/>
      <c r="L180" s="1396"/>
      <c r="M180" s="1396"/>
      <c r="N180" s="154"/>
      <c r="O180" s="174"/>
    </row>
    <row r="181" spans="2:15" ht="26.25" customHeight="1">
      <c r="B181" s="154"/>
      <c r="C181" s="154"/>
      <c r="D181" s="130"/>
      <c r="E181" s="131"/>
      <c r="F181" s="131"/>
      <c r="G181" s="131"/>
      <c r="H181" s="1396"/>
      <c r="I181" s="1396"/>
      <c r="J181" s="1396"/>
      <c r="K181" s="1396"/>
      <c r="L181" s="1396"/>
      <c r="M181" s="1396"/>
      <c r="N181" s="154"/>
      <c r="O181" s="174"/>
    </row>
    <row r="182" spans="2:15" ht="26.25" customHeight="1">
      <c r="B182" s="154"/>
      <c r="C182" s="154"/>
      <c r="D182" s="130"/>
      <c r="E182" s="131"/>
      <c r="F182" s="131"/>
      <c r="G182" s="131"/>
      <c r="H182" s="1396"/>
      <c r="I182" s="1396"/>
      <c r="J182" s="1396"/>
      <c r="K182" s="1396"/>
      <c r="L182" s="1396"/>
      <c r="M182" s="1396"/>
      <c r="N182" s="154"/>
      <c r="O182" s="174"/>
    </row>
    <row r="183" spans="2:15" ht="26.25" customHeight="1">
      <c r="B183" s="154"/>
      <c r="C183" s="154"/>
      <c r="D183" s="130"/>
      <c r="E183" s="131"/>
      <c r="F183" s="131"/>
      <c r="G183" s="131"/>
      <c r="H183" s="1396"/>
      <c r="I183" s="1396"/>
      <c r="J183" s="1396"/>
      <c r="K183" s="1396"/>
      <c r="L183" s="1396"/>
      <c r="M183" s="1396"/>
      <c r="N183" s="154"/>
      <c r="O183" s="174"/>
    </row>
    <row r="184" spans="2:15" ht="26.25" customHeight="1">
      <c r="B184" s="154"/>
      <c r="C184" s="154"/>
      <c r="D184" s="130"/>
      <c r="E184" s="131"/>
      <c r="F184" s="131"/>
      <c r="G184" s="131"/>
      <c r="H184" s="1396"/>
      <c r="I184" s="1396"/>
      <c r="J184" s="1396"/>
      <c r="K184" s="1396"/>
      <c r="L184" s="1396"/>
      <c r="M184" s="1396"/>
      <c r="N184" s="154"/>
      <c r="O184" s="174"/>
    </row>
    <row r="185" spans="2:15" ht="26.25" customHeight="1">
      <c r="B185" s="154"/>
      <c r="C185" s="154"/>
      <c r="D185" s="130"/>
      <c r="E185" s="131"/>
      <c r="F185" s="131"/>
      <c r="G185" s="131"/>
      <c r="H185" s="1396"/>
      <c r="I185" s="1396"/>
      <c r="J185" s="1396"/>
      <c r="K185" s="1396"/>
      <c r="L185" s="1396"/>
      <c r="M185" s="1396"/>
      <c r="N185" s="154"/>
      <c r="O185" s="174"/>
    </row>
    <row r="186" spans="2:15" ht="26.25" customHeight="1">
      <c r="B186" s="154"/>
      <c r="C186" s="154"/>
      <c r="D186" s="130"/>
      <c r="E186" s="131"/>
      <c r="F186" s="131"/>
      <c r="G186" s="131"/>
      <c r="H186" s="1396"/>
      <c r="I186" s="1396"/>
      <c r="J186" s="1396"/>
      <c r="K186" s="1396"/>
      <c r="L186" s="1396"/>
      <c r="M186" s="1396"/>
      <c r="N186" s="154"/>
      <c r="O186" s="174"/>
    </row>
    <row r="187" spans="2:15" ht="26.25" customHeight="1">
      <c r="B187" s="154"/>
      <c r="C187" s="154"/>
      <c r="D187" s="130"/>
      <c r="E187" s="131"/>
      <c r="F187" s="131"/>
      <c r="G187" s="131"/>
      <c r="H187" s="1396"/>
      <c r="I187" s="1396"/>
      <c r="J187" s="1396"/>
      <c r="K187" s="1396"/>
      <c r="L187" s="1396"/>
      <c r="M187" s="1396"/>
      <c r="N187" s="154"/>
      <c r="O187" s="174"/>
    </row>
    <row r="188" spans="2:15" ht="26.25" customHeight="1">
      <c r="B188" s="154"/>
      <c r="C188" s="154"/>
      <c r="D188" s="130"/>
      <c r="E188" s="131"/>
      <c r="F188" s="131"/>
      <c r="G188" s="131"/>
      <c r="H188" s="1396"/>
      <c r="I188" s="1396"/>
      <c r="J188" s="1396"/>
      <c r="K188" s="1396"/>
      <c r="L188" s="1396"/>
      <c r="M188" s="1396"/>
      <c r="N188" s="154"/>
      <c r="O188" s="174"/>
    </row>
    <row r="189" spans="2:15" ht="26.25" customHeight="1">
      <c r="B189" s="154"/>
      <c r="C189" s="154"/>
      <c r="D189" s="130"/>
      <c r="E189" s="131"/>
      <c r="F189" s="131"/>
      <c r="G189" s="131"/>
      <c r="H189" s="1396"/>
      <c r="I189" s="1396"/>
      <c r="J189" s="1396"/>
      <c r="K189" s="1396"/>
      <c r="L189" s="1396"/>
      <c r="M189" s="1396"/>
      <c r="N189" s="154"/>
      <c r="O189" s="174"/>
    </row>
    <row r="190" spans="2:15" ht="26.25" customHeight="1">
      <c r="B190" s="154"/>
      <c r="C190" s="154"/>
      <c r="D190" s="130"/>
      <c r="E190" s="131"/>
      <c r="F190" s="131"/>
      <c r="G190" s="131"/>
      <c r="H190" s="1396"/>
      <c r="I190" s="1396"/>
      <c r="J190" s="1396"/>
      <c r="K190" s="1396"/>
      <c r="L190" s="1396"/>
      <c r="M190" s="1396"/>
      <c r="N190" s="154"/>
    </row>
    <row r="191" spans="2:15" ht="26.25" customHeight="1">
      <c r="B191" s="154"/>
      <c r="C191" s="154"/>
      <c r="D191" s="130"/>
      <c r="E191" s="131"/>
      <c r="F191" s="131"/>
      <c r="G191" s="131"/>
      <c r="H191" s="1396"/>
      <c r="I191" s="1396"/>
      <c r="J191" s="1396"/>
      <c r="K191" s="1396"/>
      <c r="L191" s="1396"/>
      <c r="M191" s="1396"/>
      <c r="N191" s="154"/>
    </row>
    <row r="192" spans="2:15" ht="26.25" customHeight="1">
      <c r="B192" s="154"/>
      <c r="C192" s="154"/>
      <c r="D192" s="130"/>
      <c r="E192" s="131"/>
      <c r="F192" s="131"/>
      <c r="G192" s="131"/>
      <c r="H192" s="1396"/>
      <c r="I192" s="1396"/>
      <c r="J192" s="1396"/>
      <c r="K192" s="1396"/>
      <c r="L192" s="1396"/>
      <c r="M192" s="1396"/>
      <c r="N192" s="154"/>
    </row>
    <row r="193" spans="2:18" ht="26.25" customHeight="1">
      <c r="B193" s="154"/>
      <c r="C193" s="154"/>
      <c r="D193" s="130"/>
      <c r="E193" s="131"/>
      <c r="F193" s="131"/>
      <c r="G193" s="131"/>
      <c r="H193" s="1396"/>
      <c r="I193" s="1396"/>
      <c r="J193" s="1396"/>
      <c r="K193" s="1396"/>
      <c r="L193" s="1396"/>
      <c r="M193" s="1396"/>
      <c r="N193" s="154"/>
    </row>
    <row r="194" spans="2:18" ht="26.25" customHeight="1">
      <c r="B194" s="154"/>
      <c r="C194" s="154"/>
      <c r="D194" s="130"/>
      <c r="E194" s="131"/>
      <c r="F194" s="131"/>
      <c r="G194" s="131"/>
      <c r="H194" s="1396"/>
      <c r="I194" s="1396"/>
      <c r="J194" s="1396"/>
      <c r="K194" s="1396"/>
      <c r="L194" s="1396"/>
      <c r="M194" s="1396"/>
      <c r="N194" s="154"/>
    </row>
    <row r="195" spans="2:18" ht="26.25" customHeight="1">
      <c r="B195" s="154"/>
      <c r="C195" s="154"/>
      <c r="D195" s="130"/>
      <c r="E195" s="131"/>
      <c r="F195" s="131"/>
      <c r="G195" s="131"/>
      <c r="H195" s="1396"/>
      <c r="I195" s="1396"/>
      <c r="J195" s="1396"/>
      <c r="K195" s="1396"/>
      <c r="L195" s="1396"/>
      <c r="M195" s="1396"/>
      <c r="N195" s="154"/>
    </row>
    <row r="196" spans="2:18" ht="26.25" customHeight="1">
      <c r="B196" s="154"/>
      <c r="C196" s="154"/>
      <c r="D196" s="130"/>
      <c r="E196" s="131"/>
      <c r="F196" s="131"/>
      <c r="G196" s="131"/>
      <c r="H196" s="1396"/>
      <c r="I196" s="1396"/>
      <c r="J196" s="1396"/>
      <c r="K196" s="1396"/>
      <c r="L196" s="1396"/>
      <c r="M196" s="1396"/>
      <c r="N196" s="154"/>
    </row>
    <row r="197" spans="2:18" ht="26.25" customHeight="1"/>
    <row r="198" spans="2:18" ht="26.25" customHeight="1">
      <c r="B198" s="1416" t="s">
        <v>386</v>
      </c>
      <c r="C198" s="1416"/>
      <c r="D198" s="1416"/>
      <c r="E198" s="1416"/>
      <c r="F198" s="1416"/>
      <c r="G198" s="1416"/>
      <c r="H198" s="1416"/>
      <c r="I198" s="1416"/>
      <c r="J198" s="1416"/>
      <c r="K198" s="1416"/>
      <c r="L198" s="1416"/>
      <c r="M198" s="1416"/>
      <c r="N198" s="1416"/>
      <c r="O198" s="1416"/>
    </row>
    <row r="199" spans="2:18" ht="26.25" customHeight="1">
      <c r="B199" s="1416"/>
      <c r="C199" s="1416"/>
      <c r="D199" s="1416"/>
      <c r="E199" s="1416"/>
      <c r="F199" s="1416"/>
      <c r="G199" s="1416"/>
      <c r="H199" s="1416"/>
      <c r="I199" s="1416"/>
      <c r="J199" s="1416"/>
      <c r="K199" s="1416"/>
      <c r="L199" s="1416"/>
      <c r="M199" s="1416"/>
      <c r="N199" s="1416"/>
      <c r="O199" s="1416"/>
    </row>
    <row r="200" spans="2:18" ht="26.25" customHeight="1">
      <c r="B200" s="1416" t="s">
        <v>389</v>
      </c>
      <c r="C200" s="1416"/>
      <c r="D200" s="1416"/>
      <c r="E200" s="1416"/>
      <c r="F200" s="1416"/>
      <c r="G200" s="1416"/>
      <c r="H200" s="1416"/>
      <c r="I200" s="1416"/>
      <c r="J200" s="1416"/>
      <c r="K200" s="1416"/>
      <c r="L200" s="1416"/>
      <c r="M200" s="1416"/>
      <c r="N200" s="1416"/>
      <c r="O200" s="1416"/>
    </row>
    <row r="201" spans="2:18" ht="26.25" customHeight="1">
      <c r="B201" s="1416"/>
      <c r="C201" s="1416"/>
      <c r="D201" s="1416"/>
      <c r="E201" s="1416"/>
      <c r="F201" s="1416"/>
      <c r="G201" s="1416"/>
      <c r="H201" s="1416"/>
      <c r="I201" s="1416"/>
      <c r="J201" s="1416"/>
      <c r="K201" s="1416"/>
      <c r="L201" s="1416"/>
      <c r="M201" s="1416"/>
      <c r="N201" s="1416"/>
      <c r="O201" s="1416"/>
    </row>
    <row r="202" spans="2:18" ht="26.25" customHeight="1">
      <c r="B202" s="1416"/>
      <c r="C202" s="1416"/>
      <c r="D202" s="1416"/>
      <c r="E202" s="1416"/>
      <c r="F202" s="1416"/>
      <c r="G202" s="1416"/>
      <c r="H202" s="1416"/>
      <c r="I202" s="1416"/>
      <c r="J202" s="1416"/>
      <c r="K202" s="1416"/>
      <c r="L202" s="1416"/>
      <c r="M202" s="1416"/>
      <c r="N202" s="1416"/>
      <c r="O202" s="1416"/>
      <c r="Q202" s="213"/>
    </row>
    <row r="203" spans="2:18" ht="26.25" customHeight="1">
      <c r="B203" s="206"/>
      <c r="C203" s="206"/>
      <c r="D203" s="206"/>
      <c r="E203" s="206"/>
      <c r="F203" s="206"/>
      <c r="G203" s="206"/>
      <c r="H203" s="206"/>
      <c r="I203" s="206"/>
      <c r="J203" s="363"/>
      <c r="K203" s="363"/>
      <c r="L203" s="206"/>
      <c r="M203" s="206"/>
      <c r="N203" s="206"/>
      <c r="O203" s="206"/>
      <c r="Q203" s="213"/>
    </row>
    <row r="204" spans="2:18" ht="26.25" customHeight="1">
      <c r="B204" s="206"/>
      <c r="C204" s="206"/>
      <c r="D204" s="206"/>
      <c r="E204" s="206"/>
      <c r="F204" s="206"/>
      <c r="G204" s="206"/>
      <c r="H204" s="206"/>
      <c r="I204" s="206"/>
      <c r="J204" s="363"/>
      <c r="K204" s="363"/>
      <c r="L204" s="206"/>
      <c r="M204" s="206"/>
      <c r="N204" s="206"/>
      <c r="O204" s="206"/>
      <c r="Q204" s="213"/>
    </row>
    <row r="205" spans="2:18" ht="26.25" customHeight="1">
      <c r="B205" s="206"/>
      <c r="C205" s="206"/>
      <c r="D205" s="206"/>
      <c r="E205" s="206"/>
      <c r="F205" s="206"/>
      <c r="G205" s="206"/>
      <c r="H205" s="206"/>
      <c r="I205" s="206"/>
      <c r="J205" s="363"/>
      <c r="K205" s="363"/>
      <c r="L205" s="206"/>
      <c r="M205" s="206"/>
      <c r="N205" s="206"/>
      <c r="O205" s="206"/>
      <c r="Q205" s="213"/>
    </row>
    <row r="206" spans="2:18" ht="26.25" customHeight="1">
      <c r="B206" s="206"/>
      <c r="C206" s="206"/>
      <c r="D206" s="206"/>
      <c r="E206" s="206"/>
      <c r="F206" s="206"/>
      <c r="G206" s="206"/>
      <c r="H206" s="206"/>
      <c r="I206" s="206"/>
      <c r="J206" s="363"/>
      <c r="K206" s="363"/>
      <c r="L206" s="206"/>
      <c r="M206" s="206"/>
      <c r="N206" s="206"/>
      <c r="O206" s="206"/>
      <c r="Q206" s="213"/>
    </row>
    <row r="207" spans="2:18" ht="26.25" customHeight="1">
      <c r="C207" s="206"/>
      <c r="D207" s="206"/>
      <c r="E207" s="206"/>
      <c r="F207" s="206"/>
      <c r="G207" s="206"/>
      <c r="H207" s="206"/>
      <c r="I207" s="206"/>
      <c r="J207" s="363"/>
      <c r="K207" s="363"/>
      <c r="L207" s="206"/>
      <c r="M207" s="206"/>
      <c r="N207" s="206"/>
      <c r="O207" s="206"/>
    </row>
    <row r="208" spans="2:18" ht="26.25" hidden="1" customHeight="1" outlineLevel="1">
      <c r="Q208" s="251" t="s">
        <v>347</v>
      </c>
      <c r="R208" s="208"/>
    </row>
    <row r="209" spans="1:18" ht="26.25" hidden="1" customHeight="1" outlineLevel="1">
      <c r="A209" s="172" t="s">
        <v>147</v>
      </c>
      <c r="Q209" s="251" t="s">
        <v>390</v>
      </c>
      <c r="R209" s="208"/>
    </row>
    <row r="210" spans="1:18" s="209" customFormat="1" ht="26.25" hidden="1" customHeight="1" outlineLevel="1">
      <c r="L210" s="1417" t="str">
        <f>IF(入力シート!F14="","",入力シート!F14)</f>
        <v/>
      </c>
      <c r="M210" s="1417"/>
      <c r="N210" s="1417"/>
      <c r="Q210" s="253"/>
      <c r="R210" s="173"/>
    </row>
    <row r="211" spans="1:18" ht="26.25" hidden="1" customHeight="1" outlineLevel="1">
      <c r="A211" s="1397" t="s">
        <v>385</v>
      </c>
      <c r="B211" s="1397"/>
      <c r="C211" s="1397"/>
      <c r="D211" s="1397"/>
      <c r="E211" s="1397"/>
      <c r="F211" s="1397"/>
      <c r="G211" s="1397"/>
      <c r="H211" s="1397"/>
      <c r="I211" s="1397"/>
      <c r="J211" s="1397"/>
      <c r="K211" s="1397"/>
      <c r="L211" s="1397"/>
      <c r="M211" s="1397"/>
      <c r="N211" s="1397"/>
      <c r="O211" s="1397"/>
      <c r="Q211" s="242"/>
      <c r="R211" s="173"/>
    </row>
    <row r="212" spans="1:18" s="202" customFormat="1" ht="26.25" hidden="1" customHeight="1" outlineLevel="1">
      <c r="A212" s="172"/>
      <c r="B212" s="172"/>
      <c r="C212" s="172"/>
      <c r="D212" s="172"/>
      <c r="E212" s="172"/>
      <c r="F212" s="172"/>
      <c r="G212" s="172"/>
      <c r="H212" s="172"/>
      <c r="I212" s="172"/>
      <c r="J212" s="172"/>
      <c r="K212" s="172"/>
      <c r="L212" s="172"/>
      <c r="M212" s="172"/>
      <c r="N212" s="172"/>
      <c r="O212" s="172"/>
      <c r="Q212" s="242"/>
      <c r="R212" s="173"/>
    </row>
    <row r="213" spans="1:18" ht="26.25" hidden="1" customHeight="1" outlineLevel="1">
      <c r="A213" s="202"/>
      <c r="B213" s="1405" t="s">
        <v>148</v>
      </c>
      <c r="C213" s="1405" t="s">
        <v>149</v>
      </c>
      <c r="D213" s="1405" t="s">
        <v>150</v>
      </c>
      <c r="E213" s="1405"/>
      <c r="F213" s="1405"/>
      <c r="G213" s="1405"/>
      <c r="H213" s="1405" t="s">
        <v>151</v>
      </c>
      <c r="I213" s="1405"/>
      <c r="J213" s="1405"/>
      <c r="K213" s="1405"/>
      <c r="L213" s="1405"/>
      <c r="M213" s="1405"/>
      <c r="N213" s="1405" t="s">
        <v>6</v>
      </c>
      <c r="O213" s="174"/>
      <c r="Q213" s="252"/>
      <c r="R213" s="210"/>
    </row>
    <row r="214" spans="1:18" ht="26.25" hidden="1" customHeight="1" outlineLevel="1">
      <c r="A214" s="202"/>
      <c r="B214" s="1405"/>
      <c r="C214" s="1405"/>
      <c r="D214" s="211" t="s">
        <v>152</v>
      </c>
      <c r="E214" s="211" t="s">
        <v>120</v>
      </c>
      <c r="F214" s="211" t="s">
        <v>121</v>
      </c>
      <c r="G214" s="211" t="s">
        <v>132</v>
      </c>
      <c r="H214" s="1405"/>
      <c r="I214" s="1405"/>
      <c r="J214" s="1405"/>
      <c r="K214" s="1405"/>
      <c r="L214" s="1405"/>
      <c r="M214" s="1405"/>
      <c r="N214" s="1405"/>
      <c r="O214" s="174"/>
      <c r="Q214" s="252"/>
      <c r="R214" s="210"/>
    </row>
    <row r="215" spans="1:18" ht="26.25" hidden="1" customHeight="1" outlineLevel="1">
      <c r="A215" s="176"/>
      <c r="B215" s="154"/>
      <c r="C215" s="154"/>
      <c r="D215" s="130"/>
      <c r="E215" s="131"/>
      <c r="F215" s="131"/>
      <c r="G215" s="131"/>
      <c r="H215" s="1396"/>
      <c r="I215" s="1396"/>
      <c r="J215" s="1396"/>
      <c r="K215" s="1396"/>
      <c r="L215" s="1396"/>
      <c r="M215" s="1396"/>
      <c r="N215" s="154"/>
      <c r="O215" s="212"/>
      <c r="Q215" s="249" t="s">
        <v>153</v>
      </c>
      <c r="R215" s="173"/>
    </row>
    <row r="216" spans="1:18" ht="26.25" hidden="1" customHeight="1" outlineLevel="1">
      <c r="A216" s="176"/>
      <c r="B216" s="154"/>
      <c r="C216" s="154"/>
      <c r="D216" s="130"/>
      <c r="E216" s="131"/>
      <c r="F216" s="131"/>
      <c r="G216" s="131"/>
      <c r="H216" s="1396"/>
      <c r="I216" s="1396"/>
      <c r="J216" s="1396"/>
      <c r="K216" s="1396"/>
      <c r="L216" s="1396"/>
      <c r="M216" s="1396"/>
      <c r="N216" s="154"/>
      <c r="O216" s="212"/>
      <c r="Q216" s="249" t="s">
        <v>236</v>
      </c>
      <c r="R216" s="173"/>
    </row>
    <row r="217" spans="1:18" ht="26.25" hidden="1" customHeight="1" outlineLevel="1">
      <c r="A217" s="176"/>
      <c r="B217" s="154"/>
      <c r="C217" s="154"/>
      <c r="D217" s="130"/>
      <c r="E217" s="131"/>
      <c r="F217" s="131"/>
      <c r="G217" s="131"/>
      <c r="H217" s="1396"/>
      <c r="I217" s="1396"/>
      <c r="J217" s="1396"/>
      <c r="K217" s="1396"/>
      <c r="L217" s="1396"/>
      <c r="M217" s="1396"/>
      <c r="N217" s="154"/>
      <c r="O217" s="174"/>
      <c r="Q217" s="249" t="s">
        <v>353</v>
      </c>
      <c r="R217" s="173"/>
    </row>
    <row r="218" spans="1:18" ht="26.25" hidden="1" customHeight="1" outlineLevel="1">
      <c r="B218" s="154"/>
      <c r="C218" s="154"/>
      <c r="D218" s="130"/>
      <c r="E218" s="131"/>
      <c r="F218" s="131"/>
      <c r="G218" s="131"/>
      <c r="H218" s="1396"/>
      <c r="I218" s="1396"/>
      <c r="J218" s="1396"/>
      <c r="K218" s="1396"/>
      <c r="L218" s="1396"/>
      <c r="M218" s="1396"/>
      <c r="N218" s="154"/>
      <c r="O218" s="174"/>
    </row>
    <row r="219" spans="1:18" ht="26.25" hidden="1" customHeight="1" outlineLevel="1">
      <c r="B219" s="154"/>
      <c r="C219" s="154"/>
      <c r="D219" s="130"/>
      <c r="E219" s="131"/>
      <c r="F219" s="131"/>
      <c r="G219" s="131"/>
      <c r="H219" s="1396"/>
      <c r="I219" s="1396"/>
      <c r="J219" s="1396"/>
      <c r="K219" s="1396"/>
      <c r="L219" s="1396"/>
      <c r="M219" s="1396"/>
      <c r="N219" s="154"/>
      <c r="O219" s="174"/>
    </row>
    <row r="220" spans="1:18" ht="26.25" hidden="1" customHeight="1" outlineLevel="1">
      <c r="B220" s="154"/>
      <c r="C220" s="154"/>
      <c r="D220" s="130"/>
      <c r="E220" s="131"/>
      <c r="F220" s="131"/>
      <c r="G220" s="131"/>
      <c r="H220" s="1396"/>
      <c r="I220" s="1396"/>
      <c r="J220" s="1396"/>
      <c r="K220" s="1396"/>
      <c r="L220" s="1396"/>
      <c r="M220" s="1396"/>
      <c r="N220" s="154"/>
      <c r="O220" s="174"/>
    </row>
    <row r="221" spans="1:18" ht="26.25" hidden="1" customHeight="1" outlineLevel="1">
      <c r="B221" s="154"/>
      <c r="C221" s="154"/>
      <c r="D221" s="130"/>
      <c r="E221" s="131"/>
      <c r="F221" s="131"/>
      <c r="G221" s="131"/>
      <c r="H221" s="1396"/>
      <c r="I221" s="1396"/>
      <c r="J221" s="1396"/>
      <c r="K221" s="1396"/>
      <c r="L221" s="1396"/>
      <c r="M221" s="1396"/>
      <c r="N221" s="154"/>
      <c r="O221" s="174"/>
    </row>
    <row r="222" spans="1:18" ht="26.25" hidden="1" customHeight="1" outlineLevel="1">
      <c r="B222" s="154"/>
      <c r="C222" s="154"/>
      <c r="D222" s="130"/>
      <c r="E222" s="131"/>
      <c r="F222" s="131"/>
      <c r="G222" s="131"/>
      <c r="H222" s="1396"/>
      <c r="I222" s="1396"/>
      <c r="J222" s="1396"/>
      <c r="K222" s="1396"/>
      <c r="L222" s="1396"/>
      <c r="M222" s="1396"/>
      <c r="N222" s="154"/>
      <c r="O222" s="174"/>
    </row>
    <row r="223" spans="1:18" ht="26.25" hidden="1" customHeight="1" outlineLevel="1">
      <c r="B223" s="154"/>
      <c r="C223" s="154"/>
      <c r="D223" s="130"/>
      <c r="E223" s="131"/>
      <c r="F223" s="131"/>
      <c r="G223" s="131"/>
      <c r="H223" s="1396"/>
      <c r="I223" s="1396"/>
      <c r="J223" s="1396"/>
      <c r="K223" s="1396"/>
      <c r="L223" s="1396"/>
      <c r="M223" s="1396"/>
      <c r="N223" s="154"/>
      <c r="O223" s="174"/>
    </row>
    <row r="224" spans="1:18" ht="26.25" hidden="1" customHeight="1" outlineLevel="1">
      <c r="B224" s="154"/>
      <c r="C224" s="154"/>
      <c r="D224" s="130"/>
      <c r="E224" s="131"/>
      <c r="F224" s="131"/>
      <c r="G224" s="131"/>
      <c r="H224" s="1396"/>
      <c r="I224" s="1396"/>
      <c r="J224" s="1396"/>
      <c r="K224" s="1396"/>
      <c r="L224" s="1396"/>
      <c r="M224" s="1396"/>
      <c r="N224" s="154"/>
      <c r="O224" s="174"/>
    </row>
    <row r="225" spans="2:15" ht="26.25" hidden="1" customHeight="1" outlineLevel="1">
      <c r="B225" s="154"/>
      <c r="C225" s="154"/>
      <c r="D225" s="130"/>
      <c r="E225" s="131"/>
      <c r="F225" s="131"/>
      <c r="G225" s="131"/>
      <c r="H225" s="1396"/>
      <c r="I225" s="1396"/>
      <c r="J225" s="1396"/>
      <c r="K225" s="1396"/>
      <c r="L225" s="1396"/>
      <c r="M225" s="1396"/>
      <c r="N225" s="154"/>
      <c r="O225" s="174"/>
    </row>
    <row r="226" spans="2:15" ht="26.25" hidden="1" customHeight="1" outlineLevel="1">
      <c r="B226" s="154"/>
      <c r="C226" s="154"/>
      <c r="D226" s="130"/>
      <c r="E226" s="131"/>
      <c r="F226" s="131"/>
      <c r="G226" s="131"/>
      <c r="H226" s="1396"/>
      <c r="I226" s="1396"/>
      <c r="J226" s="1396"/>
      <c r="K226" s="1396"/>
      <c r="L226" s="1396"/>
      <c r="M226" s="1396"/>
      <c r="N226" s="154"/>
      <c r="O226" s="174"/>
    </row>
    <row r="227" spans="2:15" ht="26.25" hidden="1" customHeight="1" outlineLevel="1">
      <c r="B227" s="154"/>
      <c r="C227" s="154"/>
      <c r="D227" s="130"/>
      <c r="E227" s="131"/>
      <c r="F227" s="131"/>
      <c r="G227" s="131"/>
      <c r="H227" s="1396"/>
      <c r="I227" s="1396"/>
      <c r="J227" s="1396"/>
      <c r="K227" s="1396"/>
      <c r="L227" s="1396"/>
      <c r="M227" s="1396"/>
      <c r="N227" s="154"/>
      <c r="O227" s="174"/>
    </row>
    <row r="228" spans="2:15" ht="26.25" hidden="1" customHeight="1" outlineLevel="1">
      <c r="B228" s="154"/>
      <c r="C228" s="154"/>
      <c r="D228" s="130"/>
      <c r="E228" s="131"/>
      <c r="F228" s="131"/>
      <c r="G228" s="131"/>
      <c r="H228" s="1396"/>
      <c r="I228" s="1396"/>
      <c r="J228" s="1396"/>
      <c r="K228" s="1396"/>
      <c r="L228" s="1396"/>
      <c r="M228" s="1396"/>
      <c r="N228" s="154"/>
      <c r="O228" s="174"/>
    </row>
    <row r="229" spans="2:15" ht="26.25" hidden="1" customHeight="1" outlineLevel="1">
      <c r="B229" s="154"/>
      <c r="C229" s="154"/>
      <c r="D229" s="130"/>
      <c r="E229" s="131"/>
      <c r="F229" s="131"/>
      <c r="G229" s="131"/>
      <c r="H229" s="1396"/>
      <c r="I229" s="1396"/>
      <c r="J229" s="1396"/>
      <c r="K229" s="1396"/>
      <c r="L229" s="1396"/>
      <c r="M229" s="1396"/>
      <c r="N229" s="154"/>
      <c r="O229" s="174"/>
    </row>
    <row r="230" spans="2:15" ht="26.25" hidden="1" customHeight="1" outlineLevel="1">
      <c r="B230" s="154"/>
      <c r="C230" s="154"/>
      <c r="D230" s="130"/>
      <c r="E230" s="131"/>
      <c r="F230" s="131"/>
      <c r="G230" s="131"/>
      <c r="H230" s="1396"/>
      <c r="I230" s="1396"/>
      <c r="J230" s="1396"/>
      <c r="K230" s="1396"/>
      <c r="L230" s="1396"/>
      <c r="M230" s="1396"/>
      <c r="N230" s="154"/>
      <c r="O230" s="174"/>
    </row>
    <row r="231" spans="2:15" ht="26.25" hidden="1" customHeight="1" outlineLevel="1">
      <c r="B231" s="154"/>
      <c r="C231" s="154"/>
      <c r="D231" s="130"/>
      <c r="E231" s="131"/>
      <c r="F231" s="131"/>
      <c r="G231" s="131"/>
      <c r="H231" s="1396"/>
      <c r="I231" s="1396"/>
      <c r="J231" s="1396"/>
      <c r="K231" s="1396"/>
      <c r="L231" s="1396"/>
      <c r="M231" s="1396"/>
      <c r="N231" s="154"/>
      <c r="O231" s="174"/>
    </row>
    <row r="232" spans="2:15" ht="26.25" hidden="1" customHeight="1" outlineLevel="1">
      <c r="B232" s="154"/>
      <c r="C232" s="154"/>
      <c r="D232" s="130"/>
      <c r="E232" s="131"/>
      <c r="F232" s="131"/>
      <c r="G232" s="131"/>
      <c r="H232" s="1396"/>
      <c r="I232" s="1396"/>
      <c r="J232" s="1396"/>
      <c r="K232" s="1396"/>
      <c r="L232" s="1396"/>
      <c r="M232" s="1396"/>
      <c r="N232" s="154"/>
      <c r="O232" s="174"/>
    </row>
    <row r="233" spans="2:15" ht="26.25" hidden="1" customHeight="1" outlineLevel="1">
      <c r="B233" s="154"/>
      <c r="C233" s="154"/>
      <c r="D233" s="130"/>
      <c r="E233" s="131"/>
      <c r="F233" s="131"/>
      <c r="G233" s="131"/>
      <c r="H233" s="1396"/>
      <c r="I233" s="1396"/>
      <c r="J233" s="1396"/>
      <c r="K233" s="1396"/>
      <c r="L233" s="1396"/>
      <c r="M233" s="1396"/>
      <c r="N233" s="154"/>
    </row>
    <row r="234" spans="2:15" ht="26.25" hidden="1" customHeight="1" outlineLevel="1">
      <c r="B234" s="154"/>
      <c r="C234" s="154"/>
      <c r="D234" s="130"/>
      <c r="E234" s="131"/>
      <c r="F234" s="131"/>
      <c r="G234" s="131"/>
      <c r="H234" s="1396"/>
      <c r="I234" s="1396"/>
      <c r="J234" s="1396"/>
      <c r="K234" s="1396"/>
      <c r="L234" s="1396"/>
      <c r="M234" s="1396"/>
      <c r="N234" s="154"/>
    </row>
    <row r="235" spans="2:15" ht="26.25" hidden="1" customHeight="1" outlineLevel="1">
      <c r="B235" s="154"/>
      <c r="C235" s="154"/>
      <c r="D235" s="130"/>
      <c r="E235" s="131"/>
      <c r="F235" s="131"/>
      <c r="G235" s="131"/>
      <c r="H235" s="1396"/>
      <c r="I235" s="1396"/>
      <c r="J235" s="1396"/>
      <c r="K235" s="1396"/>
      <c r="L235" s="1396"/>
      <c r="M235" s="1396"/>
      <c r="N235" s="154"/>
    </row>
    <row r="236" spans="2:15" ht="26.25" hidden="1" customHeight="1" outlineLevel="1">
      <c r="B236" s="154"/>
      <c r="C236" s="154"/>
      <c r="D236" s="130"/>
      <c r="E236" s="131"/>
      <c r="F236" s="131"/>
      <c r="G236" s="131"/>
      <c r="H236" s="1396"/>
      <c r="I236" s="1396"/>
      <c r="J236" s="1396"/>
      <c r="K236" s="1396"/>
      <c r="L236" s="1396"/>
      <c r="M236" s="1396"/>
      <c r="N236" s="154"/>
    </row>
    <row r="237" spans="2:15" ht="26.25" hidden="1" customHeight="1" outlineLevel="1">
      <c r="B237" s="154"/>
      <c r="C237" s="154"/>
      <c r="D237" s="130"/>
      <c r="E237" s="131"/>
      <c r="F237" s="131"/>
      <c r="G237" s="131"/>
      <c r="H237" s="1396"/>
      <c r="I237" s="1396"/>
      <c r="J237" s="1396"/>
      <c r="K237" s="1396"/>
      <c r="L237" s="1396"/>
      <c r="M237" s="1396"/>
      <c r="N237" s="154"/>
    </row>
    <row r="238" spans="2:15" ht="26.25" hidden="1" customHeight="1" outlineLevel="1">
      <c r="B238" s="154"/>
      <c r="C238" s="154"/>
      <c r="D238" s="130"/>
      <c r="E238" s="131"/>
      <c r="F238" s="131"/>
      <c r="G238" s="131"/>
      <c r="H238" s="1396"/>
      <c r="I238" s="1396"/>
      <c r="J238" s="1396"/>
      <c r="K238" s="1396"/>
      <c r="L238" s="1396"/>
      <c r="M238" s="1396"/>
      <c r="N238" s="154"/>
    </row>
    <row r="239" spans="2:15" ht="26.25" hidden="1" customHeight="1" outlineLevel="1">
      <c r="B239" s="154"/>
      <c r="C239" s="154"/>
      <c r="D239" s="130"/>
      <c r="E239" s="131"/>
      <c r="F239" s="131"/>
      <c r="G239" s="131"/>
      <c r="H239" s="1396"/>
      <c r="I239" s="1396"/>
      <c r="J239" s="1396"/>
      <c r="K239" s="1396"/>
      <c r="L239" s="1396"/>
      <c r="M239" s="1396"/>
      <c r="N239" s="154"/>
    </row>
    <row r="240" spans="2:15" ht="26.25" hidden="1" customHeight="1" outlineLevel="1"/>
    <row r="241" spans="1:18" ht="26.25" hidden="1" customHeight="1" outlineLevel="1">
      <c r="B241" s="1416" t="s">
        <v>386</v>
      </c>
      <c r="C241" s="1416"/>
      <c r="D241" s="1416"/>
      <c r="E241" s="1416"/>
      <c r="F241" s="1416"/>
      <c r="G241" s="1416"/>
      <c r="H241" s="1416"/>
      <c r="I241" s="1416"/>
      <c r="J241" s="1416"/>
      <c r="K241" s="1416"/>
      <c r="L241" s="1416"/>
      <c r="M241" s="1416"/>
      <c r="N241" s="1416"/>
      <c r="O241" s="1416"/>
    </row>
    <row r="242" spans="1:18" ht="26.25" hidden="1" customHeight="1" outlineLevel="1">
      <c r="B242" s="1416"/>
      <c r="C242" s="1416"/>
      <c r="D242" s="1416"/>
      <c r="E242" s="1416"/>
      <c r="F242" s="1416"/>
      <c r="G242" s="1416"/>
      <c r="H242" s="1416"/>
      <c r="I242" s="1416"/>
      <c r="J242" s="1416"/>
      <c r="K242" s="1416"/>
      <c r="L242" s="1416"/>
      <c r="M242" s="1416"/>
      <c r="N242" s="1416"/>
      <c r="O242" s="1416"/>
    </row>
    <row r="243" spans="1:18" ht="26.25" hidden="1" customHeight="1" outlineLevel="1">
      <c r="B243" s="1416" t="s">
        <v>389</v>
      </c>
      <c r="C243" s="1416"/>
      <c r="D243" s="1416"/>
      <c r="E243" s="1416"/>
      <c r="F243" s="1416"/>
      <c r="G243" s="1416"/>
      <c r="H243" s="1416"/>
      <c r="I243" s="1416"/>
      <c r="J243" s="1416"/>
      <c r="K243" s="1416"/>
      <c r="L243" s="1416"/>
      <c r="M243" s="1416"/>
      <c r="N243" s="1416"/>
      <c r="O243" s="1416"/>
    </row>
    <row r="244" spans="1:18" ht="26.25" hidden="1" customHeight="1" outlineLevel="1">
      <c r="B244" s="1416"/>
      <c r="C244" s="1416"/>
      <c r="D244" s="1416"/>
      <c r="E244" s="1416"/>
      <c r="F244" s="1416"/>
      <c r="G244" s="1416"/>
      <c r="H244" s="1416"/>
      <c r="I244" s="1416"/>
      <c r="J244" s="1416"/>
      <c r="K244" s="1416"/>
      <c r="L244" s="1416"/>
      <c r="M244" s="1416"/>
      <c r="N244" s="1416"/>
      <c r="O244" s="1416"/>
    </row>
    <row r="245" spans="1:18" ht="26.25" hidden="1" customHeight="1" outlineLevel="1">
      <c r="B245" s="1416"/>
      <c r="C245" s="1416"/>
      <c r="D245" s="1416"/>
      <c r="E245" s="1416"/>
      <c r="F245" s="1416"/>
      <c r="G245" s="1416"/>
      <c r="H245" s="1416"/>
      <c r="I245" s="1416"/>
      <c r="J245" s="1416"/>
      <c r="K245" s="1416"/>
      <c r="L245" s="1416"/>
      <c r="M245" s="1416"/>
      <c r="N245" s="1416"/>
      <c r="O245" s="1416"/>
      <c r="Q245" s="213"/>
    </row>
    <row r="246" spans="1:18" ht="26.25" hidden="1" customHeight="1" outlineLevel="1">
      <c r="B246" s="206"/>
      <c r="C246" s="206"/>
      <c r="D246" s="206"/>
      <c r="E246" s="206"/>
      <c r="F246" s="206"/>
      <c r="G246" s="206"/>
      <c r="H246" s="206"/>
      <c r="I246" s="206"/>
      <c r="J246" s="363"/>
      <c r="K246" s="363"/>
      <c r="L246" s="206"/>
      <c r="M246" s="206"/>
      <c r="N246" s="206"/>
      <c r="O246" s="206"/>
      <c r="Q246" s="213"/>
    </row>
    <row r="247" spans="1:18" ht="26.25" hidden="1" customHeight="1" outlineLevel="1">
      <c r="B247" s="206"/>
      <c r="C247" s="206"/>
      <c r="D247" s="206"/>
      <c r="E247" s="206"/>
      <c r="F247" s="206"/>
      <c r="G247" s="206"/>
      <c r="H247" s="206"/>
      <c r="I247" s="206"/>
      <c r="J247" s="363"/>
      <c r="K247" s="363"/>
      <c r="L247" s="206"/>
      <c r="M247" s="206"/>
      <c r="N247" s="206"/>
      <c r="O247" s="206"/>
      <c r="Q247" s="213"/>
    </row>
    <row r="248" spans="1:18" ht="26.25" hidden="1" customHeight="1" outlineLevel="1">
      <c r="B248" s="206"/>
      <c r="C248" s="206"/>
      <c r="D248" s="206"/>
      <c r="E248" s="206"/>
      <c r="F248" s="206"/>
      <c r="G248" s="206"/>
      <c r="H248" s="206"/>
      <c r="I248" s="206"/>
      <c r="J248" s="363"/>
      <c r="K248" s="363"/>
      <c r="L248" s="206"/>
      <c r="M248" s="206"/>
      <c r="N248" s="206"/>
      <c r="O248" s="206"/>
      <c r="Q248" s="213"/>
    </row>
    <row r="249" spans="1:18" ht="26.25" hidden="1" customHeight="1" outlineLevel="1">
      <c r="B249" s="206"/>
      <c r="C249" s="206"/>
      <c r="D249" s="206"/>
      <c r="E249" s="206"/>
      <c r="F249" s="206"/>
      <c r="G249" s="206"/>
      <c r="H249" s="206"/>
      <c r="I249" s="206"/>
      <c r="J249" s="363"/>
      <c r="K249" s="363"/>
      <c r="L249" s="206"/>
      <c r="M249" s="206"/>
      <c r="N249" s="206"/>
      <c r="O249" s="206"/>
      <c r="Q249" s="213"/>
    </row>
    <row r="250" spans="1:18" ht="26.25" customHeight="1" collapsed="1">
      <c r="C250" s="206"/>
      <c r="D250" s="206"/>
      <c r="E250" s="206"/>
      <c r="F250" s="206"/>
      <c r="G250" s="206"/>
      <c r="H250" s="206"/>
      <c r="I250" s="206"/>
      <c r="J250" s="363"/>
      <c r="K250" s="363"/>
      <c r="L250" s="206"/>
      <c r="M250" s="206"/>
      <c r="N250" s="206"/>
      <c r="O250" s="206"/>
      <c r="Q250" s="251" t="s">
        <v>347</v>
      </c>
    </row>
    <row r="251" spans="1:18" ht="26.25" hidden="1" customHeight="1" outlineLevel="1">
      <c r="Q251" s="251"/>
      <c r="R251" s="208"/>
    </row>
    <row r="252" spans="1:18" ht="26.25" hidden="1" customHeight="1" outlineLevel="1">
      <c r="A252" s="172" t="s">
        <v>147</v>
      </c>
      <c r="Q252" s="251" t="s">
        <v>390</v>
      </c>
      <c r="R252" s="208"/>
    </row>
    <row r="253" spans="1:18" s="209" customFormat="1" ht="26.25" hidden="1" customHeight="1" outlineLevel="1">
      <c r="L253" s="1417" t="str">
        <f>IF(入力シート!F14="","",入力シート!F14)</f>
        <v/>
      </c>
      <c r="M253" s="1417"/>
      <c r="N253" s="1417"/>
      <c r="Q253" s="253"/>
      <c r="R253" s="173"/>
    </row>
    <row r="254" spans="1:18" ht="26.25" hidden="1" customHeight="1" outlineLevel="1">
      <c r="A254" s="1397" t="s">
        <v>385</v>
      </c>
      <c r="B254" s="1397"/>
      <c r="C254" s="1397"/>
      <c r="D254" s="1397"/>
      <c r="E254" s="1397"/>
      <c r="F254" s="1397"/>
      <c r="G254" s="1397"/>
      <c r="H254" s="1397"/>
      <c r="I254" s="1397"/>
      <c r="J254" s="1397"/>
      <c r="K254" s="1397"/>
      <c r="L254" s="1397"/>
      <c r="M254" s="1397"/>
      <c r="N254" s="1397"/>
      <c r="O254" s="1397"/>
      <c r="Q254" s="242"/>
      <c r="R254" s="173"/>
    </row>
    <row r="255" spans="1:18" s="202" customFormat="1" ht="26.25" hidden="1" customHeight="1" outlineLevel="1">
      <c r="A255" s="172"/>
      <c r="B255" s="172"/>
      <c r="C255" s="172"/>
      <c r="D255" s="172"/>
      <c r="E255" s="172"/>
      <c r="F255" s="172"/>
      <c r="G255" s="172"/>
      <c r="H255" s="172"/>
      <c r="I255" s="172"/>
      <c r="J255" s="172"/>
      <c r="K255" s="172"/>
      <c r="L255" s="172"/>
      <c r="M255" s="172"/>
      <c r="N255" s="172"/>
      <c r="O255" s="172"/>
      <c r="Q255" s="242"/>
      <c r="R255" s="173"/>
    </row>
    <row r="256" spans="1:18" ht="26.25" hidden="1" customHeight="1" outlineLevel="1">
      <c r="A256" s="202"/>
      <c r="B256" s="1405" t="s">
        <v>148</v>
      </c>
      <c r="C256" s="1405" t="s">
        <v>149</v>
      </c>
      <c r="D256" s="1405" t="s">
        <v>150</v>
      </c>
      <c r="E256" s="1405"/>
      <c r="F256" s="1405"/>
      <c r="G256" s="1405"/>
      <c r="H256" s="1405" t="s">
        <v>151</v>
      </c>
      <c r="I256" s="1405"/>
      <c r="J256" s="1405"/>
      <c r="K256" s="1405"/>
      <c r="L256" s="1405"/>
      <c r="M256" s="1405"/>
      <c r="N256" s="1405" t="s">
        <v>6</v>
      </c>
      <c r="O256" s="174"/>
      <c r="Q256" s="252"/>
      <c r="R256" s="210"/>
    </row>
    <row r="257" spans="1:18" ht="26.25" hidden="1" customHeight="1" outlineLevel="1">
      <c r="A257" s="202"/>
      <c r="B257" s="1405"/>
      <c r="C257" s="1405"/>
      <c r="D257" s="211" t="s">
        <v>152</v>
      </c>
      <c r="E257" s="211" t="s">
        <v>120</v>
      </c>
      <c r="F257" s="211" t="s">
        <v>121</v>
      </c>
      <c r="G257" s="211" t="s">
        <v>132</v>
      </c>
      <c r="H257" s="1405"/>
      <c r="I257" s="1405"/>
      <c r="J257" s="1405"/>
      <c r="K257" s="1405"/>
      <c r="L257" s="1405"/>
      <c r="M257" s="1405"/>
      <c r="N257" s="1405"/>
      <c r="O257" s="174"/>
      <c r="Q257" s="252"/>
      <c r="R257" s="210"/>
    </row>
    <row r="258" spans="1:18" ht="26.25" hidden="1" customHeight="1" outlineLevel="1">
      <c r="A258" s="176"/>
      <c r="B258" s="154"/>
      <c r="C258" s="154"/>
      <c r="D258" s="130"/>
      <c r="E258" s="131"/>
      <c r="F258" s="131"/>
      <c r="G258" s="131"/>
      <c r="H258" s="1396"/>
      <c r="I258" s="1396"/>
      <c r="J258" s="1396"/>
      <c r="K258" s="1396"/>
      <c r="L258" s="1396"/>
      <c r="M258" s="1396"/>
      <c r="N258" s="154"/>
      <c r="O258" s="212"/>
      <c r="Q258" s="249" t="s">
        <v>153</v>
      </c>
      <c r="R258" s="173"/>
    </row>
    <row r="259" spans="1:18" ht="26.25" hidden="1" customHeight="1" outlineLevel="1">
      <c r="A259" s="176"/>
      <c r="B259" s="154"/>
      <c r="C259" s="154"/>
      <c r="D259" s="130"/>
      <c r="E259" s="131"/>
      <c r="F259" s="131"/>
      <c r="G259" s="131"/>
      <c r="H259" s="1396"/>
      <c r="I259" s="1396"/>
      <c r="J259" s="1396"/>
      <c r="K259" s="1396"/>
      <c r="L259" s="1396"/>
      <c r="M259" s="1396"/>
      <c r="N259" s="154"/>
      <c r="O259" s="212"/>
      <c r="Q259" s="249" t="s">
        <v>236</v>
      </c>
      <c r="R259" s="173"/>
    </row>
    <row r="260" spans="1:18" ht="26.25" hidden="1" customHeight="1" outlineLevel="1">
      <c r="A260" s="176"/>
      <c r="B260" s="154"/>
      <c r="C260" s="154"/>
      <c r="D260" s="130"/>
      <c r="E260" s="131"/>
      <c r="F260" s="131"/>
      <c r="G260" s="131"/>
      <c r="H260" s="1396"/>
      <c r="I260" s="1396"/>
      <c r="J260" s="1396"/>
      <c r="K260" s="1396"/>
      <c r="L260" s="1396"/>
      <c r="M260" s="1396"/>
      <c r="N260" s="154"/>
      <c r="O260" s="174"/>
      <c r="Q260" s="249" t="s">
        <v>353</v>
      </c>
      <c r="R260" s="173"/>
    </row>
    <row r="261" spans="1:18" ht="26.25" hidden="1" customHeight="1" outlineLevel="1">
      <c r="B261" s="154"/>
      <c r="C261" s="154"/>
      <c r="D261" s="130"/>
      <c r="E261" s="131"/>
      <c r="F261" s="131"/>
      <c r="G261" s="131"/>
      <c r="H261" s="1396"/>
      <c r="I261" s="1396"/>
      <c r="J261" s="1396"/>
      <c r="K261" s="1396"/>
      <c r="L261" s="1396"/>
      <c r="M261" s="1396"/>
      <c r="N261" s="154"/>
      <c r="O261" s="174"/>
    </row>
    <row r="262" spans="1:18" ht="26.25" hidden="1" customHeight="1" outlineLevel="1">
      <c r="B262" s="154"/>
      <c r="C262" s="154"/>
      <c r="D262" s="130"/>
      <c r="E262" s="131"/>
      <c r="F262" s="131"/>
      <c r="G262" s="131"/>
      <c r="H262" s="1396"/>
      <c r="I262" s="1396"/>
      <c r="J262" s="1396"/>
      <c r="K262" s="1396"/>
      <c r="L262" s="1396"/>
      <c r="M262" s="1396"/>
      <c r="N262" s="154"/>
      <c r="O262" s="174"/>
    </row>
    <row r="263" spans="1:18" ht="26.25" hidden="1" customHeight="1" outlineLevel="1">
      <c r="B263" s="154"/>
      <c r="C263" s="154"/>
      <c r="D263" s="130"/>
      <c r="E263" s="131"/>
      <c r="F263" s="131"/>
      <c r="G263" s="131"/>
      <c r="H263" s="1396"/>
      <c r="I263" s="1396"/>
      <c r="J263" s="1396"/>
      <c r="K263" s="1396"/>
      <c r="L263" s="1396"/>
      <c r="M263" s="1396"/>
      <c r="N263" s="154"/>
      <c r="O263" s="174"/>
    </row>
    <row r="264" spans="1:18" ht="26.25" hidden="1" customHeight="1" outlineLevel="1">
      <c r="B264" s="154"/>
      <c r="C264" s="154"/>
      <c r="D264" s="130"/>
      <c r="E264" s="131"/>
      <c r="F264" s="131"/>
      <c r="G264" s="131"/>
      <c r="H264" s="1396"/>
      <c r="I264" s="1396"/>
      <c r="J264" s="1396"/>
      <c r="K264" s="1396"/>
      <c r="L264" s="1396"/>
      <c r="M264" s="1396"/>
      <c r="N264" s="154"/>
      <c r="O264" s="174"/>
    </row>
    <row r="265" spans="1:18" ht="26.25" hidden="1" customHeight="1" outlineLevel="1">
      <c r="B265" s="154"/>
      <c r="C265" s="154"/>
      <c r="D265" s="130"/>
      <c r="E265" s="131"/>
      <c r="F265" s="131"/>
      <c r="G265" s="131"/>
      <c r="H265" s="1396"/>
      <c r="I265" s="1396"/>
      <c r="J265" s="1396"/>
      <c r="K265" s="1396"/>
      <c r="L265" s="1396"/>
      <c r="M265" s="1396"/>
      <c r="N265" s="154"/>
      <c r="O265" s="174"/>
    </row>
    <row r="266" spans="1:18" ht="26.25" hidden="1" customHeight="1" outlineLevel="1">
      <c r="B266" s="154"/>
      <c r="C266" s="154"/>
      <c r="D266" s="130"/>
      <c r="E266" s="131"/>
      <c r="F266" s="131"/>
      <c r="G266" s="131"/>
      <c r="H266" s="1396"/>
      <c r="I266" s="1396"/>
      <c r="J266" s="1396"/>
      <c r="K266" s="1396"/>
      <c r="L266" s="1396"/>
      <c r="M266" s="1396"/>
      <c r="N266" s="154"/>
      <c r="O266" s="174"/>
    </row>
    <row r="267" spans="1:18" ht="26.25" hidden="1" customHeight="1" outlineLevel="1">
      <c r="B267" s="154"/>
      <c r="C267" s="154"/>
      <c r="D267" s="130"/>
      <c r="E267" s="131"/>
      <c r="F267" s="131"/>
      <c r="G267" s="131"/>
      <c r="H267" s="1396"/>
      <c r="I267" s="1396"/>
      <c r="J267" s="1396"/>
      <c r="K267" s="1396"/>
      <c r="L267" s="1396"/>
      <c r="M267" s="1396"/>
      <c r="N267" s="154"/>
      <c r="O267" s="174"/>
    </row>
    <row r="268" spans="1:18" ht="26.25" hidden="1" customHeight="1" outlineLevel="1">
      <c r="B268" s="154"/>
      <c r="C268" s="154"/>
      <c r="D268" s="130"/>
      <c r="E268" s="131"/>
      <c r="F268" s="131"/>
      <c r="G268" s="131"/>
      <c r="H268" s="1396"/>
      <c r="I268" s="1396"/>
      <c r="J268" s="1396"/>
      <c r="K268" s="1396"/>
      <c r="L268" s="1396"/>
      <c r="M268" s="1396"/>
      <c r="N268" s="154"/>
      <c r="O268" s="174"/>
    </row>
    <row r="269" spans="1:18" ht="26.25" hidden="1" customHeight="1" outlineLevel="1">
      <c r="B269" s="154"/>
      <c r="C269" s="154"/>
      <c r="D269" s="130"/>
      <c r="E269" s="131"/>
      <c r="F269" s="131"/>
      <c r="G269" s="131"/>
      <c r="H269" s="1396"/>
      <c r="I269" s="1396"/>
      <c r="J269" s="1396"/>
      <c r="K269" s="1396"/>
      <c r="L269" s="1396"/>
      <c r="M269" s="1396"/>
      <c r="N269" s="154"/>
      <c r="O269" s="174"/>
    </row>
    <row r="270" spans="1:18" ht="26.25" hidden="1" customHeight="1" outlineLevel="1">
      <c r="B270" s="154"/>
      <c r="C270" s="154"/>
      <c r="D270" s="130"/>
      <c r="E270" s="131"/>
      <c r="F270" s="131"/>
      <c r="G270" s="131"/>
      <c r="H270" s="1396"/>
      <c r="I270" s="1396"/>
      <c r="J270" s="1396"/>
      <c r="K270" s="1396"/>
      <c r="L270" s="1396"/>
      <c r="M270" s="1396"/>
      <c r="N270" s="154"/>
      <c r="O270" s="174"/>
    </row>
    <row r="271" spans="1:18" ht="26.25" hidden="1" customHeight="1" outlineLevel="1">
      <c r="B271" s="154"/>
      <c r="C271" s="154"/>
      <c r="D271" s="130"/>
      <c r="E271" s="131"/>
      <c r="F271" s="131"/>
      <c r="G271" s="131"/>
      <c r="H271" s="1396"/>
      <c r="I271" s="1396"/>
      <c r="J271" s="1396"/>
      <c r="K271" s="1396"/>
      <c r="L271" s="1396"/>
      <c r="M271" s="1396"/>
      <c r="N271" s="154"/>
      <c r="O271" s="174"/>
    </row>
    <row r="272" spans="1:18" ht="26.25" hidden="1" customHeight="1" outlineLevel="1">
      <c r="B272" s="154"/>
      <c r="C272" s="154"/>
      <c r="D272" s="130"/>
      <c r="E272" s="131"/>
      <c r="F272" s="131"/>
      <c r="G272" s="131"/>
      <c r="H272" s="1396"/>
      <c r="I272" s="1396"/>
      <c r="J272" s="1396"/>
      <c r="K272" s="1396"/>
      <c r="L272" s="1396"/>
      <c r="M272" s="1396"/>
      <c r="N272" s="154"/>
      <c r="O272" s="174"/>
    </row>
    <row r="273" spans="2:17" ht="26.25" hidden="1" customHeight="1" outlineLevel="1">
      <c r="B273" s="154"/>
      <c r="C273" s="154"/>
      <c r="D273" s="130"/>
      <c r="E273" s="131"/>
      <c r="F273" s="131"/>
      <c r="G273" s="131"/>
      <c r="H273" s="1396"/>
      <c r="I273" s="1396"/>
      <c r="J273" s="1396"/>
      <c r="K273" s="1396"/>
      <c r="L273" s="1396"/>
      <c r="M273" s="1396"/>
      <c r="N273" s="154"/>
      <c r="O273" s="174"/>
    </row>
    <row r="274" spans="2:17" ht="26.25" hidden="1" customHeight="1" outlineLevel="1">
      <c r="B274" s="154"/>
      <c r="C274" s="154"/>
      <c r="D274" s="130"/>
      <c r="E274" s="131"/>
      <c r="F274" s="131"/>
      <c r="G274" s="131"/>
      <c r="H274" s="1396"/>
      <c r="I274" s="1396"/>
      <c r="J274" s="1396"/>
      <c r="K274" s="1396"/>
      <c r="L274" s="1396"/>
      <c r="M274" s="1396"/>
      <c r="N274" s="154"/>
      <c r="O274" s="174"/>
    </row>
    <row r="275" spans="2:17" ht="26.25" hidden="1" customHeight="1" outlineLevel="1">
      <c r="B275" s="154"/>
      <c r="C275" s="154"/>
      <c r="D275" s="130"/>
      <c r="E275" s="131"/>
      <c r="F275" s="131"/>
      <c r="G275" s="131"/>
      <c r="H275" s="1396"/>
      <c r="I275" s="1396"/>
      <c r="J275" s="1396"/>
      <c r="K275" s="1396"/>
      <c r="L275" s="1396"/>
      <c r="M275" s="1396"/>
      <c r="N275" s="154"/>
      <c r="O275" s="174"/>
    </row>
    <row r="276" spans="2:17" ht="26.25" hidden="1" customHeight="1" outlineLevel="1">
      <c r="B276" s="154"/>
      <c r="C276" s="154"/>
      <c r="D276" s="130"/>
      <c r="E276" s="131"/>
      <c r="F276" s="131"/>
      <c r="G276" s="131"/>
      <c r="H276" s="1396"/>
      <c r="I276" s="1396"/>
      <c r="J276" s="1396"/>
      <c r="K276" s="1396"/>
      <c r="L276" s="1396"/>
      <c r="M276" s="1396"/>
      <c r="N276" s="154"/>
    </row>
    <row r="277" spans="2:17" ht="26.25" hidden="1" customHeight="1" outlineLevel="1">
      <c r="B277" s="154"/>
      <c r="C277" s="154"/>
      <c r="D277" s="130"/>
      <c r="E277" s="131"/>
      <c r="F277" s="131"/>
      <c r="G277" s="131"/>
      <c r="H277" s="1396"/>
      <c r="I277" s="1396"/>
      <c r="J277" s="1396"/>
      <c r="K277" s="1396"/>
      <c r="L277" s="1396"/>
      <c r="M277" s="1396"/>
      <c r="N277" s="154"/>
    </row>
    <row r="278" spans="2:17" ht="26.25" hidden="1" customHeight="1" outlineLevel="1">
      <c r="B278" s="154"/>
      <c r="C278" s="154"/>
      <c r="D278" s="130"/>
      <c r="E278" s="131"/>
      <c r="F278" s="131"/>
      <c r="G278" s="131"/>
      <c r="H278" s="1396"/>
      <c r="I278" s="1396"/>
      <c r="J278" s="1396"/>
      <c r="K278" s="1396"/>
      <c r="L278" s="1396"/>
      <c r="M278" s="1396"/>
      <c r="N278" s="154"/>
    </row>
    <row r="279" spans="2:17" ht="26.25" hidden="1" customHeight="1" outlineLevel="1">
      <c r="B279" s="154"/>
      <c r="C279" s="154"/>
      <c r="D279" s="130"/>
      <c r="E279" s="131"/>
      <c r="F279" s="131"/>
      <c r="G279" s="131"/>
      <c r="H279" s="1396"/>
      <c r="I279" s="1396"/>
      <c r="J279" s="1396"/>
      <c r="K279" s="1396"/>
      <c r="L279" s="1396"/>
      <c r="M279" s="1396"/>
      <c r="N279" s="154"/>
    </row>
    <row r="280" spans="2:17" ht="26.25" hidden="1" customHeight="1" outlineLevel="1">
      <c r="B280" s="154"/>
      <c r="C280" s="154"/>
      <c r="D280" s="130"/>
      <c r="E280" s="131"/>
      <c r="F280" s="131"/>
      <c r="G280" s="131"/>
      <c r="H280" s="1396"/>
      <c r="I280" s="1396"/>
      <c r="J280" s="1396"/>
      <c r="K280" s="1396"/>
      <c r="L280" s="1396"/>
      <c r="M280" s="1396"/>
      <c r="N280" s="154"/>
    </row>
    <row r="281" spans="2:17" ht="26.25" hidden="1" customHeight="1" outlineLevel="1">
      <c r="B281" s="154"/>
      <c r="C281" s="154"/>
      <c r="D281" s="130"/>
      <c r="E281" s="131"/>
      <c r="F281" s="131"/>
      <c r="G281" s="131"/>
      <c r="H281" s="1396"/>
      <c r="I281" s="1396"/>
      <c r="J281" s="1396"/>
      <c r="K281" s="1396"/>
      <c r="L281" s="1396"/>
      <c r="M281" s="1396"/>
      <c r="N281" s="154"/>
    </row>
    <row r="282" spans="2:17" ht="26.25" hidden="1" customHeight="1" outlineLevel="1">
      <c r="B282" s="154"/>
      <c r="C282" s="154"/>
      <c r="D282" s="130"/>
      <c r="E282" s="131"/>
      <c r="F282" s="131"/>
      <c r="G282" s="131"/>
      <c r="H282" s="1396"/>
      <c r="I282" s="1396"/>
      <c r="J282" s="1396"/>
      <c r="K282" s="1396"/>
      <c r="L282" s="1396"/>
      <c r="M282" s="1396"/>
      <c r="N282" s="154"/>
    </row>
    <row r="283" spans="2:17" ht="26.25" hidden="1" customHeight="1" outlineLevel="1"/>
    <row r="284" spans="2:17" ht="26.25" hidden="1" customHeight="1" outlineLevel="1">
      <c r="B284" s="1416" t="s">
        <v>386</v>
      </c>
      <c r="C284" s="1416"/>
      <c r="D284" s="1416"/>
      <c r="E284" s="1416"/>
      <c r="F284" s="1416"/>
      <c r="G284" s="1416"/>
      <c r="H284" s="1416"/>
      <c r="I284" s="1416"/>
      <c r="J284" s="1416"/>
      <c r="K284" s="1416"/>
      <c r="L284" s="1416"/>
      <c r="M284" s="1416"/>
      <c r="N284" s="1416"/>
      <c r="O284" s="1416"/>
    </row>
    <row r="285" spans="2:17" ht="26.25" hidden="1" customHeight="1" outlineLevel="1">
      <c r="B285" s="1416"/>
      <c r="C285" s="1416"/>
      <c r="D285" s="1416"/>
      <c r="E285" s="1416"/>
      <c r="F285" s="1416"/>
      <c r="G285" s="1416"/>
      <c r="H285" s="1416"/>
      <c r="I285" s="1416"/>
      <c r="J285" s="1416"/>
      <c r="K285" s="1416"/>
      <c r="L285" s="1416"/>
      <c r="M285" s="1416"/>
      <c r="N285" s="1416"/>
      <c r="O285" s="1416"/>
    </row>
    <row r="286" spans="2:17" ht="26.25" hidden="1" customHeight="1" outlineLevel="1">
      <c r="B286" s="1416" t="s">
        <v>389</v>
      </c>
      <c r="C286" s="1416"/>
      <c r="D286" s="1416"/>
      <c r="E286" s="1416"/>
      <c r="F286" s="1416"/>
      <c r="G286" s="1416"/>
      <c r="H286" s="1416"/>
      <c r="I286" s="1416"/>
      <c r="J286" s="1416"/>
      <c r="K286" s="1416"/>
      <c r="L286" s="1416"/>
      <c r="M286" s="1416"/>
      <c r="N286" s="1416"/>
      <c r="O286" s="1416"/>
    </row>
    <row r="287" spans="2:17" ht="26.25" hidden="1" customHeight="1" outlineLevel="1">
      <c r="B287" s="1416"/>
      <c r="C287" s="1416"/>
      <c r="D287" s="1416"/>
      <c r="E287" s="1416"/>
      <c r="F287" s="1416"/>
      <c r="G287" s="1416"/>
      <c r="H287" s="1416"/>
      <c r="I287" s="1416"/>
      <c r="J287" s="1416"/>
      <c r="K287" s="1416"/>
      <c r="L287" s="1416"/>
      <c r="M287" s="1416"/>
      <c r="N287" s="1416"/>
      <c r="O287" s="1416"/>
    </row>
    <row r="288" spans="2:17" ht="26.25" hidden="1" customHeight="1" outlineLevel="1">
      <c r="B288" s="1416"/>
      <c r="C288" s="1416"/>
      <c r="D288" s="1416"/>
      <c r="E288" s="1416"/>
      <c r="F288" s="1416"/>
      <c r="G288" s="1416"/>
      <c r="H288" s="1416"/>
      <c r="I288" s="1416"/>
      <c r="J288" s="1416"/>
      <c r="K288" s="1416"/>
      <c r="L288" s="1416"/>
      <c r="M288" s="1416"/>
      <c r="N288" s="1416"/>
      <c r="O288" s="1416"/>
      <c r="Q288" s="213"/>
    </row>
    <row r="289" spans="1:18" ht="26.25" hidden="1" customHeight="1" outlineLevel="1">
      <c r="B289" s="206"/>
      <c r="C289" s="206"/>
      <c r="D289" s="206"/>
      <c r="E289" s="206"/>
      <c r="F289" s="206"/>
      <c r="G289" s="206"/>
      <c r="H289" s="206"/>
      <c r="I289" s="206"/>
      <c r="J289" s="363"/>
      <c r="K289" s="363"/>
      <c r="L289" s="206"/>
      <c r="M289" s="206"/>
      <c r="N289" s="206"/>
      <c r="O289" s="206"/>
      <c r="Q289" s="213"/>
    </row>
    <row r="290" spans="1:18" ht="26.25" hidden="1" customHeight="1" outlineLevel="1">
      <c r="B290" s="206"/>
      <c r="C290" s="206"/>
      <c r="D290" s="206"/>
      <c r="E290" s="206"/>
      <c r="F290" s="206"/>
      <c r="G290" s="206"/>
      <c r="H290" s="206"/>
      <c r="I290" s="206"/>
      <c r="J290" s="363"/>
      <c r="K290" s="363"/>
      <c r="L290" s="206"/>
      <c r="M290" s="206"/>
      <c r="N290" s="206"/>
      <c r="O290" s="206"/>
      <c r="Q290" s="213"/>
    </row>
    <row r="291" spans="1:18" ht="26.25" hidden="1" customHeight="1" outlineLevel="1">
      <c r="B291" s="206"/>
      <c r="C291" s="206"/>
      <c r="D291" s="206"/>
      <c r="E291" s="206"/>
      <c r="F291" s="206"/>
      <c r="G291" s="206"/>
      <c r="H291" s="206"/>
      <c r="I291" s="206"/>
      <c r="J291" s="363"/>
      <c r="K291" s="363"/>
      <c r="L291" s="206"/>
      <c r="M291" s="206"/>
      <c r="N291" s="206"/>
      <c r="O291" s="206"/>
      <c r="Q291" s="213"/>
    </row>
    <row r="292" spans="1:18" ht="26.25" hidden="1" customHeight="1" outlineLevel="1">
      <c r="B292" s="206"/>
      <c r="C292" s="206"/>
      <c r="D292" s="206"/>
      <c r="E292" s="206"/>
      <c r="F292" s="206"/>
      <c r="G292" s="206"/>
      <c r="H292" s="206"/>
      <c r="I292" s="206"/>
      <c r="J292" s="363"/>
      <c r="K292" s="363"/>
      <c r="L292" s="206"/>
      <c r="M292" s="206"/>
      <c r="N292" s="206"/>
      <c r="O292" s="206"/>
      <c r="Q292" s="213"/>
    </row>
    <row r="293" spans="1:18" ht="26.25" customHeight="1" collapsed="1">
      <c r="C293" s="206"/>
      <c r="D293" s="206"/>
      <c r="E293" s="206"/>
      <c r="F293" s="206"/>
      <c r="G293" s="206"/>
      <c r="H293" s="206"/>
      <c r="I293" s="206"/>
      <c r="J293" s="363"/>
      <c r="K293" s="363"/>
      <c r="L293" s="206"/>
      <c r="M293" s="206"/>
      <c r="N293" s="206"/>
      <c r="O293" s="206"/>
      <c r="Q293" s="251" t="s">
        <v>347</v>
      </c>
    </row>
    <row r="294" spans="1:18" ht="26.25" hidden="1" customHeight="1" outlineLevel="1">
      <c r="Q294" s="251"/>
      <c r="R294" s="208"/>
    </row>
    <row r="295" spans="1:18" ht="26.25" hidden="1" customHeight="1" outlineLevel="1">
      <c r="A295" s="172" t="s">
        <v>147</v>
      </c>
      <c r="Q295" s="251" t="s">
        <v>460</v>
      </c>
      <c r="R295" s="208"/>
    </row>
    <row r="296" spans="1:18" s="209" customFormat="1" ht="26.25" hidden="1" customHeight="1" outlineLevel="1">
      <c r="L296" s="1417" t="str">
        <f>IF(入力シート!F14="","",入力シート!F14)</f>
        <v/>
      </c>
      <c r="M296" s="1417"/>
      <c r="N296" s="1417"/>
      <c r="Q296" s="253"/>
      <c r="R296" s="173"/>
    </row>
    <row r="297" spans="1:18" ht="26.25" hidden="1" customHeight="1" outlineLevel="1">
      <c r="A297" s="1397" t="s">
        <v>385</v>
      </c>
      <c r="B297" s="1397"/>
      <c r="C297" s="1397"/>
      <c r="D297" s="1397"/>
      <c r="E297" s="1397"/>
      <c r="F297" s="1397"/>
      <c r="G297" s="1397"/>
      <c r="H297" s="1397"/>
      <c r="I297" s="1397"/>
      <c r="J297" s="1397"/>
      <c r="K297" s="1397"/>
      <c r="L297" s="1397"/>
      <c r="M297" s="1397"/>
      <c r="N297" s="1397"/>
      <c r="O297" s="1397"/>
      <c r="Q297" s="242"/>
      <c r="R297" s="173"/>
    </row>
    <row r="298" spans="1:18" s="202" customFormat="1" ht="26.25" hidden="1" customHeight="1" outlineLevel="1">
      <c r="A298" s="172"/>
      <c r="B298" s="172"/>
      <c r="C298" s="172"/>
      <c r="D298" s="172"/>
      <c r="E298" s="172"/>
      <c r="F298" s="172"/>
      <c r="G298" s="172"/>
      <c r="H298" s="172"/>
      <c r="I298" s="172"/>
      <c r="J298" s="172"/>
      <c r="K298" s="172"/>
      <c r="L298" s="172"/>
      <c r="M298" s="172"/>
      <c r="N298" s="172"/>
      <c r="O298" s="172"/>
      <c r="Q298" s="242"/>
      <c r="R298" s="173"/>
    </row>
    <row r="299" spans="1:18" ht="26.25" hidden="1" customHeight="1" outlineLevel="1">
      <c r="A299" s="202"/>
      <c r="B299" s="1405" t="s">
        <v>148</v>
      </c>
      <c r="C299" s="1405" t="s">
        <v>149</v>
      </c>
      <c r="D299" s="1405" t="s">
        <v>150</v>
      </c>
      <c r="E299" s="1405"/>
      <c r="F299" s="1405"/>
      <c r="G299" s="1405"/>
      <c r="H299" s="1405" t="s">
        <v>151</v>
      </c>
      <c r="I299" s="1405"/>
      <c r="J299" s="1405"/>
      <c r="K299" s="1405"/>
      <c r="L299" s="1405"/>
      <c r="M299" s="1405"/>
      <c r="N299" s="1405" t="s">
        <v>6</v>
      </c>
      <c r="O299" s="174"/>
      <c r="Q299" s="252"/>
      <c r="R299" s="210"/>
    </row>
    <row r="300" spans="1:18" ht="26.25" hidden="1" customHeight="1" outlineLevel="1">
      <c r="A300" s="202"/>
      <c r="B300" s="1405"/>
      <c r="C300" s="1405"/>
      <c r="D300" s="211" t="s">
        <v>152</v>
      </c>
      <c r="E300" s="211" t="s">
        <v>120</v>
      </c>
      <c r="F300" s="211" t="s">
        <v>121</v>
      </c>
      <c r="G300" s="211" t="s">
        <v>132</v>
      </c>
      <c r="H300" s="1405"/>
      <c r="I300" s="1405"/>
      <c r="J300" s="1405"/>
      <c r="K300" s="1405"/>
      <c r="L300" s="1405"/>
      <c r="M300" s="1405"/>
      <c r="N300" s="1405"/>
      <c r="O300" s="174"/>
      <c r="Q300" s="252"/>
      <c r="R300" s="210"/>
    </row>
    <row r="301" spans="1:18" ht="26.25" hidden="1" customHeight="1" outlineLevel="1">
      <c r="A301" s="176"/>
      <c r="B301" s="154"/>
      <c r="C301" s="154"/>
      <c r="D301" s="130"/>
      <c r="E301" s="131"/>
      <c r="F301" s="131"/>
      <c r="G301" s="131"/>
      <c r="H301" s="1396"/>
      <c r="I301" s="1396"/>
      <c r="J301" s="1396"/>
      <c r="K301" s="1396"/>
      <c r="L301" s="1396"/>
      <c r="M301" s="1396"/>
      <c r="N301" s="154"/>
      <c r="O301" s="212"/>
      <c r="Q301" s="249" t="s">
        <v>153</v>
      </c>
      <c r="R301" s="173"/>
    </row>
    <row r="302" spans="1:18" ht="26.25" hidden="1" customHeight="1" outlineLevel="1">
      <c r="A302" s="176"/>
      <c r="B302" s="154"/>
      <c r="C302" s="154"/>
      <c r="D302" s="130"/>
      <c r="E302" s="131"/>
      <c r="F302" s="131"/>
      <c r="G302" s="131"/>
      <c r="H302" s="1396"/>
      <c r="I302" s="1396"/>
      <c r="J302" s="1396"/>
      <c r="K302" s="1396"/>
      <c r="L302" s="1396"/>
      <c r="M302" s="1396"/>
      <c r="N302" s="154"/>
      <c r="O302" s="212"/>
      <c r="Q302" s="249" t="s">
        <v>236</v>
      </c>
      <c r="R302" s="173"/>
    </row>
    <row r="303" spans="1:18" ht="26.25" hidden="1" customHeight="1" outlineLevel="1">
      <c r="A303" s="176"/>
      <c r="B303" s="154"/>
      <c r="C303" s="154"/>
      <c r="D303" s="130"/>
      <c r="E303" s="131"/>
      <c r="F303" s="131"/>
      <c r="G303" s="131"/>
      <c r="H303" s="1396"/>
      <c r="I303" s="1396"/>
      <c r="J303" s="1396"/>
      <c r="K303" s="1396"/>
      <c r="L303" s="1396"/>
      <c r="M303" s="1396"/>
      <c r="N303" s="154"/>
      <c r="O303" s="174"/>
      <c r="Q303" s="249" t="s">
        <v>353</v>
      </c>
      <c r="R303" s="173"/>
    </row>
    <row r="304" spans="1:18" ht="26.25" hidden="1" customHeight="1" outlineLevel="1">
      <c r="B304" s="154"/>
      <c r="C304" s="154"/>
      <c r="D304" s="130"/>
      <c r="E304" s="131"/>
      <c r="F304" s="131"/>
      <c r="G304" s="131"/>
      <c r="H304" s="1396"/>
      <c r="I304" s="1396"/>
      <c r="J304" s="1396"/>
      <c r="K304" s="1396"/>
      <c r="L304" s="1396"/>
      <c r="M304" s="1396"/>
      <c r="N304" s="154"/>
      <c r="O304" s="174"/>
    </row>
    <row r="305" spans="2:15" ht="26.25" hidden="1" customHeight="1" outlineLevel="1">
      <c r="B305" s="154"/>
      <c r="C305" s="154"/>
      <c r="D305" s="130"/>
      <c r="E305" s="131"/>
      <c r="F305" s="131"/>
      <c r="G305" s="131"/>
      <c r="H305" s="1396"/>
      <c r="I305" s="1396"/>
      <c r="J305" s="1396"/>
      <c r="K305" s="1396"/>
      <c r="L305" s="1396"/>
      <c r="M305" s="1396"/>
      <c r="N305" s="154"/>
      <c r="O305" s="174"/>
    </row>
    <row r="306" spans="2:15" ht="26.25" hidden="1" customHeight="1" outlineLevel="1">
      <c r="B306" s="154"/>
      <c r="C306" s="154"/>
      <c r="D306" s="130"/>
      <c r="E306" s="131"/>
      <c r="F306" s="131"/>
      <c r="G306" s="131"/>
      <c r="H306" s="1396"/>
      <c r="I306" s="1396"/>
      <c r="J306" s="1396"/>
      <c r="K306" s="1396"/>
      <c r="L306" s="1396"/>
      <c r="M306" s="1396"/>
      <c r="N306" s="154"/>
      <c r="O306" s="174"/>
    </row>
    <row r="307" spans="2:15" ht="26.25" hidden="1" customHeight="1" outlineLevel="1">
      <c r="B307" s="154"/>
      <c r="C307" s="154"/>
      <c r="D307" s="130"/>
      <c r="E307" s="131"/>
      <c r="F307" s="131"/>
      <c r="G307" s="131"/>
      <c r="H307" s="1396"/>
      <c r="I307" s="1396"/>
      <c r="J307" s="1396"/>
      <c r="K307" s="1396"/>
      <c r="L307" s="1396"/>
      <c r="M307" s="1396"/>
      <c r="N307" s="154"/>
      <c r="O307" s="174"/>
    </row>
    <row r="308" spans="2:15" ht="26.25" hidden="1" customHeight="1" outlineLevel="1">
      <c r="B308" s="154"/>
      <c r="C308" s="154"/>
      <c r="D308" s="130"/>
      <c r="E308" s="131"/>
      <c r="F308" s="131"/>
      <c r="G308" s="131"/>
      <c r="H308" s="1396"/>
      <c r="I308" s="1396"/>
      <c r="J308" s="1396"/>
      <c r="K308" s="1396"/>
      <c r="L308" s="1396"/>
      <c r="M308" s="1396"/>
      <c r="N308" s="154"/>
      <c r="O308" s="174"/>
    </row>
    <row r="309" spans="2:15" ht="26.25" hidden="1" customHeight="1" outlineLevel="1">
      <c r="B309" s="154"/>
      <c r="C309" s="154"/>
      <c r="D309" s="130"/>
      <c r="E309" s="131"/>
      <c r="F309" s="131"/>
      <c r="G309" s="131"/>
      <c r="H309" s="1396"/>
      <c r="I309" s="1396"/>
      <c r="J309" s="1396"/>
      <c r="K309" s="1396"/>
      <c r="L309" s="1396"/>
      <c r="M309" s="1396"/>
      <c r="N309" s="154"/>
      <c r="O309" s="174"/>
    </row>
    <row r="310" spans="2:15" ht="26.25" hidden="1" customHeight="1" outlineLevel="1">
      <c r="B310" s="154"/>
      <c r="C310" s="154"/>
      <c r="D310" s="130"/>
      <c r="E310" s="131"/>
      <c r="F310" s="131"/>
      <c r="G310" s="131"/>
      <c r="H310" s="1396"/>
      <c r="I310" s="1396"/>
      <c r="J310" s="1396"/>
      <c r="K310" s="1396"/>
      <c r="L310" s="1396"/>
      <c r="M310" s="1396"/>
      <c r="N310" s="154"/>
      <c r="O310" s="174"/>
    </row>
    <row r="311" spans="2:15" ht="26.25" hidden="1" customHeight="1" outlineLevel="1">
      <c r="B311" s="154"/>
      <c r="C311" s="154"/>
      <c r="D311" s="130"/>
      <c r="E311" s="131"/>
      <c r="F311" s="131"/>
      <c r="G311" s="131"/>
      <c r="H311" s="1396"/>
      <c r="I311" s="1396"/>
      <c r="J311" s="1396"/>
      <c r="K311" s="1396"/>
      <c r="L311" s="1396"/>
      <c r="M311" s="1396"/>
      <c r="N311" s="154"/>
      <c r="O311" s="174"/>
    </row>
    <row r="312" spans="2:15" ht="26.25" hidden="1" customHeight="1" outlineLevel="1">
      <c r="B312" s="154"/>
      <c r="C312" s="154"/>
      <c r="D312" s="130"/>
      <c r="E312" s="131"/>
      <c r="F312" s="131"/>
      <c r="G312" s="131"/>
      <c r="H312" s="1396"/>
      <c r="I312" s="1396"/>
      <c r="J312" s="1396"/>
      <c r="K312" s="1396"/>
      <c r="L312" s="1396"/>
      <c r="M312" s="1396"/>
      <c r="N312" s="154"/>
      <c r="O312" s="174"/>
    </row>
    <row r="313" spans="2:15" ht="26.25" hidden="1" customHeight="1" outlineLevel="1">
      <c r="B313" s="154"/>
      <c r="C313" s="154"/>
      <c r="D313" s="130"/>
      <c r="E313" s="131"/>
      <c r="F313" s="131"/>
      <c r="G313" s="131"/>
      <c r="H313" s="1396"/>
      <c r="I313" s="1396"/>
      <c r="J313" s="1396"/>
      <c r="K313" s="1396"/>
      <c r="L313" s="1396"/>
      <c r="M313" s="1396"/>
      <c r="N313" s="154"/>
      <c r="O313" s="174"/>
    </row>
    <row r="314" spans="2:15" ht="26.25" hidden="1" customHeight="1" outlineLevel="1">
      <c r="B314" s="154"/>
      <c r="C314" s="154"/>
      <c r="D314" s="130"/>
      <c r="E314" s="131"/>
      <c r="F314" s="131"/>
      <c r="G314" s="131"/>
      <c r="H314" s="1396"/>
      <c r="I314" s="1396"/>
      <c r="J314" s="1396"/>
      <c r="K314" s="1396"/>
      <c r="L314" s="1396"/>
      <c r="M314" s="1396"/>
      <c r="N314" s="154"/>
      <c r="O314" s="174"/>
    </row>
    <row r="315" spans="2:15" ht="26.25" hidden="1" customHeight="1" outlineLevel="1">
      <c r="B315" s="154"/>
      <c r="C315" s="154"/>
      <c r="D315" s="130"/>
      <c r="E315" s="131"/>
      <c r="F315" s="131"/>
      <c r="G315" s="131"/>
      <c r="H315" s="1396"/>
      <c r="I315" s="1396"/>
      <c r="J315" s="1396"/>
      <c r="K315" s="1396"/>
      <c r="L315" s="1396"/>
      <c r="M315" s="1396"/>
      <c r="N315" s="154"/>
      <c r="O315" s="174"/>
    </row>
    <row r="316" spans="2:15" ht="26.25" hidden="1" customHeight="1" outlineLevel="1">
      <c r="B316" s="154"/>
      <c r="C316" s="154"/>
      <c r="D316" s="130"/>
      <c r="E316" s="131"/>
      <c r="F316" s="131"/>
      <c r="G316" s="131"/>
      <c r="H316" s="1396"/>
      <c r="I316" s="1396"/>
      <c r="J316" s="1396"/>
      <c r="K316" s="1396"/>
      <c r="L316" s="1396"/>
      <c r="M316" s="1396"/>
      <c r="N316" s="154"/>
      <c r="O316" s="174"/>
    </row>
    <row r="317" spans="2:15" ht="26.25" hidden="1" customHeight="1" outlineLevel="1">
      <c r="B317" s="154"/>
      <c r="C317" s="154"/>
      <c r="D317" s="130"/>
      <c r="E317" s="131"/>
      <c r="F317" s="131"/>
      <c r="G317" s="131"/>
      <c r="H317" s="1396"/>
      <c r="I317" s="1396"/>
      <c r="J317" s="1396"/>
      <c r="K317" s="1396"/>
      <c r="L317" s="1396"/>
      <c r="M317" s="1396"/>
      <c r="N317" s="154"/>
      <c r="O317" s="174"/>
    </row>
    <row r="318" spans="2:15" ht="26.25" hidden="1" customHeight="1" outlineLevel="1">
      <c r="B318" s="154"/>
      <c r="C318" s="154"/>
      <c r="D318" s="130"/>
      <c r="E318" s="131"/>
      <c r="F318" s="131"/>
      <c r="G318" s="131"/>
      <c r="H318" s="1396"/>
      <c r="I318" s="1396"/>
      <c r="J318" s="1396"/>
      <c r="K318" s="1396"/>
      <c r="L318" s="1396"/>
      <c r="M318" s="1396"/>
      <c r="N318" s="154"/>
      <c r="O318" s="174"/>
    </row>
    <row r="319" spans="2:15" ht="26.25" hidden="1" customHeight="1" outlineLevel="1">
      <c r="B319" s="154"/>
      <c r="C319" s="154"/>
      <c r="D319" s="130"/>
      <c r="E319" s="131"/>
      <c r="F319" s="131"/>
      <c r="G319" s="131"/>
      <c r="H319" s="1396"/>
      <c r="I319" s="1396"/>
      <c r="J319" s="1396"/>
      <c r="K319" s="1396"/>
      <c r="L319" s="1396"/>
      <c r="M319" s="1396"/>
      <c r="N319" s="154"/>
    </row>
    <row r="320" spans="2:15" ht="26.25" hidden="1" customHeight="1" outlineLevel="1">
      <c r="B320" s="154"/>
      <c r="C320" s="154"/>
      <c r="D320" s="130"/>
      <c r="E320" s="131"/>
      <c r="F320" s="131"/>
      <c r="G320" s="131"/>
      <c r="H320" s="1396"/>
      <c r="I320" s="1396"/>
      <c r="J320" s="1396"/>
      <c r="K320" s="1396"/>
      <c r="L320" s="1396"/>
      <c r="M320" s="1396"/>
      <c r="N320" s="154"/>
    </row>
    <row r="321" spans="2:17" ht="26.25" hidden="1" customHeight="1" outlineLevel="1">
      <c r="B321" s="154"/>
      <c r="C321" s="154"/>
      <c r="D321" s="130"/>
      <c r="E321" s="131"/>
      <c r="F321" s="131"/>
      <c r="G321" s="131"/>
      <c r="H321" s="1396"/>
      <c r="I321" s="1396"/>
      <c r="J321" s="1396"/>
      <c r="K321" s="1396"/>
      <c r="L321" s="1396"/>
      <c r="M321" s="1396"/>
      <c r="N321" s="154"/>
    </row>
    <row r="322" spans="2:17" ht="26.25" hidden="1" customHeight="1" outlineLevel="1">
      <c r="B322" s="154"/>
      <c r="C322" s="154"/>
      <c r="D322" s="130"/>
      <c r="E322" s="131"/>
      <c r="F322" s="131"/>
      <c r="G322" s="131"/>
      <c r="H322" s="1396"/>
      <c r="I322" s="1396"/>
      <c r="J322" s="1396"/>
      <c r="K322" s="1396"/>
      <c r="L322" s="1396"/>
      <c r="M322" s="1396"/>
      <c r="N322" s="154"/>
    </row>
    <row r="323" spans="2:17" ht="26.25" hidden="1" customHeight="1" outlineLevel="1">
      <c r="B323" s="154"/>
      <c r="C323" s="154"/>
      <c r="D323" s="130"/>
      <c r="E323" s="131"/>
      <c r="F323" s="131"/>
      <c r="G323" s="131"/>
      <c r="H323" s="1396"/>
      <c r="I323" s="1396"/>
      <c r="J323" s="1396"/>
      <c r="K323" s="1396"/>
      <c r="L323" s="1396"/>
      <c r="M323" s="1396"/>
      <c r="N323" s="154"/>
    </row>
    <row r="324" spans="2:17" ht="26.25" hidden="1" customHeight="1" outlineLevel="1">
      <c r="B324" s="154"/>
      <c r="C324" s="154"/>
      <c r="D324" s="130"/>
      <c r="E324" s="131"/>
      <c r="F324" s="131"/>
      <c r="G324" s="131"/>
      <c r="H324" s="1396"/>
      <c r="I324" s="1396"/>
      <c r="J324" s="1396"/>
      <c r="K324" s="1396"/>
      <c r="L324" s="1396"/>
      <c r="M324" s="1396"/>
      <c r="N324" s="154"/>
    </row>
    <row r="325" spans="2:17" ht="26.25" hidden="1" customHeight="1" outlineLevel="1">
      <c r="B325" s="154"/>
      <c r="C325" s="154"/>
      <c r="D325" s="130"/>
      <c r="E325" s="131"/>
      <c r="F325" s="131"/>
      <c r="G325" s="131"/>
      <c r="H325" s="1396"/>
      <c r="I325" s="1396"/>
      <c r="J325" s="1396"/>
      <c r="K325" s="1396"/>
      <c r="L325" s="1396"/>
      <c r="M325" s="1396"/>
      <c r="N325" s="154"/>
    </row>
    <row r="326" spans="2:17" ht="26.25" hidden="1" customHeight="1" outlineLevel="1"/>
    <row r="327" spans="2:17" ht="26.25" hidden="1" customHeight="1" outlineLevel="1">
      <c r="B327" s="1416" t="s">
        <v>386</v>
      </c>
      <c r="C327" s="1416"/>
      <c r="D327" s="1416"/>
      <c r="E327" s="1416"/>
      <c r="F327" s="1416"/>
      <c r="G327" s="1416"/>
      <c r="H327" s="1416"/>
      <c r="I327" s="1416"/>
      <c r="J327" s="1416"/>
      <c r="K327" s="1416"/>
      <c r="L327" s="1416"/>
      <c r="M327" s="1416"/>
      <c r="N327" s="1416"/>
      <c r="O327" s="1416"/>
    </row>
    <row r="328" spans="2:17" ht="26.25" hidden="1" customHeight="1" outlineLevel="1">
      <c r="B328" s="1416"/>
      <c r="C328" s="1416"/>
      <c r="D328" s="1416"/>
      <c r="E328" s="1416"/>
      <c r="F328" s="1416"/>
      <c r="G328" s="1416"/>
      <c r="H328" s="1416"/>
      <c r="I328" s="1416"/>
      <c r="J328" s="1416"/>
      <c r="K328" s="1416"/>
      <c r="L328" s="1416"/>
      <c r="M328" s="1416"/>
      <c r="N328" s="1416"/>
      <c r="O328" s="1416"/>
    </row>
    <row r="329" spans="2:17" ht="26.25" hidden="1" customHeight="1" outlineLevel="1">
      <c r="B329" s="1416" t="s">
        <v>389</v>
      </c>
      <c r="C329" s="1416"/>
      <c r="D329" s="1416"/>
      <c r="E329" s="1416"/>
      <c r="F329" s="1416"/>
      <c r="G329" s="1416"/>
      <c r="H329" s="1416"/>
      <c r="I329" s="1416"/>
      <c r="J329" s="1416"/>
      <c r="K329" s="1416"/>
      <c r="L329" s="1416"/>
      <c r="M329" s="1416"/>
      <c r="N329" s="1416"/>
      <c r="O329" s="1416"/>
    </row>
    <row r="330" spans="2:17" ht="26.25" hidden="1" customHeight="1" outlineLevel="1">
      <c r="B330" s="1416"/>
      <c r="C330" s="1416"/>
      <c r="D330" s="1416"/>
      <c r="E330" s="1416"/>
      <c r="F330" s="1416"/>
      <c r="G330" s="1416"/>
      <c r="H330" s="1416"/>
      <c r="I330" s="1416"/>
      <c r="J330" s="1416"/>
      <c r="K330" s="1416"/>
      <c r="L330" s="1416"/>
      <c r="M330" s="1416"/>
      <c r="N330" s="1416"/>
      <c r="O330" s="1416"/>
    </row>
    <row r="331" spans="2:17" ht="26.25" hidden="1" customHeight="1" outlineLevel="1">
      <c r="B331" s="1416"/>
      <c r="C331" s="1416"/>
      <c r="D331" s="1416"/>
      <c r="E331" s="1416"/>
      <c r="F331" s="1416"/>
      <c r="G331" s="1416"/>
      <c r="H331" s="1416"/>
      <c r="I331" s="1416"/>
      <c r="J331" s="1416"/>
      <c r="K331" s="1416"/>
      <c r="L331" s="1416"/>
      <c r="M331" s="1416"/>
      <c r="N331" s="1416"/>
      <c r="O331" s="1416"/>
      <c r="Q331" s="213"/>
    </row>
    <row r="332" spans="2:17" ht="26.25" hidden="1" customHeight="1" outlineLevel="1">
      <c r="B332" s="206"/>
      <c r="C332" s="206"/>
      <c r="D332" s="206"/>
      <c r="E332" s="206"/>
      <c r="F332" s="206"/>
      <c r="G332" s="206"/>
      <c r="H332" s="206"/>
      <c r="I332" s="206"/>
      <c r="J332" s="363"/>
      <c r="K332" s="363"/>
      <c r="L332" s="206"/>
      <c r="M332" s="206"/>
      <c r="N332" s="206"/>
      <c r="O332" s="206"/>
      <c r="Q332" s="213"/>
    </row>
    <row r="333" spans="2:17" ht="26.25" hidden="1" customHeight="1" outlineLevel="1">
      <c r="B333" s="206"/>
      <c r="C333" s="206"/>
      <c r="D333" s="206"/>
      <c r="E333" s="206"/>
      <c r="F333" s="206"/>
      <c r="G333" s="206"/>
      <c r="H333" s="206"/>
      <c r="I333" s="206"/>
      <c r="J333" s="363"/>
      <c r="K333" s="363"/>
      <c r="L333" s="206"/>
      <c r="M333" s="206"/>
      <c r="N333" s="206"/>
      <c r="O333" s="206"/>
      <c r="Q333" s="213"/>
    </row>
    <row r="334" spans="2:17" ht="26.25" hidden="1" customHeight="1" outlineLevel="1">
      <c r="B334" s="206"/>
      <c r="C334" s="206"/>
      <c r="D334" s="206"/>
      <c r="E334" s="206"/>
      <c r="F334" s="206"/>
      <c r="G334" s="206"/>
      <c r="H334" s="206"/>
      <c r="I334" s="206"/>
      <c r="J334" s="363"/>
      <c r="K334" s="363"/>
      <c r="L334" s="206"/>
      <c r="M334" s="206"/>
      <c r="N334" s="206"/>
      <c r="O334" s="206"/>
      <c r="Q334" s="213"/>
    </row>
    <row r="335" spans="2:17" ht="26.25" hidden="1" customHeight="1" outlineLevel="1">
      <c r="B335" s="206"/>
      <c r="C335" s="206"/>
      <c r="D335" s="206"/>
      <c r="E335" s="206"/>
      <c r="F335" s="206"/>
      <c r="G335" s="206"/>
      <c r="H335" s="206"/>
      <c r="I335" s="206"/>
      <c r="J335" s="363"/>
      <c r="K335" s="363"/>
      <c r="L335" s="206"/>
      <c r="M335" s="206"/>
      <c r="N335" s="206"/>
      <c r="O335" s="206"/>
      <c r="Q335" s="213"/>
    </row>
    <row r="336" spans="2:17" ht="26.25" hidden="1" customHeight="1" outlineLevel="1">
      <c r="C336" s="206"/>
      <c r="D336" s="206"/>
      <c r="E336" s="206"/>
      <c r="F336" s="206"/>
      <c r="G336" s="206"/>
      <c r="H336" s="206"/>
      <c r="I336" s="206"/>
      <c r="J336" s="363"/>
      <c r="K336" s="363"/>
      <c r="L336" s="206"/>
      <c r="M336" s="206"/>
      <c r="N336" s="206"/>
      <c r="O336" s="206"/>
    </row>
    <row r="337" spans="17:17" collapsed="1">
      <c r="Q337" s="251" t="s">
        <v>347</v>
      </c>
    </row>
  </sheetData>
  <sheetProtection algorithmName="SHA-512" hashValue="iZeQdEMuzI8vdzil267B1LfCjPBdNM9DM0Bs96k5inuMAEk5a/RKaZVF+WM7Po+leNpQQhDP2L3ueUlusqPRQw==" saltValue="hx7n+bzQ8xRTSGgo5/J94g==" spinCount="100000" sheet="1" formatCells="0" formatRows="0" insertRows="0" deleteRows="0" selectLockedCells="1" autoFilter="0" pivotTables="0"/>
  <mergeCells count="195">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 ref="B329:O331"/>
    <mergeCell ref="A37:N42"/>
    <mergeCell ref="H321:M321"/>
    <mergeCell ref="H322:M322"/>
    <mergeCell ref="H323:M323"/>
    <mergeCell ref="H324:M324"/>
    <mergeCell ref="H325:M325"/>
    <mergeCell ref="H316:M316"/>
    <mergeCell ref="H317:M317"/>
    <mergeCell ref="H318:M318"/>
    <mergeCell ref="H319:M319"/>
    <mergeCell ref="H320:M320"/>
    <mergeCell ref="H311:M311"/>
    <mergeCell ref="H312:M312"/>
    <mergeCell ref="H313:M313"/>
    <mergeCell ref="H314:M314"/>
    <mergeCell ref="H315:M315"/>
    <mergeCell ref="H306:M306"/>
    <mergeCell ref="H307:M307"/>
    <mergeCell ref="H308:M308"/>
    <mergeCell ref="H309:M309"/>
    <mergeCell ref="H310:M310"/>
    <mergeCell ref="H301:M301"/>
    <mergeCell ref="H302:M302"/>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H263:M263"/>
    <mergeCell ref="H264:M264"/>
    <mergeCell ref="H265:M265"/>
    <mergeCell ref="H266:M266"/>
    <mergeCell ref="H267:M267"/>
    <mergeCell ref="H258:M258"/>
    <mergeCell ref="H259:M259"/>
    <mergeCell ref="H260:M260"/>
    <mergeCell ref="H261:M261"/>
    <mergeCell ref="H262:M262"/>
    <mergeCell ref="B241:O242"/>
    <mergeCell ref="B243:O245"/>
    <mergeCell ref="L253:N253"/>
    <mergeCell ref="A254:O254"/>
    <mergeCell ref="B256:B257"/>
    <mergeCell ref="C256:C257"/>
    <mergeCell ref="D256:G256"/>
    <mergeCell ref="H256:M257"/>
    <mergeCell ref="N256:N257"/>
    <mergeCell ref="H235:M235"/>
    <mergeCell ref="H236:M236"/>
    <mergeCell ref="H237:M237"/>
    <mergeCell ref="H238:M238"/>
    <mergeCell ref="H239:M239"/>
    <mergeCell ref="H230:M230"/>
    <mergeCell ref="H231:M231"/>
    <mergeCell ref="H232:M232"/>
    <mergeCell ref="H233:M233"/>
    <mergeCell ref="H234:M234"/>
    <mergeCell ref="H225:M225"/>
    <mergeCell ref="H226:M226"/>
    <mergeCell ref="H227:M227"/>
    <mergeCell ref="H228:M228"/>
    <mergeCell ref="H229:M229"/>
    <mergeCell ref="H220:M220"/>
    <mergeCell ref="H221:M221"/>
    <mergeCell ref="H222:M222"/>
    <mergeCell ref="H223:M223"/>
    <mergeCell ref="H224:M22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s>
  <phoneticPr fontId="17"/>
  <conditionalFormatting sqref="B94:J94 B95:I95 N94:N95">
    <cfRule type="expression" dxfId="653" priority="37">
      <formula>$B$92&lt;&gt;""</formula>
    </cfRule>
  </conditionalFormatting>
  <conditionalFormatting sqref="H63:N64">
    <cfRule type="expression" dxfId="652" priority="25">
      <formula>AND(MONTH(H63)&lt;10,DAY(H63)&lt;10)</formula>
    </cfRule>
    <cfRule type="expression" dxfId="651" priority="26">
      <formula>AND(MONTH(H63)&lt;10,DAY(H63)&gt;=10)</formula>
    </cfRule>
    <cfRule type="expression" dxfId="650" priority="27">
      <formula>AND(MONTH(H63)&gt;=10,DAY(H63)&lt;10)</formula>
    </cfRule>
    <cfRule type="expression" dxfId="649" priority="28">
      <formula>AND(MONTH(H63)&gt;=10,DAY(H63)&gt;=10)</formula>
    </cfRule>
  </conditionalFormatting>
  <conditionalFormatting sqref="E16:E19 F24:G24 Q21:XFD25 R20:XFD20 F30:G30 Q27:XFD31 R26:XFD26 J24 O21:O25 J30 O27:O31">
    <cfRule type="containsText" dxfId="648" priority="22" operator="containsText" text="(例)">
      <formula>NOT(ISERROR(SEARCH("(例)",E16)))</formula>
    </cfRule>
  </conditionalFormatting>
  <conditionalFormatting sqref="A22:D25 A20:G21 F22:G23 F25:G25 O20">
    <cfRule type="containsText" dxfId="647" priority="21" operator="containsText" text="(例)">
      <formula>NOT(ISERROR(SEARCH("(例)",A20)))</formula>
    </cfRule>
  </conditionalFormatting>
  <conditionalFormatting sqref="E22:E25">
    <cfRule type="containsText" dxfId="646" priority="18" operator="containsText" text="(例)">
      <formula>NOT(ISERROR(SEARCH("(例)",E22)))</formula>
    </cfRule>
  </conditionalFormatting>
  <conditionalFormatting sqref="A28:D31 A26:G27 F28:G29 F31:G31 O26">
    <cfRule type="containsText" dxfId="645" priority="17" operator="containsText" text="(例)">
      <formula>NOT(ISERROR(SEARCH("(例)",A26)))</formula>
    </cfRule>
  </conditionalFormatting>
  <conditionalFormatting sqref="E28:E31">
    <cfRule type="containsText" dxfId="644" priority="14" operator="containsText" text="(例)">
      <formula>NOT(ISERROR(SEARCH("(例)",E28)))</formula>
    </cfRule>
  </conditionalFormatting>
  <conditionalFormatting sqref="Q20">
    <cfRule type="containsText" dxfId="643" priority="13" operator="containsText" text="(例)">
      <formula>NOT(ISERROR(SEARCH("(例)",Q20)))</formula>
    </cfRule>
  </conditionalFormatting>
  <conditionalFormatting sqref="Q32">
    <cfRule type="containsText" dxfId="642" priority="10" operator="containsText" text="(例)">
      <formula>NOT(ISERROR(SEARCH("(例)",Q32)))</formula>
    </cfRule>
  </conditionalFormatting>
  <conditionalFormatting sqref="Q26">
    <cfRule type="containsText" dxfId="641" priority="11" operator="containsText" text="(例)">
      <formula>NOT(ISERROR(SEARCH("(例)",Q26)))</formula>
    </cfRule>
  </conditionalFormatting>
  <conditionalFormatting sqref="H62:N62">
    <cfRule type="expression" dxfId="640" priority="2">
      <formula>AND(MONTH(H62)&lt;10,DAY(H62)&lt;10)</formula>
    </cfRule>
    <cfRule type="expression" dxfId="639" priority="3">
      <formula>AND(MONTH(H62)&lt;10,DAY(H62)&gt;=10)</formula>
    </cfRule>
    <cfRule type="expression" dxfId="638" priority="4">
      <formula>AND(MONTH(H62)&gt;=10,DAY(H62)&lt;10)</formula>
    </cfRule>
    <cfRule type="expression" dxfId="637" priority="5">
      <formula>AND(MONTH(H62)&gt;=10,DAY(H62)&gt;=10)</formula>
    </cfRule>
  </conditionalFormatting>
  <conditionalFormatting sqref="B172:N172">
    <cfRule type="containsBlanks" dxfId="636" priority="1">
      <formula>LEN(TRIM(B172))=0</formula>
    </cfRule>
  </conditionalFormatting>
  <dataValidations count="5">
    <dataValidation imeMode="fullKatakana" allowBlank="1" showInputMessage="1" showErrorMessage="1" prompt="姓と名の間を全角で１マス空け" sqref="B172:B196 B215:B239 B258:B282 B301:B325" xr:uid="{15A757D5-7425-4F16-B3B6-52932C08C335}"/>
    <dataValidation imeMode="hiragana" allowBlank="1" showInputMessage="1" showErrorMessage="1" prompt="姓と名の間を全角で１マス空け" sqref="C172:C196 C215:C239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&amp;R&amp;K00-043R5高層ZEH-M_ver.1.2</oddFooter>
  </headerFooter>
  <rowBreaks count="7" manualBreakCount="7">
    <brk id="43" max="16383" man="1"/>
    <brk id="84" max="16383" man="1"/>
    <brk id="120" max="15" man="1"/>
    <brk id="164" max="15" man="1"/>
    <brk id="207" max="15" man="1"/>
    <brk id="250" max="15" man="1"/>
    <brk id="293"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dimension ref="A1:AW107"/>
  <sheetViews>
    <sheetView showGridLines="0" showZeros="0" view="pageBreakPreview" zoomScale="85" zoomScaleNormal="55" zoomScaleSheetLayoutView="85" workbookViewId="0"/>
  </sheetViews>
  <sheetFormatPr defaultColWidth="3" defaultRowHeight="18" customHeight="1" outlineLevelRow="1"/>
  <cols>
    <col min="1" max="1" width="5.625" style="1003" customWidth="1"/>
    <col min="2" max="4" width="3" style="1003" customWidth="1"/>
    <col min="5" max="6" width="3" style="1013" customWidth="1"/>
    <col min="7" max="8" width="3" style="1025" customWidth="1"/>
    <col min="9" max="44" width="3" style="1003" customWidth="1"/>
    <col min="45" max="45" width="3" style="1004"/>
    <col min="46" max="16384" width="3" style="1003"/>
  </cols>
  <sheetData>
    <row r="1" spans="1:45" s="1000" customFormat="1" ht="21">
      <c r="A1" s="998"/>
      <c r="B1" s="1031" t="s">
        <v>902</v>
      </c>
      <c r="C1" s="999"/>
      <c r="D1" s="999"/>
      <c r="E1" s="999"/>
      <c r="F1" s="999"/>
      <c r="G1" s="999"/>
      <c r="H1" s="999"/>
      <c r="AE1" s="1001"/>
      <c r="AS1" s="1002"/>
    </row>
    <row r="2" spans="1:45" s="1000" customFormat="1" ht="21">
      <c r="A2" s="998"/>
      <c r="B2" s="1031"/>
      <c r="C2" s="999"/>
      <c r="D2" s="999"/>
      <c r="E2" s="999"/>
      <c r="F2" s="999"/>
      <c r="G2" s="999"/>
      <c r="H2" s="999"/>
      <c r="AE2" s="1001"/>
      <c r="AS2" s="1002"/>
    </row>
    <row r="3" spans="1:45" ht="14.25">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row>
    <row r="4" spans="1:45" ht="20.100000000000001" customHeight="1">
      <c r="B4" s="1005"/>
      <c r="C4" s="1005"/>
      <c r="D4" s="1005"/>
      <c r="E4" s="1006"/>
      <c r="F4" s="1006"/>
      <c r="G4" s="1007"/>
      <c r="H4" s="1007"/>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445"/>
      <c r="AM4" s="1445"/>
      <c r="AN4" s="1008"/>
      <c r="AO4" s="1445"/>
      <c r="AP4" s="1445"/>
      <c r="AQ4" s="1005"/>
      <c r="AR4" s="1005"/>
    </row>
    <row r="5" spans="1:45" ht="20.100000000000001" customHeight="1">
      <c r="B5" s="1447" t="s">
        <v>991</v>
      </c>
      <c r="C5" s="1447"/>
      <c r="D5" s="1447"/>
      <c r="E5" s="1447"/>
      <c r="F5" s="1447"/>
      <c r="G5" s="1447"/>
      <c r="H5" s="1447"/>
      <c r="I5" s="1447"/>
      <c r="J5" s="1447"/>
      <c r="K5" s="1447"/>
      <c r="L5" s="1447"/>
      <c r="M5" s="1447"/>
      <c r="N5" s="1447"/>
      <c r="O5" s="1447"/>
      <c r="P5" s="1447"/>
      <c r="Q5" s="1447"/>
      <c r="R5" s="1447"/>
      <c r="S5" s="1447"/>
      <c r="T5" s="1447"/>
      <c r="U5" s="1447"/>
      <c r="V5" s="1447"/>
      <c r="W5" s="1447"/>
      <c r="X5" s="1447"/>
      <c r="Y5" s="1447"/>
      <c r="Z5" s="1447"/>
      <c r="AA5" s="1447"/>
      <c r="AB5" s="1447"/>
      <c r="AC5" s="1447"/>
      <c r="AD5" s="1447"/>
      <c r="AE5" s="1447"/>
      <c r="AF5" s="1447"/>
      <c r="AG5" s="1447"/>
      <c r="AH5" s="1447"/>
      <c r="AI5" s="1447"/>
      <c r="AJ5" s="1447"/>
      <c r="AK5" s="1447"/>
      <c r="AL5" s="1447"/>
      <c r="AM5" s="1447"/>
      <c r="AN5" s="1447"/>
      <c r="AO5" s="1447"/>
      <c r="AP5" s="1447"/>
      <c r="AQ5" s="1447"/>
      <c r="AR5" s="1447"/>
    </row>
    <row r="6" spans="1:45" ht="20.100000000000001" customHeight="1">
      <c r="B6" s="1447"/>
      <c r="C6" s="1447"/>
      <c r="D6" s="1447"/>
      <c r="E6" s="1447"/>
      <c r="F6" s="1447"/>
      <c r="G6" s="1447"/>
      <c r="H6" s="1447"/>
      <c r="I6" s="1447"/>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1447"/>
      <c r="AH6" s="1447"/>
      <c r="AI6" s="1447"/>
      <c r="AJ6" s="1447"/>
      <c r="AK6" s="1447"/>
      <c r="AL6" s="1447"/>
      <c r="AM6" s="1447"/>
      <c r="AN6" s="1447"/>
      <c r="AO6" s="1447"/>
      <c r="AP6" s="1447"/>
      <c r="AQ6" s="1447"/>
      <c r="AR6" s="1447"/>
    </row>
    <row r="7" spans="1:45" ht="20.100000000000001" customHeight="1">
      <c r="B7" s="1447"/>
      <c r="C7" s="1447"/>
      <c r="D7" s="1447"/>
      <c r="E7" s="1447"/>
      <c r="F7" s="1447"/>
      <c r="G7" s="1447"/>
      <c r="H7" s="1447"/>
      <c r="I7" s="1447"/>
      <c r="J7" s="1447"/>
      <c r="K7" s="1447"/>
      <c r="L7" s="1447"/>
      <c r="M7" s="1447"/>
      <c r="N7" s="1447"/>
      <c r="O7" s="1447"/>
      <c r="P7" s="1447"/>
      <c r="Q7" s="1447"/>
      <c r="R7" s="1447"/>
      <c r="S7" s="1447"/>
      <c r="T7" s="1447"/>
      <c r="U7" s="1447"/>
      <c r="V7" s="1447"/>
      <c r="W7" s="1447"/>
      <c r="X7" s="1447"/>
      <c r="Y7" s="1447"/>
      <c r="Z7" s="1447"/>
      <c r="AA7" s="1447"/>
      <c r="AB7" s="1447"/>
      <c r="AC7" s="1447"/>
      <c r="AD7" s="1447"/>
      <c r="AE7" s="1447"/>
      <c r="AF7" s="1447"/>
      <c r="AG7" s="1447"/>
      <c r="AH7" s="1447"/>
      <c r="AI7" s="1447"/>
      <c r="AJ7" s="1447"/>
      <c r="AK7" s="1447"/>
      <c r="AL7" s="1447"/>
      <c r="AM7" s="1447"/>
      <c r="AN7" s="1447"/>
      <c r="AO7" s="1447"/>
      <c r="AP7" s="1447"/>
      <c r="AQ7" s="1447"/>
      <c r="AR7" s="1447"/>
    </row>
    <row r="8" spans="1:45" ht="34.5" customHeight="1">
      <c r="B8" s="1440" t="s">
        <v>992</v>
      </c>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1440"/>
      <c r="AJ8" s="1440"/>
      <c r="AK8" s="1440"/>
      <c r="AL8" s="1440"/>
      <c r="AM8" s="1440"/>
      <c r="AN8" s="1440"/>
      <c r="AO8" s="1440"/>
      <c r="AP8" s="1440"/>
      <c r="AQ8" s="1440"/>
      <c r="AR8" s="1440"/>
    </row>
    <row r="9" spans="1:45" ht="13.5" customHeight="1">
      <c r="B9" s="1009"/>
      <c r="C9" s="1009"/>
      <c r="D9" s="1009"/>
      <c r="E9" s="1009"/>
      <c r="F9" s="1009"/>
      <c r="G9" s="1009"/>
      <c r="H9" s="1009"/>
      <c r="I9" s="1009"/>
      <c r="J9" s="1009"/>
      <c r="K9" s="1009"/>
      <c r="L9" s="1009"/>
      <c r="M9" s="1009"/>
      <c r="N9" s="1009"/>
      <c r="O9" s="1009"/>
      <c r="P9" s="1009"/>
      <c r="Q9" s="1009"/>
      <c r="R9" s="1009"/>
      <c r="S9" s="1009"/>
      <c r="T9" s="1009"/>
      <c r="U9" s="1009"/>
      <c r="V9" s="1009"/>
      <c r="W9" s="1009"/>
      <c r="X9" s="1009"/>
      <c r="Y9" s="1009"/>
      <c r="Z9" s="1009"/>
      <c r="AA9" s="1009"/>
      <c r="AB9" s="1009"/>
      <c r="AC9" s="1009"/>
      <c r="AD9" s="1009"/>
      <c r="AE9" s="1009"/>
      <c r="AF9" s="1009"/>
      <c r="AG9" s="1009"/>
      <c r="AH9" s="1009"/>
      <c r="AI9" s="1009"/>
      <c r="AJ9" s="1009"/>
      <c r="AK9" s="1009"/>
      <c r="AL9" s="1009"/>
      <c r="AM9" s="1009"/>
      <c r="AN9" s="1009"/>
      <c r="AO9" s="1009"/>
      <c r="AP9" s="1009"/>
      <c r="AQ9" s="1009"/>
      <c r="AR9" s="1009"/>
    </row>
    <row r="10" spans="1:45" ht="17.25" customHeight="1">
      <c r="B10" s="1010" t="s">
        <v>903</v>
      </c>
      <c r="C10" s="1010"/>
      <c r="D10" s="1011" t="s">
        <v>904</v>
      </c>
      <c r="E10" s="1010"/>
      <c r="F10" s="1010"/>
      <c r="G10" s="1010"/>
      <c r="H10" s="1010"/>
      <c r="I10" s="1010"/>
      <c r="J10" s="1010"/>
      <c r="K10" s="1010"/>
      <c r="L10" s="1010"/>
      <c r="M10" s="1010"/>
      <c r="N10" s="1010"/>
      <c r="O10" s="1010"/>
      <c r="P10" s="1010"/>
      <c r="Q10" s="1010"/>
      <c r="R10" s="1010"/>
      <c r="S10" s="1010"/>
      <c r="T10" s="1010"/>
      <c r="U10" s="1010"/>
      <c r="V10" s="1010"/>
      <c r="W10" s="1010"/>
      <c r="X10" s="1010"/>
      <c r="Y10" s="1010"/>
      <c r="Z10" s="1010"/>
      <c r="AA10" s="1010"/>
      <c r="AB10" s="1010"/>
      <c r="AC10" s="1010"/>
      <c r="AD10" s="1010"/>
      <c r="AE10" s="1010"/>
      <c r="AF10" s="1010"/>
      <c r="AG10" s="1010"/>
      <c r="AH10" s="1010"/>
      <c r="AI10" s="1010"/>
      <c r="AJ10" s="1010"/>
      <c r="AK10" s="1010"/>
      <c r="AL10" s="1010"/>
      <c r="AM10" s="1010"/>
      <c r="AN10" s="1010"/>
      <c r="AO10" s="1010"/>
      <c r="AP10" s="1010"/>
      <c r="AQ10" s="1010"/>
      <c r="AR10" s="1010"/>
    </row>
    <row r="11" spans="1:45" ht="18" customHeight="1">
      <c r="B11" s="1005"/>
      <c r="C11" s="1010"/>
      <c r="D11" s="2409" t="s">
        <v>935</v>
      </c>
      <c r="E11" s="1441"/>
      <c r="F11" s="1441"/>
      <c r="G11" s="1441"/>
      <c r="H11" s="1441"/>
      <c r="I11" s="1441"/>
      <c r="J11" s="1441"/>
      <c r="K11" s="1441"/>
      <c r="L11" s="1441"/>
      <c r="M11" s="1441"/>
      <c r="N11" s="1441"/>
      <c r="O11" s="1441"/>
      <c r="P11" s="1441"/>
      <c r="Q11" s="1441"/>
      <c r="R11" s="1441"/>
      <c r="S11" s="1441"/>
      <c r="T11" s="1441"/>
      <c r="U11" s="1441"/>
      <c r="V11" s="1441"/>
      <c r="W11" s="1441"/>
      <c r="X11" s="1441"/>
      <c r="Y11" s="1441"/>
      <c r="Z11" s="1441"/>
      <c r="AA11" s="1441"/>
      <c r="AB11" s="1441"/>
      <c r="AC11" s="1441"/>
      <c r="AD11" s="1441"/>
      <c r="AE11" s="1441"/>
      <c r="AF11" s="1441"/>
      <c r="AG11" s="1441"/>
      <c r="AH11" s="1441"/>
      <c r="AI11" s="1441"/>
      <c r="AJ11" s="1441"/>
      <c r="AK11" s="1441"/>
      <c r="AL11" s="1441"/>
      <c r="AM11" s="1441"/>
      <c r="AN11" s="1441"/>
      <c r="AO11" s="1441"/>
      <c r="AP11" s="1441"/>
      <c r="AQ11" s="1441"/>
      <c r="AR11" s="1441"/>
    </row>
    <row r="12" spans="1:45" ht="18.75" customHeight="1">
      <c r="B12" s="1005"/>
      <c r="C12" s="1010"/>
      <c r="D12" s="2409" t="s">
        <v>1206</v>
      </c>
      <c r="E12" s="1441"/>
      <c r="F12" s="1441"/>
      <c r="G12" s="1441"/>
      <c r="H12" s="1441"/>
      <c r="I12" s="1441"/>
      <c r="J12" s="1441"/>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1441"/>
      <c r="AM12" s="1441"/>
      <c r="AN12" s="1441"/>
      <c r="AO12" s="1441"/>
      <c r="AP12" s="1441"/>
      <c r="AQ12" s="1441"/>
      <c r="AR12" s="1441"/>
    </row>
    <row r="13" spans="1:45" ht="17.25" customHeight="1">
      <c r="B13" s="1005"/>
      <c r="C13" s="1010"/>
      <c r="D13" s="2409" t="s">
        <v>936</v>
      </c>
      <c r="E13" s="1441"/>
      <c r="F13" s="1441"/>
      <c r="G13" s="1441"/>
      <c r="H13" s="1441"/>
      <c r="I13" s="1441"/>
      <c r="J13" s="1441"/>
      <c r="K13" s="1441"/>
      <c r="L13" s="1441"/>
      <c r="M13" s="1441"/>
      <c r="N13" s="1441"/>
      <c r="O13" s="1441"/>
      <c r="P13" s="1441"/>
      <c r="Q13" s="1441"/>
      <c r="R13" s="1441"/>
      <c r="S13" s="1441"/>
      <c r="T13" s="1441"/>
      <c r="U13" s="1441"/>
      <c r="V13" s="1441"/>
      <c r="W13" s="1441"/>
      <c r="X13" s="1441"/>
      <c r="Y13" s="1441"/>
      <c r="Z13" s="1441"/>
      <c r="AA13" s="1441"/>
      <c r="AB13" s="1441"/>
      <c r="AC13" s="1441"/>
      <c r="AD13" s="1441"/>
      <c r="AE13" s="1441"/>
      <c r="AF13" s="1441"/>
      <c r="AG13" s="1441"/>
      <c r="AH13" s="1441"/>
      <c r="AI13" s="1441"/>
      <c r="AJ13" s="1441"/>
      <c r="AK13" s="1441"/>
      <c r="AL13" s="1441"/>
      <c r="AM13" s="1441"/>
      <c r="AN13" s="1441"/>
      <c r="AO13" s="1441"/>
      <c r="AP13" s="1441"/>
      <c r="AQ13" s="1441"/>
      <c r="AR13" s="1441"/>
    </row>
    <row r="14" spans="1:45" ht="17.25" customHeight="1">
      <c r="B14" s="1005"/>
      <c r="C14" s="1010"/>
      <c r="D14" s="2409" t="s">
        <v>942</v>
      </c>
      <c r="E14" s="1441"/>
      <c r="F14" s="1441"/>
      <c r="G14" s="1441"/>
      <c r="H14" s="1441"/>
      <c r="I14" s="1441"/>
      <c r="J14" s="1441"/>
      <c r="K14" s="1441"/>
      <c r="L14" s="1441"/>
      <c r="M14" s="1441"/>
      <c r="N14" s="1441"/>
      <c r="O14" s="1441"/>
      <c r="P14" s="1441"/>
      <c r="Q14" s="1441"/>
      <c r="R14" s="1441"/>
      <c r="S14" s="1441"/>
      <c r="T14" s="1441"/>
      <c r="U14" s="1441"/>
      <c r="V14" s="1441"/>
      <c r="W14" s="1441"/>
      <c r="X14" s="1441"/>
      <c r="Y14" s="1441"/>
      <c r="Z14" s="1441"/>
      <c r="AA14" s="1441"/>
      <c r="AB14" s="1441"/>
      <c r="AC14" s="1441"/>
      <c r="AD14" s="1441"/>
      <c r="AE14" s="1441"/>
      <c r="AF14" s="1441"/>
      <c r="AG14" s="1441"/>
      <c r="AH14" s="1441"/>
      <c r="AI14" s="1441"/>
      <c r="AJ14" s="1441"/>
      <c r="AK14" s="1441"/>
      <c r="AL14" s="1441"/>
      <c r="AM14" s="1441"/>
      <c r="AN14" s="1441"/>
      <c r="AO14" s="1441"/>
      <c r="AP14" s="1441"/>
      <c r="AQ14" s="1441"/>
      <c r="AR14" s="1441"/>
    </row>
    <row r="15" spans="1:45" ht="17.25" customHeight="1">
      <c r="B15" s="1005"/>
      <c r="C15" s="1010"/>
      <c r="D15" s="2409" t="s">
        <v>905</v>
      </c>
      <c r="E15" s="1441"/>
      <c r="F15" s="1441"/>
      <c r="G15" s="1441"/>
      <c r="H15" s="1441"/>
      <c r="I15" s="1441"/>
      <c r="J15" s="1441"/>
      <c r="K15" s="1441"/>
      <c r="L15" s="1441"/>
      <c r="M15" s="1441"/>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c r="AK15" s="1441"/>
      <c r="AL15" s="1441"/>
      <c r="AM15" s="1441"/>
      <c r="AN15" s="1441"/>
      <c r="AO15" s="1441"/>
      <c r="AP15" s="1441"/>
      <c r="AQ15" s="1441"/>
      <c r="AR15" s="1441"/>
    </row>
    <row r="16" spans="1:45" ht="17.25" customHeight="1">
      <c r="B16" s="1005"/>
      <c r="C16" s="1010"/>
      <c r="D16" s="2408" t="s">
        <v>906</v>
      </c>
      <c r="E16" s="2410"/>
      <c r="F16" s="2410"/>
      <c r="G16" s="2410"/>
      <c r="H16" s="2410"/>
      <c r="I16" s="2410"/>
      <c r="J16" s="2410"/>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2"/>
      <c r="AR16" s="1012"/>
    </row>
    <row r="17" spans="1:44" s="1004" customFormat="1" ht="7.5" customHeight="1">
      <c r="A17" s="1003"/>
      <c r="B17" s="1005"/>
      <c r="C17" s="1010"/>
      <c r="D17" s="1010"/>
      <c r="E17" s="1010"/>
      <c r="F17" s="1010"/>
      <c r="G17" s="1010"/>
      <c r="H17" s="1010"/>
      <c r="I17" s="1010"/>
      <c r="J17" s="1010"/>
      <c r="K17" s="1010"/>
      <c r="L17" s="1010"/>
      <c r="M17" s="1010"/>
      <c r="N17" s="1010"/>
      <c r="O17" s="1010"/>
      <c r="P17" s="1010"/>
      <c r="Q17" s="1010"/>
      <c r="R17" s="1010"/>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1010"/>
    </row>
    <row r="18" spans="1:44" s="1004" customFormat="1" ht="17.25" customHeight="1">
      <c r="A18" s="1003"/>
      <c r="B18" s="1010" t="s">
        <v>112</v>
      </c>
      <c r="C18" s="1010"/>
      <c r="D18" s="1011" t="s">
        <v>907</v>
      </c>
      <c r="E18" s="1010"/>
      <c r="F18" s="1010"/>
      <c r="G18" s="1010"/>
      <c r="H18" s="1010"/>
      <c r="I18" s="1010"/>
      <c r="J18" s="1010"/>
      <c r="K18" s="1010"/>
      <c r="L18" s="1010"/>
      <c r="M18" s="1010"/>
      <c r="N18" s="1010"/>
      <c r="O18" s="1010"/>
      <c r="P18" s="1010"/>
      <c r="Q18" s="1010"/>
      <c r="R18" s="1010"/>
      <c r="S18" s="1010"/>
      <c r="T18" s="1010"/>
      <c r="U18" s="1010"/>
      <c r="V18" s="1010"/>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0"/>
    </row>
    <row r="19" spans="1:44" s="1004" customFormat="1" ht="17.25" customHeight="1">
      <c r="A19" s="1003"/>
      <c r="B19" s="1005"/>
      <c r="C19" s="1010"/>
      <c r="D19" s="1010" t="s">
        <v>908</v>
      </c>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row>
    <row r="20" spans="1:44" s="1004" customFormat="1" ht="17.25" customHeight="1">
      <c r="A20" s="1003"/>
      <c r="B20" s="1005"/>
      <c r="C20" s="1010"/>
      <c r="D20" s="1010" t="s">
        <v>909</v>
      </c>
      <c r="E20" s="1010"/>
      <c r="F20" s="1013"/>
      <c r="G20" s="1010"/>
      <c r="H20" s="1010"/>
      <c r="I20" s="1010"/>
      <c r="J20" s="1010"/>
      <c r="K20" s="1010"/>
      <c r="L20" s="1010"/>
      <c r="M20" s="1010"/>
      <c r="N20" s="1010"/>
      <c r="O20" s="1010"/>
      <c r="P20" s="1010"/>
      <c r="Q20" s="1010"/>
      <c r="R20" s="1010"/>
      <c r="S20" s="1010"/>
      <c r="T20" s="1010"/>
      <c r="U20" s="1010"/>
      <c r="V20" s="1010"/>
      <c r="W20" s="1010"/>
      <c r="X20" s="1010"/>
      <c r="Y20" s="1010"/>
      <c r="Z20" s="1010"/>
      <c r="AA20" s="1010"/>
      <c r="AB20" s="1010"/>
      <c r="AC20" s="1010"/>
      <c r="AD20" s="1010"/>
      <c r="AE20" s="1010"/>
      <c r="AF20" s="1010"/>
      <c r="AG20" s="1010"/>
      <c r="AH20" s="1010"/>
      <c r="AI20" s="1010"/>
      <c r="AJ20" s="1010"/>
      <c r="AK20" s="1010"/>
      <c r="AL20" s="1010"/>
      <c r="AM20" s="1010"/>
      <c r="AN20" s="1010"/>
      <c r="AO20" s="1010"/>
      <c r="AP20" s="1010"/>
      <c r="AQ20" s="1010"/>
      <c r="AR20" s="1010"/>
    </row>
    <row r="21" spans="1:44" s="1004" customFormat="1" ht="17.25" customHeight="1">
      <c r="A21" s="1003"/>
      <c r="B21" s="1005"/>
      <c r="C21" s="1010"/>
      <c r="D21" s="1010" t="s">
        <v>993</v>
      </c>
      <c r="E21" s="1010"/>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c r="AL21" s="1010"/>
      <c r="AM21" s="1010"/>
      <c r="AN21" s="1010"/>
      <c r="AO21" s="1010"/>
      <c r="AP21" s="1010"/>
      <c r="AQ21" s="1010"/>
      <c r="AR21" s="1010"/>
    </row>
    <row r="22" spans="1:44" s="1004" customFormat="1" ht="17.25" customHeight="1">
      <c r="A22" s="1003"/>
      <c r="B22" s="1005"/>
      <c r="C22" s="1010"/>
      <c r="D22" s="1010" t="s">
        <v>994</v>
      </c>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row>
    <row r="23" spans="1:44" s="1004" customFormat="1" ht="17.25" customHeight="1">
      <c r="A23" s="1003"/>
      <c r="B23" s="1005"/>
      <c r="C23" s="1010"/>
      <c r="D23" s="1010" t="s">
        <v>995</v>
      </c>
      <c r="E23" s="1010"/>
      <c r="F23" s="1010"/>
      <c r="G23" s="1010"/>
      <c r="H23" s="1010"/>
      <c r="I23" s="1010"/>
      <c r="J23" s="1010"/>
      <c r="K23" s="1010"/>
      <c r="L23" s="1010"/>
      <c r="M23" s="1010"/>
      <c r="N23" s="1010"/>
      <c r="O23" s="1010"/>
      <c r="P23" s="1010"/>
      <c r="Q23" s="1014"/>
      <c r="R23" s="1010"/>
      <c r="S23" s="1010"/>
      <c r="T23" s="1010"/>
      <c r="U23" s="1010"/>
      <c r="V23" s="1010"/>
      <c r="W23" s="1010"/>
      <c r="X23" s="1010"/>
      <c r="Y23" s="1010"/>
      <c r="Z23" s="1010"/>
      <c r="AA23" s="1010"/>
      <c r="AB23" s="1010"/>
      <c r="AC23" s="1010"/>
      <c r="AD23" s="1010"/>
      <c r="AE23" s="1010"/>
      <c r="AF23" s="1010"/>
      <c r="AG23" s="1010"/>
      <c r="AH23" s="1010"/>
      <c r="AI23" s="1010"/>
      <c r="AJ23" s="1010"/>
      <c r="AK23" s="1010"/>
      <c r="AL23" s="1010"/>
      <c r="AM23" s="1010"/>
      <c r="AN23" s="1010"/>
      <c r="AO23" s="1010"/>
      <c r="AP23" s="1010"/>
      <c r="AQ23" s="1010"/>
      <c r="AR23" s="1010"/>
    </row>
    <row r="24" spans="1:44" s="1004" customFormat="1" ht="17.25" customHeight="1">
      <c r="A24" s="1003"/>
      <c r="B24" s="1005"/>
      <c r="C24" s="1010"/>
      <c r="D24" s="1010" t="s">
        <v>910</v>
      </c>
      <c r="E24" s="1010"/>
      <c r="F24" s="1010"/>
      <c r="G24" s="1010"/>
      <c r="H24" s="1010"/>
      <c r="I24" s="1010"/>
      <c r="J24" s="1010"/>
      <c r="K24" s="1010"/>
      <c r="L24" s="1010"/>
      <c r="M24" s="1010"/>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row>
    <row r="25" spans="1:44" s="1004" customFormat="1" ht="7.5" customHeight="1">
      <c r="A25" s="1003"/>
      <c r="B25" s="1005"/>
      <c r="C25" s="1010"/>
      <c r="D25" s="1010"/>
      <c r="E25" s="1010"/>
      <c r="F25" s="1010"/>
      <c r="G25" s="1010"/>
      <c r="H25" s="1010"/>
      <c r="I25" s="1010"/>
      <c r="J25" s="1010"/>
      <c r="K25" s="1010"/>
      <c r="L25" s="1010"/>
      <c r="M25" s="1010"/>
      <c r="N25" s="1010"/>
      <c r="O25" s="1010"/>
      <c r="P25" s="1010"/>
      <c r="Q25" s="1010"/>
      <c r="R25" s="1010"/>
      <c r="S25" s="1010"/>
      <c r="T25" s="1010"/>
      <c r="U25" s="1010"/>
      <c r="V25" s="1010"/>
      <c r="W25" s="1010"/>
      <c r="X25" s="1010"/>
      <c r="Y25" s="1010"/>
      <c r="Z25" s="1010"/>
      <c r="AA25" s="1010"/>
      <c r="AB25" s="1010"/>
      <c r="AC25" s="1010"/>
      <c r="AD25" s="1010"/>
      <c r="AE25" s="1010"/>
      <c r="AF25" s="1010"/>
      <c r="AG25" s="1010"/>
      <c r="AH25" s="1010"/>
      <c r="AI25" s="1010"/>
      <c r="AJ25" s="1010"/>
      <c r="AK25" s="1010"/>
      <c r="AL25" s="1010"/>
      <c r="AM25" s="1010"/>
      <c r="AN25" s="1010"/>
      <c r="AO25" s="1010"/>
      <c r="AP25" s="1010"/>
      <c r="AQ25" s="1010"/>
      <c r="AR25" s="1010"/>
    </row>
    <row r="26" spans="1:44" s="1004" customFormat="1" ht="17.25" customHeight="1">
      <c r="A26" s="1003"/>
      <c r="B26" s="1010" t="s">
        <v>911</v>
      </c>
      <c r="C26" s="1010"/>
      <c r="D26" s="1011" t="s">
        <v>937</v>
      </c>
      <c r="E26" s="1010"/>
      <c r="F26" s="1010"/>
      <c r="G26" s="1010"/>
      <c r="H26" s="1010"/>
      <c r="I26" s="1010"/>
      <c r="J26" s="1010"/>
      <c r="K26" s="1010"/>
      <c r="L26" s="1010"/>
      <c r="M26" s="1010"/>
      <c r="N26" s="1010"/>
      <c r="O26" s="1010"/>
      <c r="P26" s="1010"/>
      <c r="Q26" s="1010"/>
      <c r="R26" s="1010"/>
      <c r="S26" s="1010"/>
      <c r="T26" s="1010"/>
      <c r="U26" s="1010"/>
      <c r="V26" s="1010"/>
      <c r="W26" s="1010"/>
      <c r="X26" s="1010"/>
      <c r="Y26" s="1010"/>
      <c r="Z26" s="1010"/>
      <c r="AA26" s="1010"/>
      <c r="AB26" s="1010"/>
      <c r="AC26" s="1010"/>
      <c r="AD26" s="1010"/>
      <c r="AE26" s="1010"/>
      <c r="AF26" s="1010"/>
      <c r="AG26" s="1010"/>
      <c r="AH26" s="1010"/>
      <c r="AI26" s="1010"/>
      <c r="AJ26" s="1010"/>
      <c r="AK26" s="1010"/>
      <c r="AL26" s="1010"/>
      <c r="AM26" s="1010"/>
      <c r="AN26" s="1010"/>
      <c r="AO26" s="1010"/>
      <c r="AP26" s="1010"/>
      <c r="AQ26" s="1010"/>
      <c r="AR26" s="1010"/>
    </row>
    <row r="27" spans="1:44" s="1004" customFormat="1" ht="17.25" customHeight="1">
      <c r="A27" s="1003"/>
      <c r="B27" s="1005"/>
      <c r="C27" s="1010"/>
      <c r="D27" s="1010" t="s">
        <v>938</v>
      </c>
      <c r="E27" s="1010"/>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0"/>
      <c r="AD27" s="1010"/>
      <c r="AE27" s="1010"/>
      <c r="AF27" s="1010"/>
      <c r="AG27" s="1010"/>
      <c r="AH27" s="1010"/>
      <c r="AI27" s="1010"/>
      <c r="AJ27" s="1010"/>
      <c r="AK27" s="1010"/>
      <c r="AL27" s="1010"/>
      <c r="AM27" s="1010"/>
      <c r="AN27" s="1010"/>
      <c r="AO27" s="1010"/>
      <c r="AP27" s="1010"/>
      <c r="AQ27" s="1010"/>
      <c r="AR27" s="1010"/>
    </row>
    <row r="28" spans="1:44" s="1004" customFormat="1" ht="17.25" customHeight="1">
      <c r="A28" s="1003"/>
      <c r="B28" s="1005"/>
      <c r="C28" s="1010"/>
      <c r="D28" s="1010" t="s">
        <v>939</v>
      </c>
      <c r="E28" s="1010"/>
      <c r="F28" s="1010"/>
      <c r="G28" s="1010"/>
      <c r="H28" s="1010"/>
      <c r="I28" s="1010"/>
      <c r="J28" s="1010"/>
      <c r="K28" s="1010"/>
      <c r="L28" s="1010"/>
      <c r="M28" s="1010"/>
      <c r="N28" s="1010"/>
      <c r="O28" s="1010"/>
      <c r="P28" s="1010"/>
      <c r="Q28" s="1010"/>
      <c r="R28" s="1010"/>
      <c r="S28" s="1010"/>
      <c r="T28" s="1010"/>
      <c r="U28" s="1010"/>
      <c r="V28" s="1010"/>
      <c r="W28" s="1010"/>
      <c r="X28" s="1010"/>
      <c r="Y28" s="1010"/>
      <c r="Z28" s="1010"/>
      <c r="AA28" s="1010"/>
      <c r="AB28" s="1010"/>
      <c r="AC28" s="1010"/>
      <c r="AD28" s="1010"/>
      <c r="AE28" s="1010"/>
      <c r="AF28" s="1010"/>
      <c r="AG28" s="1010"/>
      <c r="AH28" s="1010"/>
      <c r="AI28" s="1010"/>
      <c r="AJ28" s="1010"/>
      <c r="AK28" s="1010"/>
      <c r="AL28" s="1010"/>
      <c r="AM28" s="1010"/>
      <c r="AN28" s="1010"/>
      <c r="AO28" s="1010"/>
      <c r="AP28" s="1010"/>
      <c r="AQ28" s="1010"/>
      <c r="AR28" s="1010"/>
    </row>
    <row r="29" spans="1:44" s="1004" customFormat="1" ht="17.25" customHeight="1">
      <c r="A29" s="1003"/>
      <c r="B29" s="1005"/>
      <c r="C29" s="1010"/>
      <c r="D29" s="1010" t="s">
        <v>940</v>
      </c>
      <c r="E29" s="1010"/>
      <c r="F29" s="1010"/>
      <c r="G29" s="1010"/>
      <c r="H29" s="1010"/>
      <c r="I29" s="1010"/>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1010"/>
      <c r="AP29" s="1010"/>
      <c r="AQ29" s="1010"/>
      <c r="AR29" s="1010"/>
    </row>
    <row r="30" spans="1:44" s="1004" customFormat="1" ht="17.25" customHeight="1">
      <c r="A30" s="1003"/>
      <c r="B30" s="1005"/>
      <c r="C30" s="1010"/>
      <c r="D30" s="1010" t="s">
        <v>941</v>
      </c>
      <c r="E30" s="1010"/>
      <c r="F30" s="1010"/>
      <c r="G30" s="1010"/>
      <c r="H30" s="1010"/>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1010"/>
      <c r="AI30" s="1010"/>
      <c r="AJ30" s="1010"/>
      <c r="AK30" s="1010"/>
      <c r="AL30" s="1010"/>
      <c r="AM30" s="1010"/>
      <c r="AN30" s="1010"/>
      <c r="AO30" s="1010"/>
      <c r="AP30" s="1010"/>
      <c r="AQ30" s="1010"/>
      <c r="AR30" s="1010"/>
    </row>
    <row r="31" spans="1:44" s="1004" customFormat="1" ht="7.5" customHeight="1">
      <c r="A31" s="1003"/>
      <c r="B31" s="1005"/>
      <c r="C31" s="1010"/>
      <c r="D31" s="1010"/>
      <c r="E31" s="1010"/>
      <c r="F31" s="1010"/>
      <c r="G31" s="1010"/>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0"/>
      <c r="AQ31" s="1010"/>
      <c r="AR31" s="1010"/>
    </row>
    <row r="32" spans="1:44" s="1004" customFormat="1" ht="17.25" customHeight="1">
      <c r="A32" s="1003"/>
      <c r="B32" s="1010" t="s">
        <v>943</v>
      </c>
      <c r="C32" s="1010"/>
      <c r="D32" s="1011" t="s">
        <v>912</v>
      </c>
      <c r="E32" s="1010"/>
      <c r="F32" s="1010"/>
      <c r="G32" s="1010"/>
      <c r="H32" s="1010"/>
      <c r="I32" s="1010"/>
      <c r="J32" s="1010"/>
      <c r="K32" s="1010"/>
      <c r="L32" s="1010"/>
      <c r="M32" s="1010"/>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0"/>
      <c r="AQ32" s="1010"/>
      <c r="AR32" s="1010"/>
    </row>
    <row r="33" spans="1:44" s="1004" customFormat="1" ht="17.25" customHeight="1">
      <c r="A33" s="1003"/>
      <c r="B33" s="1005"/>
      <c r="C33" s="1010"/>
      <c r="D33" s="1010" t="s">
        <v>996</v>
      </c>
      <c r="E33" s="1010"/>
      <c r="F33" s="1010"/>
      <c r="G33" s="1010"/>
      <c r="H33" s="1010"/>
      <c r="I33" s="1010"/>
      <c r="J33" s="1010"/>
      <c r="K33" s="1010"/>
      <c r="L33" s="1010"/>
      <c r="M33" s="1010"/>
      <c r="N33" s="1010"/>
      <c r="O33" s="1010"/>
      <c r="P33" s="1010"/>
      <c r="Q33" s="1010"/>
      <c r="R33" s="1010"/>
      <c r="S33" s="1010"/>
      <c r="T33" s="1010"/>
      <c r="U33" s="1010"/>
      <c r="V33" s="1010"/>
      <c r="W33" s="1010"/>
      <c r="X33" s="1010"/>
      <c r="Y33" s="1010"/>
      <c r="Z33" s="1010"/>
      <c r="AA33" s="1010"/>
      <c r="AB33" s="1010"/>
      <c r="AC33" s="1010"/>
      <c r="AD33" s="1010"/>
      <c r="AE33" s="1010"/>
      <c r="AF33" s="1010"/>
      <c r="AG33" s="1010"/>
      <c r="AH33" s="1010"/>
      <c r="AI33" s="1010"/>
      <c r="AJ33" s="1010"/>
      <c r="AK33" s="1010"/>
      <c r="AL33" s="1010"/>
      <c r="AM33" s="1010"/>
      <c r="AN33" s="1010"/>
      <c r="AO33" s="1010"/>
      <c r="AP33" s="1010"/>
      <c r="AQ33" s="1010"/>
      <c r="AR33" s="1010"/>
    </row>
    <row r="34" spans="1:44" s="1004" customFormat="1" ht="17.25" customHeight="1">
      <c r="A34" s="1003"/>
      <c r="B34" s="1005"/>
      <c r="C34" s="1010"/>
      <c r="D34" s="1010" t="s">
        <v>997</v>
      </c>
      <c r="E34" s="1010"/>
      <c r="F34" s="1010"/>
      <c r="G34" s="1010"/>
      <c r="H34" s="1010"/>
      <c r="I34" s="1010"/>
      <c r="J34" s="1010"/>
      <c r="K34" s="1010"/>
      <c r="L34" s="1010"/>
      <c r="M34" s="1010"/>
      <c r="N34" s="1010"/>
      <c r="O34" s="1010"/>
      <c r="P34" s="1010"/>
      <c r="Q34" s="1010"/>
      <c r="R34" s="1010"/>
      <c r="S34" s="1010"/>
      <c r="T34" s="1010"/>
      <c r="U34" s="1010"/>
      <c r="V34" s="1010"/>
      <c r="W34" s="1010"/>
      <c r="X34" s="1010"/>
      <c r="Y34" s="1010"/>
      <c r="Z34" s="1010"/>
      <c r="AA34" s="1010"/>
      <c r="AB34" s="1010"/>
      <c r="AC34" s="1010"/>
      <c r="AD34" s="1010"/>
      <c r="AE34" s="1010"/>
      <c r="AF34" s="1010"/>
      <c r="AG34" s="1010"/>
      <c r="AH34" s="1010"/>
      <c r="AI34" s="1010"/>
      <c r="AJ34" s="1010"/>
      <c r="AK34" s="1010"/>
      <c r="AL34" s="1010"/>
      <c r="AM34" s="1010"/>
      <c r="AN34" s="1010"/>
      <c r="AO34" s="1010"/>
      <c r="AP34" s="1010"/>
      <c r="AQ34" s="1010"/>
      <c r="AR34" s="1010"/>
    </row>
    <row r="35" spans="1:44" s="1004" customFormat="1" ht="17.25" customHeight="1">
      <c r="A35" s="1003"/>
      <c r="B35" s="1005"/>
      <c r="C35" s="1010"/>
      <c r="D35" s="1010" t="s">
        <v>913</v>
      </c>
      <c r="E35" s="1010"/>
      <c r="F35" s="1010"/>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1010"/>
      <c r="AE35" s="1010"/>
      <c r="AF35" s="1010"/>
      <c r="AG35" s="1010"/>
      <c r="AH35" s="1010"/>
      <c r="AI35" s="1010"/>
      <c r="AJ35" s="1010"/>
      <c r="AK35" s="1010"/>
      <c r="AL35" s="1010"/>
      <c r="AM35" s="1010"/>
      <c r="AN35" s="1010"/>
      <c r="AO35" s="1010"/>
      <c r="AP35" s="1010"/>
      <c r="AQ35" s="1010"/>
      <c r="AR35" s="1010"/>
    </row>
    <row r="36" spans="1:44" s="1004" customFormat="1" ht="17.25" customHeight="1">
      <c r="A36" s="1003"/>
      <c r="B36" s="1005"/>
      <c r="C36" s="1010"/>
      <c r="D36" s="1010" t="s">
        <v>998</v>
      </c>
      <c r="E36" s="1010"/>
      <c r="F36" s="1010"/>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0"/>
      <c r="AE36" s="1010"/>
      <c r="AF36" s="1010"/>
      <c r="AG36" s="1010"/>
      <c r="AH36" s="1010"/>
      <c r="AI36" s="1010"/>
      <c r="AJ36" s="1010"/>
      <c r="AK36" s="1010"/>
      <c r="AL36" s="1010"/>
      <c r="AM36" s="1010"/>
      <c r="AN36" s="1010"/>
      <c r="AO36" s="1010"/>
      <c r="AP36" s="1010"/>
      <c r="AQ36" s="1010"/>
      <c r="AR36" s="1010"/>
    </row>
    <row r="37" spans="1:44" s="1004" customFormat="1" ht="17.25" customHeight="1">
      <c r="A37" s="1003"/>
      <c r="B37" s="1005"/>
      <c r="C37" s="1010"/>
      <c r="D37" s="1010" t="s">
        <v>914</v>
      </c>
      <c r="E37" s="1010"/>
      <c r="F37" s="1010"/>
      <c r="G37" s="1010"/>
      <c r="H37" s="1010"/>
      <c r="I37" s="1010"/>
      <c r="J37" s="1010"/>
      <c r="K37" s="1010"/>
      <c r="L37" s="1010"/>
      <c r="M37" s="1010"/>
      <c r="N37" s="1010"/>
      <c r="O37" s="1010"/>
      <c r="P37" s="1010"/>
      <c r="Q37" s="1010"/>
      <c r="R37" s="1010"/>
      <c r="S37" s="1010"/>
      <c r="T37" s="1010"/>
      <c r="U37" s="1010"/>
      <c r="V37" s="1010"/>
      <c r="W37" s="1010"/>
      <c r="X37" s="1010"/>
      <c r="Y37" s="1010"/>
      <c r="Z37" s="1010"/>
      <c r="AA37" s="1010"/>
      <c r="AB37" s="1010"/>
      <c r="AC37" s="1010"/>
      <c r="AD37" s="1010"/>
      <c r="AE37" s="1010"/>
      <c r="AF37" s="1010"/>
      <c r="AG37" s="1010"/>
      <c r="AH37" s="1010"/>
      <c r="AI37" s="1010"/>
      <c r="AJ37" s="1010"/>
      <c r="AK37" s="1010"/>
      <c r="AL37" s="1010"/>
      <c r="AM37" s="1010"/>
      <c r="AN37" s="1010"/>
      <c r="AO37" s="1010"/>
      <c r="AP37" s="1010"/>
      <c r="AQ37" s="1010"/>
      <c r="AR37" s="1010"/>
    </row>
    <row r="38" spans="1:44" s="1004" customFormat="1" ht="7.5" customHeight="1">
      <c r="A38" s="1003"/>
      <c r="B38" s="1005"/>
      <c r="C38" s="1010"/>
      <c r="D38" s="1010"/>
      <c r="E38" s="1010"/>
      <c r="F38" s="1010"/>
      <c r="G38" s="1010"/>
      <c r="H38" s="1010"/>
      <c r="I38" s="1010"/>
      <c r="J38" s="1010"/>
      <c r="K38" s="1010"/>
      <c r="L38" s="1010"/>
      <c r="M38" s="1010"/>
      <c r="N38" s="1010"/>
      <c r="O38" s="1010"/>
      <c r="P38" s="1010"/>
      <c r="Q38" s="1010"/>
      <c r="R38" s="1010"/>
      <c r="S38" s="1010"/>
      <c r="T38" s="1010"/>
      <c r="U38" s="1010"/>
      <c r="V38" s="1010"/>
      <c r="W38" s="1010"/>
      <c r="X38" s="1010"/>
      <c r="Y38" s="1010"/>
      <c r="Z38" s="1010"/>
      <c r="AA38" s="1010"/>
      <c r="AB38" s="1010"/>
      <c r="AC38" s="1010"/>
      <c r="AD38" s="1010"/>
      <c r="AE38" s="1010"/>
      <c r="AF38" s="1010"/>
      <c r="AG38" s="1010"/>
      <c r="AH38" s="1010"/>
      <c r="AI38" s="1010"/>
      <c r="AJ38" s="1010"/>
      <c r="AK38" s="1010"/>
      <c r="AL38" s="1010"/>
      <c r="AM38" s="1010"/>
      <c r="AN38" s="1010"/>
      <c r="AO38" s="1010"/>
      <c r="AP38" s="1010"/>
      <c r="AQ38" s="1010"/>
      <c r="AR38" s="1010"/>
    </row>
    <row r="39" spans="1:44" s="1004" customFormat="1" ht="17.25" customHeight="1">
      <c r="A39" s="1003"/>
      <c r="B39" s="1010" t="s">
        <v>944</v>
      </c>
      <c r="C39" s="1010"/>
      <c r="D39" s="1011" t="s">
        <v>915</v>
      </c>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0"/>
      <c r="AD39" s="1010"/>
      <c r="AE39" s="1010"/>
      <c r="AF39" s="1010"/>
      <c r="AG39" s="1010"/>
      <c r="AH39" s="1010"/>
      <c r="AI39" s="1010"/>
      <c r="AJ39" s="1010"/>
      <c r="AK39" s="1010"/>
      <c r="AL39" s="1010"/>
      <c r="AM39" s="1010"/>
      <c r="AN39" s="1010"/>
      <c r="AO39" s="1010"/>
      <c r="AP39" s="1010"/>
      <c r="AQ39" s="1010"/>
      <c r="AR39" s="1010"/>
    </row>
    <row r="40" spans="1:44" s="1004" customFormat="1" ht="17.25" customHeight="1">
      <c r="A40" s="1003"/>
      <c r="B40" s="1005"/>
      <c r="C40" s="1010"/>
      <c r="D40" s="1010" t="s">
        <v>1004</v>
      </c>
      <c r="E40" s="1010"/>
      <c r="F40" s="1010"/>
      <c r="G40" s="1010"/>
      <c r="H40" s="1010"/>
      <c r="I40" s="1010"/>
      <c r="J40" s="1010"/>
      <c r="K40" s="1010"/>
      <c r="L40" s="1010"/>
      <c r="M40" s="1010"/>
      <c r="N40" s="1010"/>
      <c r="O40" s="1010"/>
      <c r="P40" s="1010"/>
      <c r="Q40" s="1010"/>
      <c r="R40" s="1010"/>
      <c r="S40" s="1010"/>
      <c r="T40" s="1010"/>
      <c r="U40" s="1010"/>
      <c r="V40" s="1010"/>
      <c r="W40" s="1010"/>
      <c r="X40" s="1010"/>
      <c r="Y40" s="1010"/>
      <c r="Z40" s="1010"/>
      <c r="AA40" s="1010"/>
      <c r="AB40" s="1010"/>
      <c r="AC40" s="1010"/>
      <c r="AD40" s="1010"/>
      <c r="AE40" s="1010"/>
      <c r="AF40" s="1010"/>
      <c r="AG40" s="1010"/>
      <c r="AH40" s="1010"/>
      <c r="AI40" s="1010"/>
      <c r="AJ40" s="1010"/>
      <c r="AK40" s="1010"/>
      <c r="AL40" s="1010"/>
      <c r="AM40" s="1010"/>
      <c r="AN40" s="1010"/>
      <c r="AO40" s="1010"/>
      <c r="AP40" s="1010"/>
      <c r="AQ40" s="1010"/>
      <c r="AR40" s="1010"/>
    </row>
    <row r="41" spans="1:44" s="1004" customFormat="1" ht="17.25" customHeight="1">
      <c r="A41" s="1003"/>
      <c r="B41" s="1005"/>
      <c r="C41" s="1010"/>
      <c r="D41" s="1010" t="s">
        <v>916</v>
      </c>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10"/>
      <c r="AI41" s="1010"/>
      <c r="AJ41" s="1010"/>
      <c r="AK41" s="1010"/>
      <c r="AL41" s="1010"/>
      <c r="AM41" s="1010"/>
      <c r="AN41" s="1010"/>
      <c r="AO41" s="1010"/>
      <c r="AP41" s="1010"/>
      <c r="AQ41" s="1010"/>
      <c r="AR41" s="1010"/>
    </row>
    <row r="42" spans="1:44" s="1004" customFormat="1" ht="7.5" customHeight="1">
      <c r="A42" s="1003"/>
      <c r="B42" s="1005"/>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1010"/>
      <c r="AA42" s="1010"/>
      <c r="AB42" s="1010"/>
      <c r="AC42" s="1010"/>
      <c r="AD42" s="1010"/>
      <c r="AE42" s="1010"/>
      <c r="AF42" s="1010"/>
      <c r="AG42" s="1010"/>
      <c r="AH42" s="1010"/>
      <c r="AI42" s="1010"/>
      <c r="AJ42" s="1010"/>
      <c r="AK42" s="1010"/>
      <c r="AL42" s="1010"/>
      <c r="AM42" s="1010"/>
      <c r="AN42" s="1010"/>
      <c r="AO42" s="1010"/>
      <c r="AP42" s="1010"/>
      <c r="AQ42" s="1010"/>
      <c r="AR42" s="1010"/>
    </row>
    <row r="43" spans="1:44" s="1004" customFormat="1" ht="17.25" customHeight="1">
      <c r="A43" s="1003"/>
      <c r="B43" s="1010" t="s">
        <v>945</v>
      </c>
      <c r="C43" s="1010"/>
      <c r="D43" s="1011" t="s">
        <v>917</v>
      </c>
      <c r="E43" s="1010"/>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row>
    <row r="44" spans="1:44" s="1004" customFormat="1" ht="17.25" customHeight="1">
      <c r="A44" s="1003"/>
      <c r="B44" s="1005"/>
      <c r="C44" s="1010"/>
      <c r="D44" s="1010" t="s">
        <v>918</v>
      </c>
      <c r="E44" s="1010"/>
      <c r="F44" s="1010"/>
      <c r="G44" s="1010"/>
      <c r="H44" s="1010"/>
      <c r="I44" s="1010"/>
      <c r="J44" s="1010"/>
      <c r="K44" s="1010"/>
      <c r="L44" s="1010"/>
      <c r="M44" s="1010"/>
      <c r="N44" s="1010"/>
      <c r="O44" s="1010"/>
      <c r="P44" s="1010"/>
      <c r="Q44" s="1010"/>
      <c r="R44" s="1010"/>
      <c r="S44" s="1010"/>
      <c r="T44" s="1010"/>
      <c r="U44" s="1010"/>
      <c r="V44" s="1010"/>
      <c r="W44" s="1010"/>
      <c r="X44" s="1010"/>
      <c r="Y44" s="1010"/>
      <c r="Z44" s="1010"/>
      <c r="AA44" s="1010"/>
      <c r="AB44" s="1010"/>
      <c r="AC44" s="1010"/>
      <c r="AD44" s="1010"/>
      <c r="AE44" s="1010"/>
      <c r="AF44" s="1010"/>
      <c r="AG44" s="1010"/>
      <c r="AH44" s="1010"/>
      <c r="AI44" s="1010"/>
      <c r="AJ44" s="1010"/>
      <c r="AK44" s="1010"/>
      <c r="AL44" s="1010"/>
      <c r="AM44" s="1010"/>
      <c r="AN44" s="1010"/>
      <c r="AO44" s="1010"/>
      <c r="AP44" s="1010"/>
      <c r="AQ44" s="1010"/>
      <c r="AR44" s="1010"/>
    </row>
    <row r="45" spans="1:44" s="1004" customFormat="1" ht="17.25" customHeight="1">
      <c r="A45" s="1003"/>
      <c r="B45" s="1005"/>
      <c r="C45" s="1010"/>
      <c r="D45" s="1010" t="s">
        <v>999</v>
      </c>
      <c r="E45" s="1010"/>
      <c r="F45" s="1010"/>
      <c r="G45" s="1010"/>
      <c r="H45" s="1010"/>
      <c r="I45" s="1010"/>
      <c r="J45" s="1010"/>
      <c r="K45" s="1010"/>
      <c r="L45" s="1010"/>
      <c r="M45" s="1010"/>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0"/>
      <c r="AQ45" s="1010"/>
      <c r="AR45" s="1010"/>
    </row>
    <row r="46" spans="1:44" s="1004" customFormat="1" ht="17.25" customHeight="1">
      <c r="A46" s="1003"/>
      <c r="B46" s="1005"/>
      <c r="C46" s="1010"/>
      <c r="D46" s="1010" t="s">
        <v>919</v>
      </c>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c r="AD46" s="1010"/>
      <c r="AE46" s="1010"/>
      <c r="AF46" s="1010"/>
      <c r="AG46" s="1010"/>
      <c r="AH46" s="1010"/>
      <c r="AI46" s="1010"/>
      <c r="AJ46" s="1010"/>
      <c r="AK46" s="1010"/>
      <c r="AL46" s="1010"/>
      <c r="AM46" s="1010"/>
      <c r="AN46" s="1010"/>
      <c r="AO46" s="1010"/>
      <c r="AP46" s="1010"/>
      <c r="AQ46" s="1010"/>
      <c r="AR46" s="1010"/>
    </row>
    <row r="47" spans="1:44" s="1004" customFormat="1" ht="17.25" customHeight="1">
      <c r="A47" s="1003"/>
      <c r="B47" s="1005"/>
      <c r="C47" s="1010"/>
      <c r="D47" s="1010" t="s">
        <v>1000</v>
      </c>
      <c r="E47" s="1010"/>
      <c r="F47" s="1010"/>
      <c r="G47" s="1010"/>
      <c r="H47" s="1010"/>
      <c r="I47" s="1010"/>
      <c r="J47" s="1010"/>
      <c r="K47" s="1010"/>
      <c r="L47" s="1010"/>
      <c r="M47" s="1010"/>
      <c r="N47" s="1010"/>
      <c r="O47" s="1010"/>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10"/>
      <c r="AL47" s="1010"/>
      <c r="AM47" s="1010"/>
      <c r="AN47" s="1010"/>
      <c r="AO47" s="1010"/>
      <c r="AP47" s="1010"/>
      <c r="AQ47" s="1010"/>
      <c r="AR47" s="1010"/>
    </row>
    <row r="48" spans="1:44" s="1004" customFormat="1" ht="17.25" customHeight="1">
      <c r="A48" s="1003"/>
      <c r="B48" s="1005"/>
      <c r="C48" s="1010"/>
      <c r="D48" s="1010" t="s">
        <v>920</v>
      </c>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row>
    <row r="49" spans="1:44" s="1004" customFormat="1" ht="17.25" customHeight="1">
      <c r="A49" s="1003"/>
      <c r="B49" s="1005"/>
      <c r="C49" s="1010"/>
      <c r="D49" s="1010" t="s">
        <v>921</v>
      </c>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row>
    <row r="50" spans="1:44" s="1004" customFormat="1" ht="17.25" customHeight="1">
      <c r="A50" s="1003"/>
      <c r="B50" s="1005"/>
      <c r="C50" s="1010"/>
      <c r="D50" s="2407" t="s">
        <v>922</v>
      </c>
      <c r="E50" s="2408"/>
      <c r="F50" s="2408"/>
      <c r="G50" s="2408"/>
      <c r="H50" s="2408"/>
      <c r="I50" s="2408"/>
      <c r="J50" s="2408"/>
      <c r="K50" s="2408"/>
      <c r="L50" s="2408"/>
      <c r="M50" s="2408"/>
      <c r="N50" s="2408"/>
      <c r="O50" s="2408"/>
      <c r="P50" s="2408"/>
      <c r="Q50" s="2408"/>
      <c r="R50" s="2408"/>
      <c r="S50" s="1012"/>
      <c r="T50" s="1012"/>
      <c r="U50" s="1012"/>
      <c r="V50" s="1012"/>
      <c r="W50" s="1012"/>
      <c r="X50" s="1012"/>
      <c r="Y50" s="1012"/>
      <c r="Z50" s="1012"/>
      <c r="AA50" s="1012"/>
      <c r="AB50" s="1012"/>
      <c r="AC50" s="1012"/>
      <c r="AD50" s="1012"/>
      <c r="AE50" s="1012"/>
      <c r="AF50" s="1012"/>
      <c r="AG50" s="1012"/>
      <c r="AH50" s="1012"/>
      <c r="AI50" s="1012"/>
      <c r="AJ50" s="1012"/>
      <c r="AK50" s="1012"/>
      <c r="AL50" s="1012"/>
      <c r="AM50" s="1012"/>
      <c r="AN50" s="1012"/>
      <c r="AO50" s="1012"/>
      <c r="AP50" s="1012"/>
      <c r="AQ50" s="1012"/>
      <c r="AR50" s="1012"/>
    </row>
    <row r="51" spans="1:44" s="1004" customFormat="1" ht="7.5" customHeight="1">
      <c r="A51" s="1003"/>
      <c r="B51" s="1005"/>
      <c r="C51" s="1010"/>
      <c r="D51" s="1010"/>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0"/>
      <c r="AD51" s="1010"/>
      <c r="AE51" s="1010"/>
      <c r="AF51" s="1010"/>
      <c r="AG51" s="1010"/>
      <c r="AH51" s="1010"/>
      <c r="AI51" s="1010"/>
      <c r="AJ51" s="1010"/>
      <c r="AK51" s="1010"/>
      <c r="AL51" s="1010"/>
      <c r="AM51" s="1010"/>
      <c r="AN51" s="1010"/>
      <c r="AO51" s="1010"/>
      <c r="AP51" s="1010"/>
      <c r="AQ51" s="1010"/>
      <c r="AR51" s="1010"/>
    </row>
    <row r="52" spans="1:44" s="1004" customFormat="1" ht="17.25" customHeight="1">
      <c r="A52" s="1003"/>
      <c r="B52" s="1010" t="s">
        <v>946</v>
      </c>
      <c r="C52" s="1010"/>
      <c r="D52" s="1011" t="s">
        <v>923</v>
      </c>
      <c r="E52" s="1010"/>
      <c r="F52" s="1010"/>
      <c r="G52" s="1010"/>
      <c r="H52" s="1010"/>
      <c r="I52" s="1010"/>
      <c r="J52" s="1010"/>
      <c r="K52" s="1010"/>
      <c r="L52" s="1010"/>
      <c r="M52" s="1010"/>
      <c r="N52" s="1010"/>
      <c r="O52" s="1010"/>
      <c r="P52" s="1010"/>
      <c r="Q52" s="1010"/>
      <c r="R52" s="1010"/>
      <c r="S52" s="1010"/>
      <c r="T52" s="1010"/>
      <c r="U52" s="1010"/>
      <c r="V52" s="1010"/>
      <c r="W52" s="1010"/>
      <c r="X52" s="1010"/>
      <c r="Y52" s="1010"/>
      <c r="Z52" s="1010"/>
      <c r="AA52" s="1010"/>
      <c r="AB52" s="1010"/>
      <c r="AC52" s="1010"/>
      <c r="AD52" s="1010"/>
      <c r="AE52" s="1010"/>
      <c r="AF52" s="1010"/>
      <c r="AG52" s="1010"/>
      <c r="AH52" s="1010"/>
      <c r="AI52" s="1010"/>
      <c r="AJ52" s="1010"/>
      <c r="AK52" s="1010"/>
      <c r="AL52" s="1010"/>
      <c r="AM52" s="1010"/>
      <c r="AN52" s="1010"/>
      <c r="AO52" s="1010"/>
      <c r="AP52" s="1010"/>
      <c r="AQ52" s="1010"/>
      <c r="AR52" s="1010"/>
    </row>
    <row r="53" spans="1:44" s="1004" customFormat="1" ht="17.25" customHeight="1">
      <c r="A53" s="1003"/>
      <c r="B53" s="1005"/>
      <c r="C53" s="1010"/>
      <c r="D53" s="1010" t="s">
        <v>924</v>
      </c>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0"/>
      <c r="AJ53" s="1010"/>
      <c r="AK53" s="1010"/>
      <c r="AL53" s="1010"/>
      <c r="AM53" s="1010"/>
      <c r="AN53" s="1010"/>
      <c r="AO53" s="1010"/>
      <c r="AP53" s="1010"/>
      <c r="AQ53" s="1010"/>
      <c r="AR53" s="1010"/>
    </row>
    <row r="54" spans="1:44" s="1004" customFormat="1" ht="7.5" customHeight="1">
      <c r="A54" s="1003"/>
      <c r="B54" s="1005"/>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1010"/>
      <c r="AA54" s="1010"/>
      <c r="AB54" s="1010"/>
      <c r="AC54" s="1010"/>
      <c r="AD54" s="1010"/>
      <c r="AE54" s="1010"/>
      <c r="AF54" s="1010"/>
      <c r="AG54" s="1010"/>
      <c r="AH54" s="1010"/>
      <c r="AI54" s="1010"/>
      <c r="AJ54" s="1010"/>
      <c r="AK54" s="1010"/>
      <c r="AL54" s="1010"/>
      <c r="AM54" s="1010"/>
      <c r="AN54" s="1010"/>
      <c r="AO54" s="1010"/>
      <c r="AP54" s="1010"/>
      <c r="AQ54" s="1010"/>
      <c r="AR54" s="1010"/>
    </row>
    <row r="55" spans="1:44" s="1004" customFormat="1" ht="17.25" customHeight="1">
      <c r="A55" s="1003"/>
      <c r="B55" s="1010" t="s">
        <v>947</v>
      </c>
      <c r="C55" s="1010"/>
      <c r="D55" s="1011" t="s">
        <v>925</v>
      </c>
      <c r="E55" s="1010"/>
      <c r="F55" s="1010"/>
      <c r="G55" s="1010"/>
      <c r="H55" s="1010"/>
      <c r="I55" s="1010"/>
      <c r="J55" s="1010"/>
      <c r="K55" s="1010"/>
      <c r="L55" s="1010"/>
      <c r="M55" s="1010"/>
      <c r="N55" s="1010"/>
      <c r="O55" s="1010"/>
      <c r="P55" s="1010"/>
      <c r="Q55" s="1010"/>
      <c r="R55" s="1010"/>
      <c r="S55" s="1010"/>
      <c r="T55" s="1010"/>
      <c r="U55" s="1010"/>
      <c r="V55" s="1010"/>
      <c r="W55" s="1010"/>
      <c r="X55" s="1010"/>
      <c r="Y55" s="1010"/>
      <c r="Z55" s="1010"/>
      <c r="AA55" s="1010"/>
      <c r="AB55" s="1010"/>
      <c r="AC55" s="1010"/>
      <c r="AD55" s="1010"/>
      <c r="AE55" s="1010"/>
      <c r="AF55" s="1010"/>
      <c r="AG55" s="1010"/>
      <c r="AH55" s="1010"/>
      <c r="AI55" s="1010"/>
      <c r="AJ55" s="1010"/>
      <c r="AK55" s="1010"/>
      <c r="AL55" s="1010"/>
      <c r="AM55" s="1010"/>
      <c r="AN55" s="1010"/>
      <c r="AO55" s="1010"/>
      <c r="AP55" s="1010"/>
      <c r="AQ55" s="1010"/>
      <c r="AR55" s="1010"/>
    </row>
    <row r="56" spans="1:44" s="1004" customFormat="1" ht="17.25" customHeight="1">
      <c r="A56" s="1003"/>
      <c r="B56" s="1005"/>
      <c r="C56" s="1010"/>
      <c r="D56" s="1010" t="s">
        <v>1001</v>
      </c>
      <c r="E56" s="1010"/>
      <c r="F56" s="1010"/>
      <c r="G56" s="1010"/>
      <c r="H56" s="1010"/>
      <c r="I56" s="1010"/>
      <c r="J56" s="1010"/>
      <c r="K56" s="1010"/>
      <c r="L56" s="1010"/>
      <c r="M56" s="1010"/>
      <c r="N56" s="1010"/>
      <c r="O56" s="1010"/>
      <c r="P56" s="1010"/>
      <c r="Q56" s="1010"/>
      <c r="R56" s="1010"/>
      <c r="S56" s="1010"/>
      <c r="T56" s="1010"/>
      <c r="U56" s="1010"/>
      <c r="V56" s="1010"/>
      <c r="W56" s="1010"/>
      <c r="X56" s="1010"/>
      <c r="Y56" s="1010"/>
      <c r="Z56" s="1010"/>
      <c r="AA56" s="1010"/>
      <c r="AB56" s="1010"/>
      <c r="AC56" s="1010"/>
      <c r="AD56" s="1010"/>
      <c r="AE56" s="1010"/>
      <c r="AF56" s="1010"/>
      <c r="AG56" s="1010"/>
      <c r="AH56" s="1010"/>
      <c r="AI56" s="1010"/>
      <c r="AJ56" s="1010"/>
      <c r="AK56" s="1010"/>
      <c r="AL56" s="1010"/>
      <c r="AM56" s="1010"/>
      <c r="AN56" s="1010"/>
      <c r="AO56" s="1010"/>
      <c r="AP56" s="1010"/>
      <c r="AQ56" s="1010"/>
      <c r="AR56" s="1010"/>
    </row>
    <row r="57" spans="1:44" s="1004" customFormat="1" ht="17.25" customHeight="1">
      <c r="A57" s="1003"/>
      <c r="B57" s="1005"/>
      <c r="C57" s="1010"/>
      <c r="D57" s="1010" t="s">
        <v>926</v>
      </c>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0"/>
      <c r="AE57" s="1010"/>
      <c r="AF57" s="1010"/>
      <c r="AG57" s="1010"/>
      <c r="AH57" s="1010"/>
      <c r="AI57" s="1010"/>
      <c r="AJ57" s="1010"/>
      <c r="AK57" s="1010"/>
      <c r="AL57" s="1010"/>
      <c r="AM57" s="1010"/>
      <c r="AN57" s="1010"/>
      <c r="AO57" s="1010"/>
      <c r="AP57" s="1010"/>
      <c r="AQ57" s="1010"/>
      <c r="AR57" s="1010"/>
    </row>
    <row r="58" spans="1:44" s="1004" customFormat="1" ht="7.5" customHeight="1">
      <c r="A58" s="1003"/>
      <c r="B58" s="1005"/>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010"/>
      <c r="AM58" s="1010"/>
      <c r="AN58" s="1010"/>
      <c r="AO58" s="1010"/>
      <c r="AP58" s="1010"/>
      <c r="AQ58" s="1010"/>
      <c r="AR58" s="1010"/>
    </row>
    <row r="59" spans="1:44" s="1004" customFormat="1" ht="17.25" customHeight="1">
      <c r="A59" s="1003"/>
      <c r="B59" s="1010" t="s">
        <v>948</v>
      </c>
      <c r="C59" s="1010"/>
      <c r="D59" s="1011" t="s">
        <v>927</v>
      </c>
      <c r="E59" s="1010"/>
      <c r="F59" s="1010"/>
      <c r="G59" s="1010"/>
      <c r="H59" s="1010"/>
      <c r="I59" s="1010"/>
      <c r="J59" s="1010"/>
      <c r="K59" s="1010"/>
      <c r="L59" s="1010"/>
      <c r="M59" s="1010"/>
      <c r="N59" s="1010"/>
      <c r="O59" s="1010"/>
      <c r="P59" s="1010"/>
      <c r="Q59" s="1010"/>
      <c r="R59" s="1010"/>
      <c r="S59" s="1010"/>
      <c r="T59" s="1010"/>
      <c r="U59" s="1010"/>
      <c r="V59" s="1010"/>
      <c r="W59" s="1010"/>
      <c r="X59" s="1010"/>
      <c r="Y59" s="1010"/>
      <c r="Z59" s="1010"/>
      <c r="AA59" s="1010"/>
      <c r="AB59" s="1010"/>
      <c r="AC59" s="1010"/>
      <c r="AD59" s="1010"/>
      <c r="AE59" s="1010"/>
      <c r="AF59" s="1010"/>
      <c r="AG59" s="1010"/>
      <c r="AH59" s="1010"/>
      <c r="AI59" s="1010"/>
      <c r="AJ59" s="1010"/>
      <c r="AK59" s="1010"/>
      <c r="AL59" s="1010"/>
      <c r="AM59" s="1010"/>
      <c r="AN59" s="1010"/>
      <c r="AO59" s="1010"/>
      <c r="AP59" s="1010"/>
      <c r="AQ59" s="1010"/>
      <c r="AR59" s="1010"/>
    </row>
    <row r="60" spans="1:44" s="1004" customFormat="1" ht="17.25" customHeight="1">
      <c r="A60" s="1003"/>
      <c r="B60" s="1005"/>
      <c r="C60" s="1010"/>
      <c r="D60" s="1010" t="s">
        <v>1002</v>
      </c>
      <c r="E60" s="1010"/>
      <c r="F60" s="1010"/>
      <c r="G60" s="1010"/>
      <c r="H60" s="1010"/>
      <c r="I60" s="1010"/>
      <c r="J60" s="1010"/>
      <c r="K60" s="1010"/>
      <c r="L60" s="1010"/>
      <c r="M60" s="1010"/>
      <c r="N60" s="1010"/>
      <c r="O60" s="1010"/>
      <c r="P60" s="1010"/>
      <c r="Q60" s="1010"/>
      <c r="R60" s="1010"/>
      <c r="S60" s="1010"/>
      <c r="T60" s="1010"/>
      <c r="U60" s="1010"/>
      <c r="V60" s="1010"/>
      <c r="W60" s="1010"/>
      <c r="X60" s="1010"/>
      <c r="Y60" s="1010"/>
      <c r="Z60" s="1010"/>
      <c r="AA60" s="1010"/>
      <c r="AB60" s="1010"/>
      <c r="AC60" s="1010"/>
      <c r="AD60" s="1010"/>
      <c r="AE60" s="1010"/>
      <c r="AF60" s="1010"/>
      <c r="AG60" s="1010"/>
      <c r="AH60" s="1010"/>
      <c r="AI60" s="1010"/>
      <c r="AJ60" s="1010"/>
      <c r="AK60" s="1010"/>
      <c r="AL60" s="1010"/>
      <c r="AM60" s="1010"/>
      <c r="AN60" s="1010"/>
      <c r="AO60" s="1010"/>
      <c r="AP60" s="1010"/>
      <c r="AQ60" s="1010"/>
      <c r="AR60" s="1010"/>
    </row>
    <row r="61" spans="1:44" s="1004" customFormat="1" ht="17.25" customHeight="1">
      <c r="A61" s="1003"/>
      <c r="B61" s="1005"/>
      <c r="C61" s="1010"/>
      <c r="D61" s="1010" t="s">
        <v>1003</v>
      </c>
      <c r="E61" s="1010"/>
      <c r="F61" s="1010"/>
      <c r="G61" s="1010"/>
      <c r="H61" s="1010"/>
      <c r="I61" s="1010"/>
      <c r="J61" s="1010"/>
      <c r="K61" s="1010"/>
      <c r="L61" s="1010"/>
      <c r="M61" s="1010"/>
      <c r="N61" s="1010"/>
      <c r="O61" s="1010"/>
      <c r="P61" s="1010"/>
      <c r="Q61" s="1010"/>
      <c r="R61" s="1010"/>
      <c r="S61" s="1010"/>
      <c r="T61" s="1010"/>
      <c r="U61" s="1010"/>
      <c r="V61" s="1010"/>
      <c r="W61" s="1010"/>
      <c r="X61" s="1010"/>
      <c r="Y61" s="1010"/>
      <c r="Z61" s="1010"/>
      <c r="AA61" s="1010"/>
      <c r="AB61" s="1010"/>
      <c r="AC61" s="1010"/>
      <c r="AD61" s="1010"/>
      <c r="AE61" s="1010"/>
      <c r="AF61" s="1010"/>
      <c r="AG61" s="1010"/>
      <c r="AH61" s="1010"/>
      <c r="AI61" s="1010"/>
      <c r="AJ61" s="1010"/>
      <c r="AK61" s="1010"/>
      <c r="AL61" s="1010"/>
      <c r="AM61" s="1010"/>
      <c r="AN61" s="1010"/>
      <c r="AO61" s="1010"/>
      <c r="AP61" s="1010"/>
      <c r="AQ61" s="1010"/>
      <c r="AR61" s="1010"/>
    </row>
    <row r="62" spans="1:44" s="1004" customFormat="1" ht="17.25" customHeight="1">
      <c r="A62" s="1003"/>
      <c r="B62" s="1005"/>
      <c r="C62" s="1010"/>
      <c r="D62" s="1010" t="s">
        <v>928</v>
      </c>
      <c r="E62" s="1010"/>
      <c r="F62" s="1010"/>
      <c r="G62" s="1010"/>
      <c r="H62" s="1010"/>
      <c r="I62" s="1010"/>
      <c r="J62" s="1010"/>
      <c r="K62" s="1010"/>
      <c r="L62" s="1010"/>
      <c r="M62" s="1010"/>
      <c r="N62" s="1010"/>
      <c r="O62" s="1010"/>
      <c r="P62" s="1010"/>
      <c r="Q62" s="1010"/>
      <c r="R62" s="1010"/>
      <c r="S62" s="1010"/>
      <c r="T62" s="1010"/>
      <c r="U62" s="1010"/>
      <c r="V62" s="1010"/>
      <c r="W62" s="1010"/>
      <c r="X62" s="1010"/>
      <c r="Y62" s="1010"/>
      <c r="Z62" s="1010"/>
      <c r="AA62" s="1010"/>
      <c r="AB62" s="1010"/>
      <c r="AC62" s="1010"/>
      <c r="AD62" s="1010"/>
      <c r="AE62" s="1010"/>
      <c r="AF62" s="1010"/>
      <c r="AG62" s="1010"/>
      <c r="AH62" s="1010"/>
      <c r="AI62" s="1010"/>
      <c r="AJ62" s="1010"/>
      <c r="AK62" s="1010"/>
      <c r="AL62" s="1010"/>
      <c r="AM62" s="1010"/>
      <c r="AN62" s="1010"/>
      <c r="AO62" s="1010"/>
      <c r="AP62" s="1010"/>
      <c r="AQ62" s="1010"/>
      <c r="AR62" s="1010"/>
    </row>
    <row r="63" spans="1:44" s="1004" customFormat="1" ht="17.25" customHeight="1">
      <c r="A63" s="1003"/>
      <c r="B63" s="1005"/>
      <c r="C63" s="1010"/>
      <c r="D63" s="1010" t="s">
        <v>929</v>
      </c>
      <c r="E63" s="1010"/>
      <c r="F63" s="1010"/>
      <c r="G63" s="1010"/>
      <c r="H63" s="1010"/>
      <c r="I63" s="1010"/>
      <c r="J63" s="1010"/>
      <c r="K63" s="1010"/>
      <c r="L63" s="1010"/>
      <c r="M63" s="1010"/>
      <c r="N63" s="1010"/>
      <c r="O63" s="1010"/>
      <c r="P63" s="1010"/>
      <c r="Q63" s="1010"/>
      <c r="R63" s="1010"/>
      <c r="S63" s="1010"/>
      <c r="T63" s="1010"/>
      <c r="U63" s="1010"/>
      <c r="V63" s="1010"/>
      <c r="W63" s="1010"/>
      <c r="X63" s="1010"/>
      <c r="Y63" s="1010"/>
      <c r="Z63" s="1010"/>
      <c r="AA63" s="1010"/>
      <c r="AB63" s="1010"/>
      <c r="AC63" s="1010"/>
      <c r="AD63" s="1010"/>
      <c r="AE63" s="1010"/>
      <c r="AF63" s="1010"/>
      <c r="AG63" s="1010"/>
      <c r="AH63" s="1010"/>
      <c r="AI63" s="1010"/>
      <c r="AJ63" s="1010"/>
      <c r="AK63" s="1010"/>
      <c r="AL63" s="1010"/>
      <c r="AM63" s="1010"/>
      <c r="AN63" s="1010"/>
      <c r="AO63" s="1010"/>
      <c r="AP63" s="1010"/>
      <c r="AQ63" s="1010"/>
      <c r="AR63" s="1010"/>
    </row>
    <row r="64" spans="1:44" s="1004" customFormat="1" ht="17.25" customHeight="1">
      <c r="A64" s="1003"/>
      <c r="B64" s="1005"/>
      <c r="C64" s="1010"/>
      <c r="D64" s="1010" t="s">
        <v>930</v>
      </c>
      <c r="E64" s="1010"/>
      <c r="F64" s="1010"/>
      <c r="G64" s="1010"/>
      <c r="H64" s="1010"/>
      <c r="I64" s="1010"/>
      <c r="J64" s="1010"/>
      <c r="K64" s="1010"/>
      <c r="L64" s="1010"/>
      <c r="M64" s="1010"/>
      <c r="N64" s="1010"/>
      <c r="O64" s="1010"/>
      <c r="P64" s="1010"/>
      <c r="Q64" s="1010"/>
      <c r="R64" s="1010"/>
      <c r="S64" s="1010"/>
      <c r="T64" s="1010"/>
      <c r="U64" s="1010"/>
      <c r="V64" s="1010"/>
      <c r="W64" s="1010"/>
      <c r="X64" s="1010"/>
      <c r="Y64" s="1010"/>
      <c r="Z64" s="1010"/>
      <c r="AA64" s="1010"/>
      <c r="AB64" s="1010"/>
      <c r="AC64" s="1010"/>
      <c r="AD64" s="1010"/>
      <c r="AE64" s="1010"/>
      <c r="AF64" s="1010"/>
      <c r="AG64" s="1010"/>
      <c r="AH64" s="1010"/>
      <c r="AI64" s="1010"/>
      <c r="AJ64" s="1010"/>
      <c r="AK64" s="1010"/>
      <c r="AL64" s="1010"/>
      <c r="AM64" s="1010"/>
      <c r="AN64" s="1010"/>
      <c r="AO64" s="1010"/>
      <c r="AP64" s="1010"/>
      <c r="AQ64" s="1010"/>
      <c r="AR64" s="1010"/>
    </row>
    <row r="65" spans="1:49" s="1004" customFormat="1" ht="17.25" customHeight="1">
      <c r="A65" s="1003"/>
      <c r="B65" s="1005"/>
      <c r="C65" s="1010"/>
      <c r="D65" s="1010" t="s">
        <v>931</v>
      </c>
      <c r="E65" s="1010"/>
      <c r="F65" s="1010"/>
      <c r="G65" s="1010"/>
      <c r="H65" s="1010"/>
      <c r="I65" s="1010"/>
      <c r="J65" s="1010"/>
      <c r="K65" s="1010"/>
      <c r="L65" s="1010"/>
      <c r="M65" s="1010"/>
      <c r="N65" s="1010"/>
      <c r="O65" s="1010"/>
      <c r="P65" s="1010"/>
      <c r="Q65" s="1010"/>
      <c r="R65" s="1010"/>
      <c r="S65" s="1010"/>
      <c r="T65" s="1010"/>
      <c r="U65" s="1010"/>
      <c r="V65" s="1010"/>
      <c r="W65" s="1010"/>
      <c r="X65" s="1010"/>
      <c r="Y65" s="1010"/>
      <c r="Z65" s="1010"/>
      <c r="AA65" s="1010"/>
      <c r="AB65" s="1010"/>
      <c r="AC65" s="1010"/>
      <c r="AD65" s="1010"/>
      <c r="AE65" s="1010"/>
      <c r="AF65" s="1010"/>
      <c r="AG65" s="1010"/>
      <c r="AH65" s="1010"/>
      <c r="AI65" s="1010"/>
      <c r="AJ65" s="1010"/>
      <c r="AK65" s="1010"/>
      <c r="AL65" s="1010"/>
      <c r="AM65" s="1010"/>
      <c r="AN65" s="1010"/>
      <c r="AO65" s="1010"/>
      <c r="AP65" s="1010"/>
      <c r="AQ65" s="1010"/>
      <c r="AR65" s="1010"/>
    </row>
    <row r="66" spans="1:49" s="1004" customFormat="1" ht="17.25" customHeight="1">
      <c r="A66" s="1003"/>
      <c r="B66" s="1005"/>
      <c r="C66" s="1010"/>
      <c r="D66" s="2399" t="s">
        <v>932</v>
      </c>
      <c r="E66" s="2399"/>
      <c r="F66" s="2399"/>
      <c r="G66" s="2399"/>
      <c r="H66" s="2399"/>
      <c r="I66" s="2399"/>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row>
    <row r="67" spans="1:49" s="1004" customFormat="1" ht="7.5" customHeight="1">
      <c r="A67" s="1003"/>
      <c r="B67" s="1005"/>
      <c r="C67" s="1010"/>
      <c r="D67" s="1010"/>
      <c r="E67" s="1010"/>
      <c r="F67" s="1010"/>
      <c r="G67" s="1010"/>
      <c r="H67" s="1010"/>
      <c r="I67" s="1010"/>
      <c r="J67" s="1010"/>
      <c r="K67" s="1010"/>
      <c r="L67" s="1010"/>
      <c r="M67" s="1010"/>
      <c r="N67" s="1010"/>
      <c r="O67" s="1010"/>
      <c r="P67" s="1010"/>
      <c r="Q67" s="1010"/>
      <c r="R67" s="1010"/>
      <c r="S67" s="1010"/>
      <c r="T67" s="1010"/>
      <c r="U67" s="1010"/>
      <c r="V67" s="1010"/>
      <c r="W67" s="1010"/>
      <c r="X67" s="1010"/>
      <c r="Y67" s="1010"/>
      <c r="Z67" s="1010"/>
      <c r="AA67" s="1010"/>
      <c r="AB67" s="1010"/>
      <c r="AC67" s="1010"/>
      <c r="AD67" s="1010"/>
      <c r="AE67" s="1010"/>
      <c r="AF67" s="1010"/>
      <c r="AG67" s="1010"/>
      <c r="AH67" s="1010"/>
      <c r="AI67" s="1010"/>
      <c r="AJ67" s="1010"/>
      <c r="AK67" s="1010"/>
      <c r="AL67" s="1010"/>
      <c r="AM67" s="1010"/>
      <c r="AN67" s="1010"/>
      <c r="AO67" s="1010"/>
      <c r="AP67" s="1010"/>
      <c r="AQ67" s="1010"/>
      <c r="AR67" s="1010"/>
    </row>
    <row r="68" spans="1:49" s="1004" customFormat="1" ht="16.5" customHeight="1">
      <c r="A68" s="1003"/>
      <c r="B68" s="1010"/>
      <c r="C68" s="1010"/>
      <c r="D68" s="1010"/>
      <c r="E68" s="1010"/>
      <c r="F68" s="1010"/>
      <c r="G68" s="1010"/>
      <c r="H68" s="1010"/>
      <c r="I68" s="1010"/>
      <c r="J68" s="1010"/>
      <c r="K68" s="1010"/>
      <c r="L68" s="1010"/>
      <c r="M68" s="1010"/>
      <c r="N68" s="1010"/>
      <c r="O68" s="1010"/>
      <c r="P68" s="1010"/>
      <c r="Q68" s="1010"/>
      <c r="R68" s="1010"/>
      <c r="S68" s="1010"/>
      <c r="T68" s="1010"/>
      <c r="U68" s="1010"/>
      <c r="V68" s="1010"/>
      <c r="W68" s="1010"/>
      <c r="X68" s="1010"/>
      <c r="Y68" s="1010"/>
      <c r="Z68" s="1010"/>
      <c r="AA68" s="1010"/>
      <c r="AB68" s="1010"/>
      <c r="AC68" s="1010"/>
      <c r="AD68" s="1010"/>
      <c r="AE68" s="1010"/>
      <c r="AF68" s="1010"/>
      <c r="AG68" s="1010"/>
      <c r="AH68" s="1010"/>
      <c r="AI68" s="1010"/>
      <c r="AJ68" s="1010"/>
      <c r="AK68" s="1010"/>
      <c r="AL68" s="1010"/>
      <c r="AM68" s="1010"/>
      <c r="AN68" s="1010"/>
      <c r="AO68" s="1010"/>
      <c r="AP68" s="1010"/>
      <c r="AQ68" s="1010"/>
      <c r="AR68" s="1010"/>
    </row>
    <row r="69" spans="1:49" s="1004" customFormat="1" ht="14.25">
      <c r="A69" s="1003"/>
      <c r="B69" s="1442" t="s">
        <v>933</v>
      </c>
      <c r="C69" s="1442"/>
      <c r="D69" s="1442"/>
      <c r="E69" s="1442"/>
      <c r="F69" s="1442"/>
      <c r="G69" s="1442"/>
      <c r="H69" s="1442"/>
      <c r="I69" s="1442"/>
      <c r="J69" s="1442"/>
      <c r="K69" s="1442"/>
      <c r="L69" s="1442"/>
      <c r="M69" s="1442"/>
      <c r="N69" s="1442"/>
      <c r="O69" s="1442"/>
      <c r="P69" s="1442"/>
      <c r="Q69" s="1442"/>
      <c r="R69" s="1442"/>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row>
    <row r="70" spans="1:49" s="1004" customFormat="1" ht="9" customHeight="1">
      <c r="A70" s="1003"/>
      <c r="B70" s="1016"/>
      <c r="C70" s="1016"/>
      <c r="D70" s="1016"/>
      <c r="E70" s="1016"/>
      <c r="F70" s="1016"/>
      <c r="G70" s="1016"/>
      <c r="H70" s="1016"/>
      <c r="I70" s="1016"/>
      <c r="J70" s="1016"/>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row>
    <row r="71" spans="1:49" s="1004" customFormat="1" ht="9" customHeight="1">
      <c r="A71" s="1003"/>
      <c r="B71" s="1016"/>
      <c r="C71" s="1016"/>
      <c r="D71" s="1016"/>
      <c r="E71" s="1016"/>
      <c r="F71" s="1016"/>
      <c r="G71" s="1016"/>
      <c r="H71" s="1016"/>
      <c r="I71" s="1016"/>
      <c r="J71" s="1016"/>
      <c r="K71" s="1016"/>
      <c r="L71" s="1016"/>
      <c r="M71" s="1016"/>
      <c r="N71" s="1016"/>
      <c r="O71" s="1016"/>
      <c r="P71" s="1016"/>
      <c r="Q71" s="1016"/>
      <c r="R71" s="1016"/>
      <c r="S71" s="1016"/>
      <c r="T71" s="1016"/>
      <c r="U71" s="1016"/>
      <c r="V71" s="1016"/>
      <c r="W71" s="1016"/>
      <c r="X71" s="1016"/>
      <c r="Y71" s="1016"/>
      <c r="Z71" s="1016"/>
      <c r="AA71" s="1016"/>
      <c r="AB71" s="1016"/>
      <c r="AC71" s="1016"/>
      <c r="AD71" s="1016"/>
      <c r="AE71" s="1016"/>
      <c r="AF71" s="1016"/>
      <c r="AG71" s="1016"/>
      <c r="AH71" s="1016"/>
      <c r="AI71" s="1016"/>
      <c r="AJ71" s="1016"/>
      <c r="AK71" s="1016"/>
      <c r="AL71" s="1016"/>
      <c r="AM71" s="1016"/>
      <c r="AN71" s="1016"/>
      <c r="AO71" s="1016"/>
      <c r="AP71" s="1016"/>
      <c r="AQ71" s="1016"/>
      <c r="AR71" s="1016"/>
    </row>
    <row r="72" spans="1:49" s="1004" customFormat="1" ht="30" customHeight="1">
      <c r="A72" s="1003"/>
      <c r="B72" s="1017"/>
      <c r="C72" s="1009"/>
      <c r="D72" s="1017"/>
      <c r="E72" s="1017"/>
      <c r="F72" s="1017"/>
      <c r="G72" s="1017"/>
      <c r="H72" s="1017"/>
      <c r="I72" s="1017"/>
      <c r="J72" s="1017"/>
      <c r="K72" s="1017"/>
      <c r="L72" s="1017"/>
      <c r="M72" s="1017"/>
      <c r="N72" s="1017"/>
      <c r="O72" s="1017"/>
      <c r="P72" s="1017"/>
      <c r="Q72" s="1017"/>
      <c r="R72" s="1017"/>
      <c r="S72" s="1017"/>
      <c r="T72" s="1017"/>
      <c r="U72" s="1017"/>
      <c r="V72" s="1017"/>
      <c r="W72" s="1017"/>
      <c r="X72" s="1017"/>
      <c r="Y72" s="1017"/>
      <c r="Z72" s="1017"/>
      <c r="AA72" s="1017"/>
      <c r="AB72" s="1017"/>
      <c r="AC72" s="1005"/>
      <c r="AD72" s="1018"/>
      <c r="AE72" s="1005"/>
      <c r="AF72" s="1030"/>
      <c r="AG72" s="2398" t="str">
        <f>IF(入力シート!F14="","",入力シート!F14)</f>
        <v/>
      </c>
      <c r="AH72" s="2398"/>
      <c r="AI72" s="2398"/>
      <c r="AJ72" s="2398"/>
      <c r="AK72" s="2398"/>
      <c r="AL72" s="2398"/>
      <c r="AM72" s="2398"/>
      <c r="AN72" s="2398"/>
      <c r="AO72" s="2398"/>
      <c r="AP72" s="1005"/>
      <c r="AQ72" s="1005"/>
      <c r="AR72" s="1005"/>
      <c r="AS72" s="1019"/>
      <c r="AT72" s="1019"/>
    </row>
    <row r="73" spans="1:49" s="1004" customFormat="1" ht="15" customHeight="1">
      <c r="A73" s="1003"/>
      <c r="B73" s="1017"/>
      <c r="C73" s="1009"/>
      <c r="D73" s="1017"/>
      <c r="E73" s="1017"/>
      <c r="F73" s="1017"/>
      <c r="G73" s="1017"/>
      <c r="H73" s="1017"/>
      <c r="I73" s="1017"/>
      <c r="J73" s="1017"/>
      <c r="K73" s="1017"/>
      <c r="L73" s="1017"/>
      <c r="M73" s="1017"/>
      <c r="N73" s="1017"/>
      <c r="O73" s="1017"/>
      <c r="P73" s="1017"/>
      <c r="Q73" s="1017"/>
      <c r="R73" s="1017"/>
      <c r="S73" s="1017"/>
      <c r="T73" s="1017"/>
      <c r="U73" s="1017"/>
      <c r="V73" s="1017"/>
      <c r="W73" s="1017"/>
      <c r="X73" s="1017"/>
      <c r="Y73" s="1017"/>
      <c r="Z73" s="1017"/>
      <c r="AA73" s="1017"/>
      <c r="AB73" s="1017"/>
      <c r="AC73" s="1018"/>
      <c r="AD73" s="1018"/>
      <c r="AE73" s="1006"/>
      <c r="AF73" s="1006"/>
      <c r="AG73" s="1006"/>
      <c r="AH73" s="1018"/>
      <c r="AI73" s="1006"/>
      <c r="AJ73" s="1006"/>
      <c r="AK73" s="1006"/>
      <c r="AL73" s="1018"/>
      <c r="AM73" s="1006"/>
      <c r="AN73" s="1006"/>
      <c r="AO73" s="1006"/>
      <c r="AP73" s="1018"/>
      <c r="AQ73" s="1005"/>
      <c r="AR73" s="1005"/>
    </row>
    <row r="74" spans="1:49" ht="30" customHeight="1">
      <c r="B74" s="1020"/>
      <c r="C74" s="1021"/>
      <c r="D74" s="1021"/>
      <c r="E74" s="1021"/>
      <c r="F74" s="1022"/>
      <c r="G74" s="1022"/>
      <c r="H74" s="1022"/>
      <c r="I74" s="1022"/>
      <c r="J74" s="6" t="s">
        <v>2</v>
      </c>
      <c r="K74" s="1039"/>
      <c r="L74" s="1039"/>
      <c r="M74" s="1039"/>
      <c r="N74" s="1039" t="s">
        <v>955</v>
      </c>
      <c r="O74" s="1039"/>
      <c r="P74" s="1039"/>
      <c r="Q74" s="1040"/>
      <c r="R74" s="1040"/>
      <c r="S74" s="2400" t="str">
        <f>様式第1_交付申請書!G11</f>
        <v/>
      </c>
      <c r="T74" s="2400"/>
      <c r="U74" s="2400"/>
      <c r="V74" s="2400"/>
      <c r="W74" s="2400"/>
      <c r="X74" s="2400"/>
      <c r="Y74" s="2400"/>
      <c r="Z74" s="2400"/>
      <c r="AA74" s="2400"/>
      <c r="AB74" s="2400"/>
      <c r="AC74" s="2400"/>
      <c r="AD74" s="2400"/>
      <c r="AE74" s="2400"/>
      <c r="AF74" s="2400"/>
      <c r="AG74" s="2400"/>
      <c r="AH74" s="2400"/>
      <c r="AI74" s="2400"/>
      <c r="AJ74" s="2400"/>
      <c r="AK74" s="2400"/>
      <c r="AL74" s="2400"/>
      <c r="AM74" s="2400"/>
      <c r="AN74" s="2400"/>
      <c r="AO74" s="2400"/>
      <c r="AP74" s="1005"/>
      <c r="AQ74" s="1005"/>
      <c r="AR74" s="1005"/>
    </row>
    <row r="75" spans="1:49" ht="30" customHeight="1">
      <c r="B75" s="1020"/>
      <c r="C75" s="1021"/>
      <c r="D75" s="1021"/>
      <c r="E75" s="1021"/>
      <c r="F75" s="1022"/>
      <c r="G75" s="1022"/>
      <c r="H75" s="1022"/>
      <c r="I75" s="1022"/>
      <c r="J75" s="6"/>
      <c r="K75" s="1023"/>
      <c r="L75" s="1023"/>
      <c r="M75" s="1023"/>
      <c r="N75" s="1023" t="s">
        <v>956</v>
      </c>
      <c r="O75" s="1023"/>
      <c r="P75" s="1023"/>
      <c r="Q75" s="1024"/>
      <c r="R75" s="1024"/>
      <c r="S75" s="2402" t="s">
        <v>1025</v>
      </c>
      <c r="T75" s="2402"/>
      <c r="U75" s="2403" t="str">
        <f>様式第1_交付申請書!G12</f>
        <v/>
      </c>
      <c r="V75" s="2404"/>
      <c r="W75" s="2404"/>
      <c r="X75" s="2404"/>
      <c r="Y75" s="2404"/>
      <c r="Z75" s="2404"/>
      <c r="AA75" s="2405" t="s">
        <v>1026</v>
      </c>
      <c r="AB75" s="2406"/>
      <c r="AC75" s="2401" t="str">
        <f>様式第1_交付申請書!J12</f>
        <v/>
      </c>
      <c r="AD75" s="1457"/>
      <c r="AE75" s="1457"/>
      <c r="AF75" s="1457"/>
      <c r="AG75" s="1457"/>
      <c r="AH75" s="1457"/>
      <c r="AI75" s="1457"/>
      <c r="AJ75" s="1457"/>
      <c r="AK75" s="1457"/>
      <c r="AL75" s="1457"/>
      <c r="AM75" s="1457"/>
      <c r="AN75" s="1457"/>
      <c r="AO75" s="1457"/>
      <c r="AP75" s="1005"/>
      <c r="AQ75" s="1005"/>
      <c r="AR75" s="1005"/>
      <c r="AT75" s="1004"/>
    </row>
    <row r="76" spans="1:49" ht="14.25" customHeight="1">
      <c r="B76" s="1020"/>
      <c r="C76" s="1021"/>
      <c r="D76" s="1021"/>
      <c r="E76" s="1021"/>
      <c r="F76" s="1022"/>
      <c r="G76" s="1022"/>
      <c r="H76" s="1022"/>
      <c r="I76" s="1022"/>
      <c r="J76" s="6"/>
      <c r="K76" s="1036"/>
      <c r="L76" s="1036"/>
      <c r="M76" s="1036"/>
      <c r="N76" s="1036"/>
      <c r="O76" s="1036"/>
      <c r="P76" s="1036"/>
      <c r="Q76" s="1024"/>
      <c r="R76" s="1024"/>
      <c r="S76" s="1041"/>
      <c r="T76" s="1042"/>
      <c r="U76" s="1043"/>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05"/>
      <c r="AQ76" s="1005"/>
      <c r="AR76" s="1005"/>
      <c r="AT76" s="1004"/>
    </row>
    <row r="77" spans="1:49" ht="30" hidden="1" customHeight="1" outlineLevel="1">
      <c r="B77" s="1020"/>
      <c r="C77" s="1021"/>
      <c r="D77" s="1021"/>
      <c r="E77" s="1021"/>
      <c r="F77" s="1022"/>
      <c r="G77" s="1022"/>
      <c r="H77" s="1022"/>
      <c r="I77" s="1022"/>
      <c r="J77" s="6" t="s">
        <v>15</v>
      </c>
      <c r="K77" s="1039"/>
      <c r="L77" s="1039"/>
      <c r="M77" s="1039"/>
      <c r="N77" s="1039" t="s">
        <v>955</v>
      </c>
      <c r="O77" s="1039"/>
      <c r="P77" s="1039"/>
      <c r="Q77" s="1040"/>
      <c r="R77" s="1040"/>
      <c r="S77" s="2400" t="str">
        <f>IF(入力シート!F40="","",入力シート!F40)</f>
        <v/>
      </c>
      <c r="T77" s="2400"/>
      <c r="U77" s="2400"/>
      <c r="V77" s="2400"/>
      <c r="W77" s="2400"/>
      <c r="X77" s="2400"/>
      <c r="Y77" s="2400"/>
      <c r="Z77" s="2400"/>
      <c r="AA77" s="2400"/>
      <c r="AB77" s="2400"/>
      <c r="AC77" s="2400"/>
      <c r="AD77" s="2400"/>
      <c r="AE77" s="2400"/>
      <c r="AF77" s="2400"/>
      <c r="AG77" s="2400"/>
      <c r="AH77" s="2400"/>
      <c r="AI77" s="2400"/>
      <c r="AJ77" s="2400"/>
      <c r="AK77" s="2400"/>
      <c r="AL77" s="2400"/>
      <c r="AM77" s="2400"/>
      <c r="AN77" s="2400"/>
      <c r="AO77" s="2400"/>
      <c r="AP77" s="1005"/>
      <c r="AQ77" s="1005"/>
      <c r="AR77" s="1005"/>
      <c r="AT77" s="1004"/>
    </row>
    <row r="78" spans="1:49" ht="28.5" hidden="1" customHeight="1" outlineLevel="1">
      <c r="B78" s="1026"/>
      <c r="C78" s="1026"/>
      <c r="D78" s="1026"/>
      <c r="E78" s="1026"/>
      <c r="F78" s="1026"/>
      <c r="G78" s="1026"/>
      <c r="H78" s="1026"/>
      <c r="I78" s="1026"/>
      <c r="J78" s="6"/>
      <c r="K78" s="1026"/>
      <c r="L78" s="1026"/>
      <c r="M78" s="1026"/>
      <c r="N78" s="1036" t="s">
        <v>956</v>
      </c>
      <c r="O78" s="1036"/>
      <c r="P78" s="1036"/>
      <c r="Q78" s="1024"/>
      <c r="R78" s="1024"/>
      <c r="S78" s="2402" t="s">
        <v>1025</v>
      </c>
      <c r="T78" s="2402"/>
      <c r="U78" s="2403" t="str">
        <f>IF(入力シート!F41="","",入力シート!F41)</f>
        <v/>
      </c>
      <c r="V78" s="2404"/>
      <c r="W78" s="2404"/>
      <c r="X78" s="2404"/>
      <c r="Y78" s="2404"/>
      <c r="Z78" s="2411"/>
      <c r="AA78" s="2405" t="s">
        <v>1026</v>
      </c>
      <c r="AB78" s="2406"/>
      <c r="AC78" s="1457" t="str">
        <f>IF(入力シート!F43="","",入力シート!F43&amp;入力シート!J43)</f>
        <v/>
      </c>
      <c r="AD78" s="1457"/>
      <c r="AE78" s="1457"/>
      <c r="AF78" s="1457"/>
      <c r="AG78" s="1457"/>
      <c r="AH78" s="1457"/>
      <c r="AI78" s="1457"/>
      <c r="AJ78" s="1457"/>
      <c r="AK78" s="1457"/>
      <c r="AL78" s="1457"/>
      <c r="AM78" s="1457"/>
      <c r="AN78" s="1457"/>
      <c r="AO78" s="1457"/>
      <c r="AP78" s="1005"/>
      <c r="AQ78" s="1026"/>
      <c r="AR78" s="1026"/>
      <c r="AS78" s="1019"/>
    </row>
    <row r="79" spans="1:49" ht="18" customHeight="1" collapsed="1">
      <c r="B79" s="1026"/>
      <c r="C79" s="1026"/>
      <c r="D79" s="1026"/>
      <c r="E79" s="1026"/>
      <c r="F79" s="1026"/>
      <c r="G79" s="1026"/>
      <c r="H79" s="1026"/>
      <c r="I79" s="1026"/>
      <c r="J79" s="6"/>
      <c r="K79" s="1026"/>
      <c r="L79" s="1026"/>
      <c r="M79" s="1026"/>
      <c r="N79" s="1026"/>
      <c r="O79" s="1026"/>
      <c r="P79" s="1026"/>
      <c r="Q79" s="1026"/>
      <c r="R79" s="1026"/>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19"/>
      <c r="AT79" s="1019"/>
      <c r="AW79" s="1019" t="s">
        <v>934</v>
      </c>
    </row>
    <row r="80" spans="1:49" ht="31.5" hidden="1" customHeight="1" outlineLevel="1">
      <c r="B80" s="1026"/>
      <c r="C80" s="1026"/>
      <c r="D80" s="1026"/>
      <c r="E80" s="1026"/>
      <c r="F80" s="1026"/>
      <c r="G80" s="1026"/>
      <c r="H80" s="1026"/>
      <c r="I80" s="1026"/>
      <c r="J80" s="6" t="s">
        <v>373</v>
      </c>
      <c r="K80" s="1026"/>
      <c r="L80" s="1026"/>
      <c r="M80" s="1026"/>
      <c r="N80" s="1039" t="s">
        <v>955</v>
      </c>
      <c r="O80" s="1039"/>
      <c r="P80" s="1039"/>
      <c r="Q80" s="1040"/>
      <c r="R80" s="1040"/>
      <c r="S80" s="2400" t="str">
        <f>IF(入力シート!F53="","",入力シート!F53)</f>
        <v/>
      </c>
      <c r="T80" s="2400"/>
      <c r="U80" s="2400"/>
      <c r="V80" s="2400"/>
      <c r="W80" s="2400"/>
      <c r="X80" s="2400"/>
      <c r="Y80" s="2400"/>
      <c r="Z80" s="2400"/>
      <c r="AA80" s="2400"/>
      <c r="AB80" s="2400"/>
      <c r="AC80" s="2400"/>
      <c r="AD80" s="2400"/>
      <c r="AE80" s="2400"/>
      <c r="AF80" s="2400"/>
      <c r="AG80" s="2400"/>
      <c r="AH80" s="2400"/>
      <c r="AI80" s="2400"/>
      <c r="AJ80" s="2400"/>
      <c r="AK80" s="2400"/>
      <c r="AL80" s="2400"/>
      <c r="AM80" s="2400"/>
      <c r="AN80" s="2400"/>
      <c r="AO80" s="2400"/>
      <c r="AP80" s="1005"/>
      <c r="AQ80" s="1026"/>
      <c r="AR80" s="1026"/>
      <c r="AS80" s="1019"/>
      <c r="AT80" s="1019"/>
    </row>
    <row r="81" spans="1:49" ht="30" hidden="1" customHeight="1" outlineLevel="1">
      <c r="B81" s="1026"/>
      <c r="C81" s="1026"/>
      <c r="D81" s="1026"/>
      <c r="E81" s="1026"/>
      <c r="F81" s="1026"/>
      <c r="G81" s="1026"/>
      <c r="H81" s="1026"/>
      <c r="I81" s="1026"/>
      <c r="J81" s="6"/>
      <c r="K81" s="1026"/>
      <c r="L81" s="1026"/>
      <c r="M81" s="1026"/>
      <c r="N81" s="1036" t="s">
        <v>956</v>
      </c>
      <c r="O81" s="1036"/>
      <c r="P81" s="1036"/>
      <c r="Q81" s="1024"/>
      <c r="R81" s="1024"/>
      <c r="S81" s="2402" t="s">
        <v>1025</v>
      </c>
      <c r="T81" s="2402"/>
      <c r="U81" s="2403" t="str">
        <f>IF(入力シート!F54="","",入力シート!F54)</f>
        <v/>
      </c>
      <c r="V81" s="2404"/>
      <c r="W81" s="2404"/>
      <c r="X81" s="2404"/>
      <c r="Y81" s="2404"/>
      <c r="Z81" s="2411"/>
      <c r="AA81" s="2405" t="s">
        <v>1026</v>
      </c>
      <c r="AB81" s="2406"/>
      <c r="AC81" s="1457" t="str">
        <f>IF(入力シート!F56="","",入力シート!F56&amp;入力シート!J56)</f>
        <v/>
      </c>
      <c r="AD81" s="1457"/>
      <c r="AE81" s="1457"/>
      <c r="AF81" s="1457"/>
      <c r="AG81" s="1457"/>
      <c r="AH81" s="1457"/>
      <c r="AI81" s="1457"/>
      <c r="AJ81" s="1457"/>
      <c r="AK81" s="1457"/>
      <c r="AL81" s="1457"/>
      <c r="AM81" s="1457"/>
      <c r="AN81" s="1457"/>
      <c r="AO81" s="1457"/>
      <c r="AP81" s="1005"/>
      <c r="AQ81" s="1026"/>
      <c r="AR81" s="1026"/>
      <c r="AS81" s="1019"/>
      <c r="AT81" s="1019"/>
    </row>
    <row r="82" spans="1:49" ht="18" customHeight="1" collapsed="1">
      <c r="B82" s="1026"/>
      <c r="C82" s="1026"/>
      <c r="D82" s="1026"/>
      <c r="E82" s="1026"/>
      <c r="F82" s="1026"/>
      <c r="G82" s="1026"/>
      <c r="H82" s="1026"/>
      <c r="I82" s="1026"/>
      <c r="J82" s="6"/>
      <c r="K82" s="1026"/>
      <c r="L82" s="1026"/>
      <c r="M82" s="1026"/>
      <c r="N82" s="1026"/>
      <c r="O82" s="1026"/>
      <c r="P82" s="1026"/>
      <c r="Q82" s="1026"/>
      <c r="R82" s="1026"/>
      <c r="S82" s="1026"/>
      <c r="T82" s="1026"/>
      <c r="U82" s="1026"/>
      <c r="V82" s="1026"/>
      <c r="W82" s="1026"/>
      <c r="X82" s="1026"/>
      <c r="Y82" s="1026"/>
      <c r="Z82" s="1026"/>
      <c r="AA82" s="1026"/>
      <c r="AB82" s="1026"/>
      <c r="AC82" s="1026"/>
      <c r="AD82" s="1026"/>
      <c r="AE82" s="1026"/>
      <c r="AF82" s="1026"/>
      <c r="AG82" s="1026"/>
      <c r="AH82" s="1026"/>
      <c r="AI82" s="1026"/>
      <c r="AJ82" s="1026"/>
      <c r="AK82" s="1026"/>
      <c r="AL82" s="1026"/>
      <c r="AM82" s="1026"/>
      <c r="AN82" s="1026"/>
      <c r="AO82" s="1026"/>
      <c r="AP82" s="1026"/>
      <c r="AQ82" s="1026"/>
      <c r="AR82" s="1026"/>
      <c r="AS82" s="1019"/>
      <c r="AT82" s="1019"/>
      <c r="AW82" s="1019" t="s">
        <v>934</v>
      </c>
    </row>
    <row r="83" spans="1:49" ht="29.25" hidden="1" customHeight="1" outlineLevel="1">
      <c r="B83" s="1026"/>
      <c r="C83" s="1026"/>
      <c r="D83" s="1026"/>
      <c r="E83" s="1026"/>
      <c r="F83" s="1026"/>
      <c r="G83" s="1026"/>
      <c r="H83" s="1026"/>
      <c r="I83" s="1026"/>
      <c r="J83" s="6" t="s">
        <v>374</v>
      </c>
      <c r="K83" s="1026"/>
      <c r="L83" s="1026"/>
      <c r="M83" s="1026"/>
      <c r="N83" s="1039" t="s">
        <v>955</v>
      </c>
      <c r="O83" s="1039"/>
      <c r="P83" s="1039"/>
      <c r="Q83" s="1040"/>
      <c r="R83" s="1040"/>
      <c r="S83" s="2400" t="str">
        <f>IF(入力シート!F66="","",入力シート!F66)</f>
        <v/>
      </c>
      <c r="T83" s="2400"/>
      <c r="U83" s="2400"/>
      <c r="V83" s="2400"/>
      <c r="W83" s="2400"/>
      <c r="X83" s="2400"/>
      <c r="Y83" s="2400"/>
      <c r="Z83" s="2400"/>
      <c r="AA83" s="2400"/>
      <c r="AB83" s="2400"/>
      <c r="AC83" s="2400"/>
      <c r="AD83" s="2400"/>
      <c r="AE83" s="2400"/>
      <c r="AF83" s="2400"/>
      <c r="AG83" s="2400"/>
      <c r="AH83" s="2400"/>
      <c r="AI83" s="2400"/>
      <c r="AJ83" s="2400"/>
      <c r="AK83" s="2400"/>
      <c r="AL83" s="2400"/>
      <c r="AM83" s="2400"/>
      <c r="AN83" s="2400"/>
      <c r="AO83" s="2400"/>
      <c r="AP83" s="1005"/>
      <c r="AQ83" s="1026"/>
      <c r="AR83" s="1026"/>
      <c r="AS83" s="1019"/>
      <c r="AT83" s="1019"/>
    </row>
    <row r="84" spans="1:49" ht="30" hidden="1" customHeight="1" outlineLevel="1">
      <c r="B84" s="1026"/>
      <c r="C84" s="1026"/>
      <c r="D84" s="1026"/>
      <c r="E84" s="1026"/>
      <c r="F84" s="1026"/>
      <c r="G84" s="1026"/>
      <c r="H84" s="1026"/>
      <c r="I84" s="1026"/>
      <c r="J84" s="6"/>
      <c r="K84" s="1026"/>
      <c r="L84" s="1026"/>
      <c r="M84" s="1026"/>
      <c r="N84" s="1036" t="s">
        <v>956</v>
      </c>
      <c r="O84" s="1036"/>
      <c r="P84" s="1036"/>
      <c r="Q84" s="1024"/>
      <c r="R84" s="1024"/>
      <c r="S84" s="2402" t="s">
        <v>1025</v>
      </c>
      <c r="T84" s="2402"/>
      <c r="U84" s="2403" t="str">
        <f>IF(入力シート!F67="","",入力シート!F67)</f>
        <v/>
      </c>
      <c r="V84" s="2404"/>
      <c r="W84" s="2404"/>
      <c r="X84" s="2404"/>
      <c r="Y84" s="2404"/>
      <c r="Z84" s="2411"/>
      <c r="AA84" s="2405" t="s">
        <v>1026</v>
      </c>
      <c r="AB84" s="2406"/>
      <c r="AC84" s="1457" t="str">
        <f>IF(入力シート!F69="","",入力シート!F69&amp;入力シート!J69)</f>
        <v/>
      </c>
      <c r="AD84" s="1457"/>
      <c r="AE84" s="1457"/>
      <c r="AF84" s="1457"/>
      <c r="AG84" s="1457"/>
      <c r="AH84" s="1457"/>
      <c r="AI84" s="1457"/>
      <c r="AJ84" s="1457"/>
      <c r="AK84" s="1457"/>
      <c r="AL84" s="1457"/>
      <c r="AM84" s="1457"/>
      <c r="AN84" s="1457"/>
      <c r="AO84" s="1457"/>
      <c r="AP84" s="1005"/>
      <c r="AQ84" s="1026"/>
      <c r="AR84" s="1026"/>
      <c r="AS84" s="1019"/>
      <c r="AT84" s="1019"/>
    </row>
    <row r="85" spans="1:49" ht="18" customHeight="1" collapsed="1">
      <c r="B85" s="1026"/>
      <c r="C85" s="1026"/>
      <c r="D85" s="1026"/>
      <c r="E85" s="1026"/>
      <c r="F85" s="1026"/>
      <c r="G85" s="1026"/>
      <c r="H85" s="1026"/>
      <c r="I85" s="1026"/>
      <c r="J85" s="1026"/>
      <c r="K85" s="1026"/>
      <c r="L85" s="1026"/>
      <c r="M85" s="1026"/>
      <c r="N85" s="1026"/>
      <c r="O85" s="1026"/>
      <c r="P85" s="1026"/>
      <c r="Q85" s="1026"/>
      <c r="R85" s="1026"/>
      <c r="S85" s="1026"/>
      <c r="T85" s="1026"/>
      <c r="U85" s="1026"/>
      <c r="V85" s="1026"/>
      <c r="W85" s="1026"/>
      <c r="X85" s="1026"/>
      <c r="Y85" s="1026"/>
      <c r="Z85" s="1026"/>
      <c r="AA85" s="1026"/>
      <c r="AB85" s="1026"/>
      <c r="AC85" s="1026"/>
      <c r="AD85" s="1026"/>
      <c r="AE85" s="1026"/>
      <c r="AF85" s="1026"/>
      <c r="AG85" s="1026"/>
      <c r="AH85" s="1026"/>
      <c r="AI85" s="1026"/>
      <c r="AJ85" s="1026"/>
      <c r="AK85" s="1026"/>
      <c r="AL85" s="1026"/>
      <c r="AM85" s="1026"/>
      <c r="AN85" s="1026"/>
      <c r="AO85" s="1026"/>
      <c r="AP85" s="1026"/>
      <c r="AQ85" s="1026"/>
      <c r="AR85" s="1026"/>
      <c r="AS85" s="1019"/>
      <c r="AT85" s="1019"/>
      <c r="AW85" s="1019" t="s">
        <v>934</v>
      </c>
    </row>
    <row r="86" spans="1:49" ht="18" customHeight="1">
      <c r="B86" s="1026"/>
      <c r="C86" s="1026"/>
      <c r="D86" s="1026"/>
      <c r="E86" s="1026"/>
      <c r="F86" s="1026"/>
      <c r="G86" s="1026"/>
      <c r="H86" s="1026"/>
      <c r="I86" s="1026"/>
      <c r="J86" s="1026"/>
      <c r="K86" s="1026"/>
      <c r="L86" s="1026"/>
      <c r="M86" s="1026"/>
      <c r="N86" s="1026"/>
      <c r="O86" s="1026"/>
      <c r="P86" s="1026"/>
      <c r="Q86" s="1026"/>
      <c r="R86" s="1026"/>
      <c r="S86" s="1026"/>
      <c r="T86" s="1026"/>
      <c r="U86" s="1026"/>
      <c r="V86" s="1026"/>
      <c r="W86" s="1026"/>
      <c r="X86" s="1026"/>
      <c r="Y86" s="1026"/>
      <c r="Z86" s="1026"/>
      <c r="AA86" s="1026"/>
      <c r="AB86" s="1026"/>
      <c r="AC86" s="1026"/>
      <c r="AD86" s="1026"/>
      <c r="AE86" s="1026"/>
      <c r="AF86" s="1026"/>
      <c r="AG86" s="1026"/>
      <c r="AH86" s="1026"/>
      <c r="AI86" s="1026"/>
      <c r="AJ86" s="1026"/>
      <c r="AK86" s="1026"/>
      <c r="AL86" s="1026"/>
      <c r="AM86" s="1026"/>
      <c r="AN86" s="1026"/>
      <c r="AO86" s="1026"/>
      <c r="AP86" s="1026"/>
      <c r="AQ86" s="1026"/>
      <c r="AR86" s="1026"/>
      <c r="AS86" s="1019"/>
    </row>
    <row r="87" spans="1:49" ht="18" customHeight="1">
      <c r="B87" s="1440" t="s">
        <v>1005</v>
      </c>
      <c r="C87" s="1440"/>
      <c r="D87" s="1440"/>
      <c r="E87" s="1440"/>
      <c r="F87" s="1440"/>
      <c r="G87" s="1440"/>
      <c r="H87" s="1440"/>
      <c r="I87" s="1440"/>
      <c r="J87" s="1440"/>
      <c r="K87" s="1440"/>
      <c r="L87" s="1440"/>
      <c r="M87" s="1440"/>
      <c r="N87" s="1440"/>
      <c r="O87" s="1440"/>
      <c r="P87" s="1440"/>
      <c r="Q87" s="1440"/>
      <c r="R87" s="1440"/>
      <c r="S87" s="1440"/>
      <c r="T87" s="1440"/>
      <c r="U87" s="1440"/>
      <c r="V87" s="1440"/>
      <c r="W87" s="1440"/>
      <c r="X87" s="1440"/>
      <c r="Y87" s="1440"/>
      <c r="Z87" s="1440"/>
      <c r="AA87" s="1440"/>
      <c r="AB87" s="1440"/>
      <c r="AC87" s="1440"/>
      <c r="AD87" s="1440"/>
      <c r="AE87" s="1440"/>
      <c r="AF87" s="1440"/>
      <c r="AG87" s="1440"/>
      <c r="AH87" s="1440"/>
      <c r="AI87" s="1440"/>
      <c r="AJ87" s="1440"/>
      <c r="AK87" s="1440"/>
      <c r="AL87" s="1440"/>
      <c r="AM87" s="1440"/>
      <c r="AN87" s="1440"/>
      <c r="AO87" s="1440"/>
      <c r="AP87" s="1440"/>
      <c r="AQ87" s="1440"/>
      <c r="AR87" s="1440"/>
    </row>
    <row r="88" spans="1:49" ht="18" customHeight="1">
      <c r="B88" s="1170"/>
      <c r="C88" s="1170"/>
      <c r="D88" s="1170"/>
      <c r="E88" s="1170"/>
      <c r="F88" s="1170"/>
      <c r="G88" s="1170"/>
      <c r="H88" s="1009"/>
      <c r="I88" s="1009"/>
      <c r="J88" s="1009"/>
      <c r="K88" s="1009"/>
      <c r="L88" s="1009"/>
      <c r="M88" s="1009"/>
      <c r="N88" s="1009"/>
      <c r="O88" s="1009"/>
      <c r="P88" s="1009"/>
      <c r="Q88" s="1009"/>
      <c r="R88" s="1009"/>
      <c r="S88" s="1009"/>
      <c r="T88" s="1009"/>
      <c r="U88" s="1009"/>
      <c r="V88" s="1009"/>
      <c r="W88" s="1009"/>
      <c r="X88" s="1009"/>
      <c r="Y88" s="1009"/>
      <c r="Z88" s="1009"/>
      <c r="AA88" s="1009"/>
      <c r="AB88" s="1009"/>
      <c r="AC88" s="1009"/>
      <c r="AD88" s="1009"/>
      <c r="AE88" s="1009"/>
      <c r="AF88" s="1009"/>
      <c r="AG88" s="1009"/>
      <c r="AH88" s="1009"/>
      <c r="AI88" s="1009"/>
      <c r="AJ88" s="1009"/>
      <c r="AK88" s="1009"/>
      <c r="AL88" s="1009"/>
      <c r="AM88" s="1009"/>
      <c r="AN88" s="1009"/>
      <c r="AO88" s="1009"/>
      <c r="AP88" s="1009"/>
      <c r="AQ88" s="1009"/>
      <c r="AR88" s="1009"/>
    </row>
    <row r="89" spans="1:49" ht="18" customHeight="1">
      <c r="B89" s="1010"/>
      <c r="C89" s="1010"/>
      <c r="D89" s="1011"/>
      <c r="E89" s="1010"/>
      <c r="F89" s="1010"/>
      <c r="G89" s="1010"/>
      <c r="H89" s="1010"/>
      <c r="I89" s="1010"/>
      <c r="J89" s="1010"/>
      <c r="K89" s="1010"/>
      <c r="L89" s="1010"/>
      <c r="M89" s="1010"/>
      <c r="N89" s="1010"/>
      <c r="O89" s="1010"/>
      <c r="P89" s="1010"/>
      <c r="Q89" s="1010"/>
      <c r="R89" s="1010"/>
      <c r="S89" s="1010"/>
      <c r="T89" s="1010"/>
      <c r="U89" s="1010"/>
      <c r="V89" s="1010"/>
      <c r="W89" s="1010"/>
      <c r="X89" s="1010"/>
      <c r="Y89" s="1010"/>
      <c r="Z89" s="1010"/>
      <c r="AA89" s="1010"/>
      <c r="AB89" s="1010"/>
      <c r="AC89" s="1010"/>
      <c r="AD89" s="1010"/>
      <c r="AE89" s="1010"/>
      <c r="AF89" s="1010"/>
      <c r="AG89" s="1010"/>
      <c r="AH89" s="1010"/>
      <c r="AI89" s="1010"/>
      <c r="AJ89" s="1010"/>
      <c r="AK89" s="1010"/>
      <c r="AL89" s="1010"/>
      <c r="AM89" s="1010"/>
      <c r="AN89" s="1010"/>
      <c r="AO89" s="1010"/>
      <c r="AP89" s="1010"/>
      <c r="AQ89" s="1010"/>
      <c r="AR89" s="1010"/>
    </row>
    <row r="90" spans="1:49" ht="18" customHeight="1">
      <c r="B90" s="1005"/>
      <c r="C90" s="1010"/>
      <c r="D90" s="1027"/>
      <c r="E90" s="1028"/>
      <c r="F90" s="1028"/>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1028"/>
      <c r="AD90" s="1028"/>
      <c r="AE90" s="1028"/>
      <c r="AF90" s="1028"/>
      <c r="AG90" s="1028"/>
      <c r="AH90" s="1028"/>
      <c r="AI90" s="1028"/>
      <c r="AJ90" s="1028"/>
      <c r="AK90" s="1028"/>
      <c r="AL90" s="1028"/>
      <c r="AM90" s="1028"/>
      <c r="AN90" s="1028"/>
      <c r="AO90" s="1028"/>
      <c r="AP90" s="1028"/>
      <c r="AQ90" s="1028"/>
      <c r="AR90" s="1028"/>
    </row>
    <row r="91" spans="1:49" ht="18" customHeight="1">
      <c r="B91" s="1005"/>
      <c r="C91" s="1010"/>
      <c r="D91" s="1027"/>
      <c r="E91" s="1028"/>
      <c r="F91" s="1028"/>
      <c r="G91" s="1028"/>
      <c r="H91" s="1028"/>
      <c r="I91" s="1028"/>
      <c r="J91" s="1028"/>
      <c r="K91" s="1028"/>
      <c r="L91" s="1028"/>
      <c r="M91" s="1028"/>
      <c r="N91" s="1028"/>
      <c r="O91" s="1028"/>
      <c r="P91" s="1028"/>
      <c r="Q91" s="1028"/>
      <c r="R91" s="1028"/>
      <c r="S91" s="1028"/>
      <c r="T91" s="1028"/>
      <c r="U91" s="1028"/>
      <c r="V91" s="1028"/>
      <c r="W91" s="1028"/>
      <c r="X91" s="1028"/>
      <c r="Y91" s="1028"/>
      <c r="Z91" s="1028"/>
      <c r="AA91" s="1028"/>
      <c r="AB91" s="1028"/>
      <c r="AC91" s="1028"/>
      <c r="AD91" s="1028"/>
      <c r="AE91" s="1028"/>
      <c r="AF91" s="1028"/>
      <c r="AG91" s="1028"/>
      <c r="AH91" s="1028"/>
      <c r="AI91" s="1028"/>
      <c r="AJ91" s="1028"/>
      <c r="AK91" s="1028"/>
      <c r="AL91" s="1028"/>
      <c r="AM91" s="1028"/>
      <c r="AN91" s="1028"/>
      <c r="AO91" s="1028"/>
      <c r="AP91" s="1028"/>
      <c r="AQ91" s="1028"/>
      <c r="AR91" s="1028"/>
    </row>
    <row r="92" spans="1:49" ht="18" customHeight="1">
      <c r="B92" s="1005"/>
      <c r="C92" s="1010"/>
      <c r="D92" s="1027"/>
      <c r="E92" s="1028"/>
      <c r="F92" s="1028"/>
      <c r="G92" s="1028"/>
      <c r="H92" s="1028"/>
      <c r="I92" s="1028"/>
      <c r="J92" s="1028"/>
      <c r="K92" s="1028"/>
      <c r="L92" s="1028"/>
      <c r="M92" s="1028"/>
      <c r="N92" s="1028"/>
      <c r="O92" s="1028"/>
      <c r="P92" s="1028"/>
      <c r="Q92" s="1028"/>
      <c r="R92" s="1028"/>
      <c r="S92" s="1028"/>
      <c r="T92" s="1028"/>
      <c r="U92" s="1028"/>
      <c r="V92" s="1028"/>
      <c r="W92" s="1028"/>
      <c r="X92" s="1028"/>
      <c r="Y92" s="1028"/>
      <c r="Z92" s="1028"/>
      <c r="AA92" s="1028"/>
      <c r="AB92" s="1028"/>
      <c r="AC92" s="1028"/>
      <c r="AD92" s="1028"/>
      <c r="AE92" s="1028"/>
      <c r="AF92" s="1028"/>
      <c r="AG92" s="1028"/>
      <c r="AH92" s="1028"/>
      <c r="AI92" s="1028"/>
      <c r="AJ92" s="1028"/>
      <c r="AK92" s="1028"/>
      <c r="AL92" s="1028"/>
      <c r="AM92" s="1028"/>
      <c r="AN92" s="1028"/>
      <c r="AO92" s="1028"/>
      <c r="AP92" s="1028"/>
      <c r="AQ92" s="1028"/>
      <c r="AR92" s="1028"/>
    </row>
    <row r="93" spans="1:49" s="1004" customFormat="1" ht="18" customHeight="1">
      <c r="A93" s="1003"/>
      <c r="B93" s="1005"/>
      <c r="C93" s="1010"/>
      <c r="D93" s="1027"/>
      <c r="E93" s="1010"/>
      <c r="F93" s="1028"/>
      <c r="G93" s="1028"/>
      <c r="H93" s="1028"/>
      <c r="I93" s="1028"/>
      <c r="J93" s="1028"/>
      <c r="K93" s="1028"/>
      <c r="L93" s="1028"/>
      <c r="M93" s="1028"/>
      <c r="N93" s="1028"/>
      <c r="O93" s="1028"/>
      <c r="P93" s="1028"/>
      <c r="Q93" s="1028"/>
      <c r="R93" s="1028"/>
      <c r="S93" s="1028"/>
      <c r="T93" s="1028"/>
      <c r="U93" s="1028"/>
      <c r="V93" s="1028"/>
      <c r="W93" s="1028"/>
      <c r="X93" s="1028"/>
      <c r="Y93" s="1028"/>
      <c r="Z93" s="1028"/>
      <c r="AA93" s="1028"/>
      <c r="AB93" s="1028"/>
      <c r="AC93" s="1028"/>
      <c r="AD93" s="1028"/>
      <c r="AE93" s="1028"/>
      <c r="AF93" s="1028"/>
      <c r="AG93" s="1028"/>
      <c r="AH93" s="1028"/>
      <c r="AI93" s="1028"/>
      <c r="AJ93" s="1028"/>
      <c r="AK93" s="1028"/>
      <c r="AL93" s="1028"/>
      <c r="AM93" s="1028"/>
      <c r="AN93" s="1028"/>
      <c r="AO93" s="1028"/>
      <c r="AP93" s="1028"/>
      <c r="AQ93" s="1028"/>
      <c r="AR93" s="1028"/>
      <c r="AT93" s="1003"/>
    </row>
    <row r="94" spans="1:49" s="1004" customFormat="1" ht="18" customHeight="1">
      <c r="A94" s="1003"/>
      <c r="B94" s="1005"/>
      <c r="C94" s="1010"/>
      <c r="D94" s="1027"/>
      <c r="E94" s="1028"/>
      <c r="F94" s="1028"/>
      <c r="G94" s="1028"/>
      <c r="H94" s="1028"/>
      <c r="I94" s="1028"/>
      <c r="J94" s="1028"/>
      <c r="K94" s="1028"/>
      <c r="L94" s="1028"/>
      <c r="M94" s="1028"/>
      <c r="N94" s="1028"/>
      <c r="O94" s="1028"/>
      <c r="P94" s="1028"/>
      <c r="Q94" s="1028"/>
      <c r="R94" s="1028"/>
      <c r="S94" s="1028"/>
      <c r="T94" s="1028"/>
      <c r="U94" s="1028"/>
      <c r="V94" s="1028"/>
      <c r="W94" s="1028"/>
      <c r="X94" s="1028"/>
      <c r="Y94" s="1028"/>
      <c r="Z94" s="1028"/>
      <c r="AA94" s="1028"/>
      <c r="AB94" s="1028"/>
      <c r="AC94" s="1028"/>
      <c r="AD94" s="1028"/>
      <c r="AE94" s="1028"/>
      <c r="AF94" s="1028"/>
      <c r="AG94" s="1028"/>
      <c r="AH94" s="1028"/>
      <c r="AI94" s="1028"/>
      <c r="AJ94" s="1028"/>
      <c r="AK94" s="1028"/>
      <c r="AL94" s="1028"/>
      <c r="AM94" s="1028"/>
      <c r="AN94" s="1028"/>
      <c r="AO94" s="1028"/>
      <c r="AP94" s="1028"/>
      <c r="AQ94" s="1028"/>
      <c r="AR94" s="1028"/>
      <c r="AT94" s="1003"/>
    </row>
    <row r="95" spans="1:49" s="1004" customFormat="1" ht="18" customHeight="1">
      <c r="A95" s="1003"/>
      <c r="B95" s="1005"/>
      <c r="C95" s="1010"/>
      <c r="D95" s="1027"/>
      <c r="E95" s="1028"/>
      <c r="F95" s="1028"/>
      <c r="G95" s="1028"/>
      <c r="H95" s="1028"/>
      <c r="I95" s="1028"/>
      <c r="J95" s="1028"/>
      <c r="K95" s="1028"/>
      <c r="L95" s="1028"/>
      <c r="M95" s="1028"/>
      <c r="N95" s="1028"/>
      <c r="O95" s="1028"/>
      <c r="P95" s="1028"/>
      <c r="Q95" s="1028"/>
      <c r="R95" s="1028"/>
      <c r="S95" s="1028"/>
      <c r="T95" s="1028"/>
      <c r="U95" s="1028"/>
      <c r="V95" s="1028"/>
      <c r="W95" s="1028"/>
      <c r="X95" s="1028"/>
      <c r="Y95" s="1028"/>
      <c r="Z95" s="1028"/>
      <c r="AA95" s="1028"/>
      <c r="AB95" s="1028"/>
      <c r="AC95" s="1028"/>
      <c r="AD95" s="1028"/>
      <c r="AE95" s="1028"/>
      <c r="AF95" s="1028"/>
      <c r="AG95" s="1028"/>
      <c r="AH95" s="1028"/>
      <c r="AI95" s="1028"/>
      <c r="AJ95" s="1028"/>
      <c r="AK95" s="1028"/>
      <c r="AL95" s="1028"/>
      <c r="AM95" s="1028"/>
      <c r="AN95" s="1028"/>
      <c r="AO95" s="1028"/>
      <c r="AP95" s="1028"/>
      <c r="AQ95" s="1028"/>
      <c r="AR95" s="1028"/>
      <c r="AT95" s="1003"/>
    </row>
    <row r="97" spans="1:46" s="1004" customFormat="1" ht="18" customHeight="1">
      <c r="A97" s="1003"/>
      <c r="B97" s="1003"/>
      <c r="C97" s="1003"/>
      <c r="D97" s="1003"/>
      <c r="E97" s="1013"/>
      <c r="F97" s="1013"/>
      <c r="G97" s="1025"/>
      <c r="H97" s="1025"/>
      <c r="I97" s="1003"/>
      <c r="J97" s="1003"/>
      <c r="K97" s="1003"/>
      <c r="L97" s="1003"/>
      <c r="M97" s="1003"/>
      <c r="N97" s="1003"/>
      <c r="O97" s="1003"/>
      <c r="P97" s="1003"/>
      <c r="Q97" s="1003"/>
      <c r="R97" s="1003"/>
      <c r="S97" s="1003"/>
      <c r="T97" s="1003"/>
      <c r="U97" s="1003"/>
      <c r="V97" s="1003"/>
      <c r="W97" s="1003"/>
      <c r="X97" s="1003"/>
      <c r="Y97" s="1003"/>
      <c r="Z97" s="1003"/>
      <c r="AA97" s="1003"/>
      <c r="AB97" s="1003"/>
      <c r="AC97" s="1003"/>
      <c r="AD97" s="1003"/>
      <c r="AE97" s="1003"/>
      <c r="AF97" s="1003"/>
      <c r="AG97" s="1003"/>
      <c r="AH97" s="1003"/>
      <c r="AI97" s="1003"/>
      <c r="AJ97" s="1003"/>
      <c r="AK97" s="1003"/>
      <c r="AL97" s="1003"/>
      <c r="AM97" s="1003"/>
      <c r="AN97" s="1003"/>
      <c r="AO97" s="1003"/>
      <c r="AP97" s="1003"/>
      <c r="AQ97" s="1003"/>
      <c r="AR97" s="1003"/>
      <c r="AT97" s="1003"/>
    </row>
    <row r="98" spans="1:46" s="1004" customFormat="1" ht="18" customHeight="1">
      <c r="A98" s="1003"/>
      <c r="B98" s="1005"/>
      <c r="C98" s="1003"/>
      <c r="D98" s="1003"/>
      <c r="E98" s="1013"/>
      <c r="F98" s="1013"/>
      <c r="G98" s="1025"/>
      <c r="H98" s="1025"/>
      <c r="I98" s="1003"/>
      <c r="J98" s="1003"/>
      <c r="K98" s="1003"/>
      <c r="L98" s="1003"/>
      <c r="M98" s="1003"/>
      <c r="N98" s="1003"/>
      <c r="O98" s="1003"/>
      <c r="P98" s="1003"/>
      <c r="Q98" s="1003"/>
      <c r="R98" s="1003"/>
      <c r="S98" s="1003"/>
      <c r="T98" s="1003"/>
      <c r="U98" s="1003"/>
      <c r="V98" s="1003"/>
      <c r="W98" s="1003"/>
      <c r="X98" s="1003"/>
      <c r="Y98" s="1003"/>
      <c r="Z98" s="1003"/>
      <c r="AA98" s="1003"/>
      <c r="AB98" s="1003"/>
      <c r="AC98" s="1003"/>
      <c r="AD98" s="1003"/>
      <c r="AE98" s="1003"/>
      <c r="AF98" s="1003"/>
      <c r="AG98" s="1003"/>
      <c r="AH98" s="1003"/>
      <c r="AI98" s="1003"/>
      <c r="AJ98" s="1003"/>
      <c r="AK98" s="1003"/>
      <c r="AL98" s="1003"/>
      <c r="AM98" s="1003"/>
      <c r="AN98" s="1003"/>
      <c r="AO98" s="1003"/>
      <c r="AP98" s="1003"/>
      <c r="AQ98" s="1003"/>
      <c r="AR98" s="1003"/>
      <c r="AT98" s="1003"/>
    </row>
    <row r="99" spans="1:46" s="1004" customFormat="1" ht="18" customHeight="1">
      <c r="A99" s="1003"/>
      <c r="B99" s="1003"/>
      <c r="C99" s="1003"/>
      <c r="D99" s="1003"/>
      <c r="E99" s="1013"/>
      <c r="F99" s="1013"/>
      <c r="G99" s="1025"/>
      <c r="H99" s="1025"/>
      <c r="I99" s="1003"/>
      <c r="J99" s="1003"/>
      <c r="K99" s="1003"/>
      <c r="L99" s="1003"/>
      <c r="M99" s="1003"/>
      <c r="N99" s="1003"/>
      <c r="O99" s="1003"/>
      <c r="P99" s="1003"/>
      <c r="Q99" s="1003"/>
      <c r="R99" s="1003"/>
      <c r="S99" s="1003"/>
      <c r="T99" s="1003"/>
      <c r="U99" s="1003"/>
      <c r="V99" s="1003"/>
      <c r="W99" s="1003"/>
      <c r="X99" s="1003"/>
      <c r="Y99" s="1003"/>
      <c r="Z99" s="1003"/>
      <c r="AA99" s="1003"/>
      <c r="AB99" s="1003"/>
      <c r="AC99" s="1003"/>
      <c r="AD99" s="1003"/>
      <c r="AE99" s="1003"/>
      <c r="AF99" s="1003"/>
      <c r="AG99" s="1003"/>
      <c r="AH99" s="1003"/>
      <c r="AI99" s="1003"/>
      <c r="AJ99" s="1003"/>
      <c r="AK99" s="1003"/>
      <c r="AL99" s="1003"/>
      <c r="AM99" s="1003"/>
      <c r="AN99" s="1003"/>
      <c r="AO99" s="1003"/>
      <c r="AP99" s="1003"/>
      <c r="AQ99" s="1003"/>
      <c r="AR99" s="1003"/>
      <c r="AT99" s="1003"/>
    </row>
    <row r="100" spans="1:46" s="1004" customFormat="1" ht="18" customHeight="1">
      <c r="A100" s="1003"/>
      <c r="B100" s="1003"/>
      <c r="C100" s="1003"/>
      <c r="D100" s="1003"/>
      <c r="E100" s="1029"/>
      <c r="F100" s="1013"/>
      <c r="G100" s="1025"/>
      <c r="H100" s="1025"/>
      <c r="I100" s="1003"/>
      <c r="J100" s="1003"/>
      <c r="K100" s="1003"/>
      <c r="L100" s="1003"/>
      <c r="M100" s="1003"/>
      <c r="N100" s="1003"/>
      <c r="O100" s="1003"/>
      <c r="P100" s="1003"/>
      <c r="Q100" s="1003"/>
      <c r="R100" s="1003"/>
      <c r="S100" s="1003"/>
      <c r="T100" s="1003"/>
      <c r="U100" s="1003"/>
      <c r="V100" s="1003"/>
      <c r="W100" s="1003"/>
      <c r="X100" s="1003"/>
      <c r="Y100" s="1003"/>
      <c r="Z100" s="1003"/>
      <c r="AA100" s="1003"/>
      <c r="AB100" s="1003"/>
      <c r="AC100" s="1003"/>
      <c r="AD100" s="1003"/>
      <c r="AE100" s="1003"/>
      <c r="AF100" s="1003"/>
      <c r="AG100" s="1003"/>
      <c r="AH100" s="1003"/>
      <c r="AI100" s="1003"/>
      <c r="AJ100" s="1003"/>
      <c r="AK100" s="1003"/>
      <c r="AL100" s="1003"/>
      <c r="AM100" s="1003"/>
      <c r="AN100" s="1003"/>
      <c r="AO100" s="1003"/>
      <c r="AP100" s="1003"/>
      <c r="AQ100" s="1003"/>
      <c r="AR100" s="1003"/>
      <c r="AT100" s="1003"/>
    </row>
    <row r="101" spans="1:46" s="1004" customFormat="1" ht="18" customHeight="1">
      <c r="A101" s="1003"/>
      <c r="B101" s="1003"/>
      <c r="C101" s="1003"/>
      <c r="D101" s="1003"/>
      <c r="E101" s="1013"/>
      <c r="F101" s="1013"/>
      <c r="G101" s="1025"/>
      <c r="H101" s="1025"/>
      <c r="I101" s="1003"/>
      <c r="J101" s="1003"/>
      <c r="K101" s="1003"/>
      <c r="L101" s="1003"/>
      <c r="M101" s="1003"/>
      <c r="N101" s="1003"/>
      <c r="O101" s="1003"/>
      <c r="P101" s="1003"/>
      <c r="Q101" s="1003"/>
      <c r="R101" s="1003"/>
      <c r="S101" s="1003"/>
      <c r="T101" s="1003"/>
      <c r="U101" s="1003"/>
      <c r="V101" s="1003"/>
      <c r="W101" s="1003"/>
      <c r="X101" s="1003"/>
      <c r="Y101" s="1003"/>
      <c r="Z101" s="1003"/>
      <c r="AA101" s="1003"/>
      <c r="AB101" s="1003"/>
      <c r="AC101" s="1003"/>
      <c r="AD101" s="1003"/>
      <c r="AE101" s="1003"/>
      <c r="AF101" s="1003"/>
      <c r="AG101" s="1003"/>
      <c r="AH101" s="1003"/>
      <c r="AI101" s="1003"/>
      <c r="AJ101" s="1003"/>
      <c r="AK101" s="1003"/>
      <c r="AL101" s="1003"/>
      <c r="AM101" s="1003"/>
      <c r="AN101" s="1003"/>
      <c r="AO101" s="1003"/>
      <c r="AP101" s="1003"/>
      <c r="AQ101" s="1003"/>
      <c r="AR101" s="1003"/>
      <c r="AT101" s="1003"/>
    </row>
    <row r="102" spans="1:46" s="1004" customFormat="1" ht="18" customHeight="1">
      <c r="A102" s="1003"/>
      <c r="B102" s="1003"/>
      <c r="C102" s="1003"/>
      <c r="D102" s="1003"/>
      <c r="E102" s="1029"/>
      <c r="F102" s="1013"/>
      <c r="G102" s="1025"/>
      <c r="H102" s="1025"/>
      <c r="I102" s="1003"/>
      <c r="J102" s="1003"/>
      <c r="K102" s="1003"/>
      <c r="L102" s="1003"/>
      <c r="M102" s="1003"/>
      <c r="N102" s="1003"/>
      <c r="O102" s="1003"/>
      <c r="P102" s="1003"/>
      <c r="Q102" s="1003"/>
      <c r="R102" s="1003"/>
      <c r="S102" s="1003"/>
      <c r="T102" s="1003"/>
      <c r="U102" s="1003"/>
      <c r="V102" s="1003"/>
      <c r="W102" s="1003"/>
      <c r="X102" s="1003"/>
      <c r="Y102" s="1003"/>
      <c r="Z102" s="1003"/>
      <c r="AA102" s="1003"/>
      <c r="AB102" s="1003"/>
      <c r="AC102" s="1003"/>
      <c r="AD102" s="1003"/>
      <c r="AE102" s="1003"/>
      <c r="AF102" s="1003"/>
      <c r="AG102" s="1003"/>
      <c r="AH102" s="1003"/>
      <c r="AI102" s="1003"/>
      <c r="AJ102" s="1003"/>
      <c r="AK102" s="1003"/>
      <c r="AL102" s="1003"/>
      <c r="AM102" s="1003"/>
      <c r="AN102" s="1003"/>
      <c r="AO102" s="1003"/>
      <c r="AP102" s="1003"/>
      <c r="AQ102" s="1003"/>
      <c r="AR102" s="1003"/>
      <c r="AT102" s="1003"/>
    </row>
    <row r="103" spans="1:46" s="1004" customFormat="1" ht="18" customHeight="1">
      <c r="A103" s="1003"/>
      <c r="B103" s="1003" t="s">
        <v>986</v>
      </c>
      <c r="C103" s="1003"/>
      <c r="D103" s="1003"/>
      <c r="E103" s="1029"/>
      <c r="F103" s="1013"/>
      <c r="G103" s="1025"/>
      <c r="H103" s="1025"/>
      <c r="I103" s="1003"/>
      <c r="J103" s="1003"/>
      <c r="K103" s="1003"/>
      <c r="L103" s="1003"/>
      <c r="M103" s="1003"/>
      <c r="N103" s="1003"/>
      <c r="O103" s="1003"/>
      <c r="P103" s="1003"/>
      <c r="Q103" s="1003"/>
      <c r="R103" s="1003"/>
      <c r="S103" s="1003"/>
      <c r="T103" s="1003"/>
      <c r="U103" s="1003"/>
      <c r="V103" s="1003"/>
      <c r="W103" s="1003"/>
      <c r="X103" s="1003"/>
      <c r="Y103" s="1003"/>
      <c r="Z103" s="1003"/>
      <c r="AA103" s="1003"/>
      <c r="AB103" s="1003"/>
      <c r="AC103" s="1003"/>
      <c r="AD103" s="1003"/>
      <c r="AE103" s="1003"/>
      <c r="AF103" s="1003"/>
      <c r="AG103" s="1003"/>
      <c r="AH103" s="1003"/>
      <c r="AI103" s="1003"/>
      <c r="AJ103" s="1003"/>
      <c r="AK103" s="1003"/>
      <c r="AL103" s="1003"/>
      <c r="AM103" s="1003"/>
      <c r="AN103" s="1003"/>
      <c r="AO103" s="1003"/>
      <c r="AP103" s="1003"/>
      <c r="AQ103" s="1003"/>
      <c r="AR103" s="1003"/>
      <c r="AT103" s="1003"/>
    </row>
    <row r="104" spans="1:46" s="1004" customFormat="1" ht="18" customHeight="1">
      <c r="A104" s="1003"/>
      <c r="B104" s="1003"/>
      <c r="C104" s="1003"/>
      <c r="D104" s="1003"/>
      <c r="E104" s="1029"/>
      <c r="F104" s="1013"/>
      <c r="G104" s="1025"/>
      <c r="H104" s="1025"/>
      <c r="I104" s="1003"/>
      <c r="J104" s="1003"/>
      <c r="K104" s="1003"/>
      <c r="L104" s="1003"/>
      <c r="M104" s="1003"/>
      <c r="N104" s="1003"/>
      <c r="O104" s="1003"/>
      <c r="P104" s="1003"/>
      <c r="Q104" s="1003"/>
      <c r="R104" s="1003"/>
      <c r="S104" s="1003"/>
      <c r="T104" s="1003"/>
      <c r="U104" s="1003"/>
      <c r="V104" s="1003"/>
      <c r="W104" s="1003"/>
      <c r="X104" s="1003"/>
      <c r="Y104" s="1003"/>
      <c r="Z104" s="1003"/>
      <c r="AA104" s="1003"/>
      <c r="AB104" s="1003"/>
      <c r="AC104" s="1003"/>
      <c r="AD104" s="1003"/>
      <c r="AE104" s="1003"/>
      <c r="AF104" s="1003"/>
      <c r="AG104" s="1003"/>
      <c r="AH104" s="1003"/>
      <c r="AI104" s="1003"/>
      <c r="AJ104" s="1003"/>
      <c r="AK104" s="1003"/>
      <c r="AL104" s="1003"/>
      <c r="AM104" s="1003"/>
      <c r="AN104" s="1003"/>
      <c r="AO104" s="1003"/>
      <c r="AP104" s="1003"/>
      <c r="AQ104" s="1003"/>
      <c r="AR104" s="1003"/>
      <c r="AT104" s="1003"/>
    </row>
    <row r="105" spans="1:46" s="1004" customFormat="1" ht="18" customHeight="1">
      <c r="A105" s="1003"/>
      <c r="B105" s="1003"/>
      <c r="C105" s="1003"/>
      <c r="D105" s="1003"/>
      <c r="E105" s="1029"/>
      <c r="F105" s="1013"/>
      <c r="G105" s="1025"/>
      <c r="H105" s="1025"/>
      <c r="I105" s="1003"/>
      <c r="J105" s="1003"/>
      <c r="K105" s="1003"/>
      <c r="L105" s="1003"/>
      <c r="M105" s="1003"/>
      <c r="N105" s="1003"/>
      <c r="O105" s="1003"/>
      <c r="P105" s="1003"/>
      <c r="Q105" s="1003"/>
      <c r="R105" s="1003"/>
      <c r="S105" s="1003"/>
      <c r="T105" s="1003"/>
      <c r="U105" s="1003"/>
      <c r="V105" s="1003"/>
      <c r="W105" s="1003"/>
      <c r="X105" s="1003"/>
      <c r="Y105" s="1003"/>
      <c r="Z105" s="1003"/>
      <c r="AA105" s="1003"/>
      <c r="AB105" s="1003"/>
      <c r="AC105" s="1003"/>
      <c r="AD105" s="1003"/>
      <c r="AE105" s="1003"/>
      <c r="AF105" s="1003"/>
      <c r="AG105" s="1003"/>
      <c r="AH105" s="1003"/>
      <c r="AI105" s="1003"/>
      <c r="AJ105" s="1003"/>
      <c r="AK105" s="1003"/>
      <c r="AL105" s="1003"/>
      <c r="AM105" s="1003"/>
      <c r="AN105" s="1003"/>
      <c r="AO105" s="1003"/>
      <c r="AP105" s="1003"/>
      <c r="AQ105" s="1003"/>
      <c r="AR105" s="1003"/>
      <c r="AT105" s="1003"/>
    </row>
    <row r="106" spans="1:46" s="1004" customFormat="1" ht="18" customHeight="1">
      <c r="A106" s="1003"/>
      <c r="B106" s="1003"/>
      <c r="C106" s="1003"/>
      <c r="D106" s="1003"/>
      <c r="E106" s="1029"/>
      <c r="F106" s="1013"/>
      <c r="G106" s="1025"/>
      <c r="H106" s="1025"/>
      <c r="I106" s="1003"/>
      <c r="J106" s="1003"/>
      <c r="K106" s="1003"/>
      <c r="L106" s="1003"/>
      <c r="M106" s="1003"/>
      <c r="N106" s="1003"/>
      <c r="O106" s="1003"/>
      <c r="P106" s="1003"/>
      <c r="Q106" s="1003"/>
      <c r="R106" s="1003"/>
      <c r="S106" s="1003"/>
      <c r="T106" s="1003"/>
      <c r="U106" s="1003"/>
      <c r="V106" s="1003"/>
      <c r="W106" s="1003"/>
      <c r="X106" s="1003"/>
      <c r="Y106" s="1003"/>
      <c r="Z106" s="1003"/>
      <c r="AA106" s="1003"/>
      <c r="AB106" s="1003"/>
      <c r="AC106" s="1003"/>
      <c r="AD106" s="1003"/>
      <c r="AE106" s="1003"/>
      <c r="AF106" s="1003"/>
      <c r="AG106" s="1003"/>
      <c r="AH106" s="1003"/>
      <c r="AI106" s="1003"/>
      <c r="AJ106" s="1003"/>
      <c r="AK106" s="1003"/>
      <c r="AL106" s="1003"/>
      <c r="AM106" s="1003"/>
      <c r="AN106" s="1003"/>
      <c r="AO106" s="1003"/>
      <c r="AP106" s="1003"/>
      <c r="AQ106" s="1003"/>
      <c r="AR106" s="1003"/>
      <c r="AT106" s="1003"/>
    </row>
    <row r="107" spans="1:46" s="1004" customFormat="1" ht="18" customHeight="1">
      <c r="A107" s="1003"/>
      <c r="C107" s="1003"/>
      <c r="D107" s="1003"/>
      <c r="E107" s="1029"/>
      <c r="F107" s="1013"/>
      <c r="G107" s="1025"/>
      <c r="H107" s="1025"/>
      <c r="I107" s="1003"/>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c r="AP107" s="1003"/>
      <c r="AQ107" s="1003"/>
      <c r="AR107" s="1003"/>
      <c r="AT107" s="1003"/>
    </row>
  </sheetData>
  <sheetProtection algorithmName="SHA-512" hashValue="7N9ceM24hAgeuIpZ8dYqDrvn/XLnjzpLdN+quffPN6B4Aual24RlMeM4mm1KEln/ZzA/+WiJdFRJVMfGpSR27A==" saltValue="kltRZN3IL8Z8Jj7IUazt/Q==" spinCount="100000" sheet="1" formatCells="0" formatRows="0" insertHyperlinks="0" selectLockedCells="1" autoFilter="0" pivotTables="0"/>
  <mergeCells count="36">
    <mergeCell ref="AA84:AB84"/>
    <mergeCell ref="U84:Z84"/>
    <mergeCell ref="S84:T84"/>
    <mergeCell ref="U78:Z78"/>
    <mergeCell ref="AA78:AB78"/>
    <mergeCell ref="S81:T81"/>
    <mergeCell ref="U81:Z81"/>
    <mergeCell ref="AA81:AB81"/>
    <mergeCell ref="D50:R50"/>
    <mergeCell ref="B3:AR3"/>
    <mergeCell ref="AL4:AM4"/>
    <mergeCell ref="AO4:AP4"/>
    <mergeCell ref="B5:AR7"/>
    <mergeCell ref="B8:AR8"/>
    <mergeCell ref="D11:AR11"/>
    <mergeCell ref="D12:AR12"/>
    <mergeCell ref="D13:AR13"/>
    <mergeCell ref="D14:AR14"/>
    <mergeCell ref="D15:AR15"/>
    <mergeCell ref="D16:J16"/>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s>
  <phoneticPr fontId="18"/>
  <conditionalFormatting sqref="B4:AK4 AQ4:AS4 AN4 B70:AC73 AS3 AR70:AS71 AR72:AR73 G20:AS20 B20:E20 AS89:AS95 B87:AR95 B5:AS15 B67:AS69 B66:D66 AS66 B51:AS65 B50:D50 AS50 B17:AS19 B16:D16 K16:AS16 B21:AS49 B108:AS1048576 C107:AS107 B96:AS106">
    <cfRule type="expression" priority="14">
      <formula>CELL("protect",B3)=0</formula>
    </cfRule>
  </conditionalFormatting>
  <conditionalFormatting sqref="B74:I76 AP74:AR76 K74:P76">
    <cfRule type="expression" priority="12">
      <formula>CELL("protect",B74)=0</formula>
    </cfRule>
  </conditionalFormatting>
  <conditionalFormatting sqref="B3">
    <cfRule type="expression" priority="13">
      <formula>CELL("protect",B3)=0</formula>
    </cfRule>
  </conditionalFormatting>
  <conditionalFormatting sqref="B77:I77 AQ77:AR77 K77:M77">
    <cfRule type="expression" priority="11">
      <formula>CELL("protect",B77)=0</formula>
    </cfRule>
  </conditionalFormatting>
  <conditionalFormatting sqref="S76:U76 S75">
    <cfRule type="containsText" dxfId="3" priority="10" operator="containsText" text="(例)">
      <formula>NOT(ISERROR(SEARCH("(例)",S75)))</formula>
    </cfRule>
  </conditionalFormatting>
  <conditionalFormatting sqref="AP77:AP78 N77:P78">
    <cfRule type="expression" priority="9">
      <formula>CELL("protect",N77)=0</formula>
    </cfRule>
  </conditionalFormatting>
  <conditionalFormatting sqref="AP80:AP81 N80:P81">
    <cfRule type="expression" priority="7">
      <formula>CELL("protect",N80)=0</formula>
    </cfRule>
  </conditionalFormatting>
  <conditionalFormatting sqref="AP83:AP84 N83:P84">
    <cfRule type="expression" priority="5">
      <formula>CELL("protect",N83)=0</formula>
    </cfRule>
  </conditionalFormatting>
  <conditionalFormatting sqref="S78">
    <cfRule type="containsText" dxfId="2" priority="3" operator="containsText" text="(例)">
      <formula>NOT(ISERROR(SEARCH("(例)",S78)))</formula>
    </cfRule>
  </conditionalFormatting>
  <conditionalFormatting sqref="S81">
    <cfRule type="containsText" dxfId="1" priority="2" operator="containsText" text="(例)">
      <formula>NOT(ISERROR(SEARCH("(例)",S81)))</formula>
    </cfRule>
  </conditionalFormatting>
  <conditionalFormatting sqref="S84">
    <cfRule type="containsText" dxfId="0" priority="1" operator="containsText" text="(例)">
      <formula>NOT(ISERROR(SEARCH("(例)",S84)))</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&amp;R&amp;K00-043R5高層ZEH-M_ver.1.2</oddFooter>
  </headerFooter>
  <rowBreaks count="1" manualBreakCount="1">
    <brk id="85" min="1" max="47" man="1"/>
  </rowBreaks>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dimension ref="A1:AS78"/>
  <sheetViews>
    <sheetView showGridLines="0" showZeros="0" view="pageBreakPreview" zoomScale="85" zoomScaleNormal="55" zoomScaleSheetLayoutView="85" workbookViewId="0"/>
  </sheetViews>
  <sheetFormatPr defaultColWidth="3" defaultRowHeight="18" customHeight="1" outlineLevelRow="1"/>
  <cols>
    <col min="1" max="1" width="0.875" style="1003" customWidth="1"/>
    <col min="2" max="4" width="3" style="1003" customWidth="1"/>
    <col min="5" max="6" width="3" style="1013" customWidth="1"/>
    <col min="7" max="8" width="3" style="1025" customWidth="1"/>
    <col min="9" max="44" width="3" style="1003" customWidth="1"/>
    <col min="45" max="45" width="3" style="1004"/>
    <col min="46" max="16384" width="3" style="1003"/>
  </cols>
  <sheetData>
    <row r="1" spans="1:45" s="1000" customFormat="1" ht="21">
      <c r="A1" s="998"/>
      <c r="B1" s="254" t="s">
        <v>93</v>
      </c>
      <c r="C1" s="254"/>
      <c r="D1" s="999"/>
      <c r="E1" s="999"/>
      <c r="F1" s="999"/>
      <c r="G1" s="999"/>
      <c r="H1" s="999"/>
      <c r="AE1" s="1001"/>
      <c r="AS1" s="1002"/>
    </row>
    <row r="2" spans="1:45" s="1000" customFormat="1" ht="21">
      <c r="A2" s="998"/>
      <c r="B2" s="254" t="s">
        <v>110</v>
      </c>
      <c r="C2" s="254"/>
      <c r="D2" s="999"/>
      <c r="E2" s="999"/>
      <c r="F2" s="999"/>
      <c r="G2" s="999"/>
      <c r="H2" s="999"/>
      <c r="AE2" s="1001"/>
      <c r="AS2" s="1002"/>
    </row>
    <row r="3" spans="1:45" ht="14.25">
      <c r="B3" s="1444"/>
      <c r="C3" s="1444"/>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row>
    <row r="4" spans="1:45" ht="14.25">
      <c r="B4" s="1005"/>
      <c r="C4" s="1005"/>
      <c r="D4" s="1005"/>
      <c r="E4" s="1006"/>
      <c r="F4" s="1006"/>
      <c r="G4" s="1007"/>
      <c r="H4" s="1007"/>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445"/>
      <c r="AM4" s="1445"/>
      <c r="AN4" s="1008"/>
      <c r="AO4" s="1445"/>
      <c r="AP4" s="1445"/>
      <c r="AQ4" s="1005"/>
      <c r="AR4" s="1005"/>
    </row>
    <row r="5" spans="1:45" ht="30" customHeight="1">
      <c r="B5" s="1446" t="s">
        <v>1027</v>
      </c>
      <c r="C5" s="1446"/>
      <c r="D5" s="1446"/>
      <c r="E5" s="1446"/>
      <c r="F5" s="1446"/>
      <c r="G5" s="1446"/>
      <c r="H5" s="1446"/>
      <c r="I5" s="1446"/>
      <c r="J5" s="1446"/>
      <c r="K5" s="1446"/>
      <c r="L5" s="1446"/>
      <c r="M5" s="1446"/>
      <c r="N5" s="1446"/>
      <c r="O5" s="1182"/>
      <c r="P5" s="1182"/>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183"/>
      <c r="AN5" s="1005"/>
      <c r="AO5" s="1005"/>
      <c r="AP5" s="1183"/>
      <c r="AQ5" s="1005"/>
      <c r="AR5" s="1005"/>
    </row>
    <row r="6" spans="1:45" ht="30" customHeight="1">
      <c r="B6" s="1446" t="s">
        <v>1028</v>
      </c>
      <c r="C6" s="1446"/>
      <c r="D6" s="1446"/>
      <c r="E6" s="1446"/>
      <c r="F6" s="1446"/>
      <c r="G6" s="1446"/>
      <c r="H6" s="1446"/>
      <c r="I6" s="1446"/>
      <c r="J6" s="1446"/>
      <c r="K6" s="1446"/>
      <c r="L6" s="1446"/>
      <c r="M6" s="1446"/>
      <c r="N6" s="1446"/>
      <c r="O6" s="1182"/>
      <c r="P6" s="1182"/>
      <c r="Q6" s="1005"/>
      <c r="R6" s="1005"/>
      <c r="S6" s="1005"/>
      <c r="T6" s="1005"/>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row>
    <row r="7" spans="1:45" ht="39" customHeight="1">
      <c r="B7" s="1447" t="str">
        <f>様式第1_交付申請書!A33</f>
        <v>令和５年度
二酸化炭素排出抑制対策事業費等補助金
（集合住宅の省ＣＯ２化促進事業）</v>
      </c>
      <c r="C7" s="1447"/>
      <c r="D7" s="1447"/>
      <c r="E7" s="1447"/>
      <c r="F7" s="1447"/>
      <c r="G7" s="1447"/>
      <c r="H7" s="1447"/>
      <c r="I7" s="1447"/>
      <c r="J7" s="1447"/>
      <c r="K7" s="1447"/>
      <c r="L7" s="1447"/>
      <c r="M7" s="1447"/>
      <c r="N7" s="1447"/>
      <c r="O7" s="1447"/>
      <c r="P7" s="1447"/>
      <c r="Q7" s="1447"/>
      <c r="R7" s="1447"/>
      <c r="S7" s="1447"/>
      <c r="T7" s="1447"/>
      <c r="U7" s="1447"/>
      <c r="V7" s="1447"/>
      <c r="W7" s="1447"/>
      <c r="X7" s="1447"/>
      <c r="Y7" s="1447"/>
      <c r="Z7" s="1447"/>
      <c r="AA7" s="1447"/>
      <c r="AB7" s="1447"/>
      <c r="AC7" s="1447"/>
      <c r="AD7" s="1447"/>
      <c r="AE7" s="1447"/>
      <c r="AF7" s="1447"/>
      <c r="AG7" s="1447"/>
      <c r="AH7" s="1447"/>
      <c r="AI7" s="1447"/>
      <c r="AJ7" s="1447"/>
      <c r="AK7" s="1447"/>
      <c r="AL7" s="1447"/>
      <c r="AM7" s="1447"/>
      <c r="AN7" s="1447"/>
      <c r="AO7" s="1447"/>
      <c r="AP7" s="1447"/>
      <c r="AQ7" s="1447"/>
      <c r="AR7" s="1447"/>
    </row>
    <row r="8" spans="1:45" ht="39" customHeight="1">
      <c r="B8" s="1447"/>
      <c r="C8" s="1447"/>
      <c r="D8" s="1447"/>
      <c r="E8" s="1447"/>
      <c r="F8" s="1447"/>
      <c r="G8" s="1447"/>
      <c r="H8" s="1447"/>
      <c r="I8" s="1447"/>
      <c r="J8" s="1447"/>
      <c r="K8" s="1447"/>
      <c r="L8" s="1447"/>
      <c r="M8" s="1447"/>
      <c r="N8" s="1447"/>
      <c r="O8" s="1447"/>
      <c r="P8" s="1447"/>
      <c r="Q8" s="1447"/>
      <c r="R8" s="1447"/>
      <c r="S8" s="1447"/>
      <c r="T8" s="1447"/>
      <c r="U8" s="1447"/>
      <c r="V8" s="1447"/>
      <c r="W8" s="1447"/>
      <c r="X8" s="1447"/>
      <c r="Y8" s="1447"/>
      <c r="Z8" s="1447"/>
      <c r="AA8" s="1447"/>
      <c r="AB8" s="1447"/>
      <c r="AC8" s="1447"/>
      <c r="AD8" s="1447"/>
      <c r="AE8" s="1447"/>
      <c r="AF8" s="1447"/>
      <c r="AG8" s="1447"/>
      <c r="AH8" s="1447"/>
      <c r="AI8" s="1447"/>
      <c r="AJ8" s="1447"/>
      <c r="AK8" s="1447"/>
      <c r="AL8" s="1447"/>
      <c r="AM8" s="1447"/>
      <c r="AN8" s="1447"/>
      <c r="AO8" s="1447"/>
      <c r="AP8" s="1447"/>
      <c r="AQ8" s="1447"/>
      <c r="AR8" s="1447"/>
    </row>
    <row r="9" spans="1:45" ht="39" customHeight="1">
      <c r="B9" s="1447" t="s">
        <v>387</v>
      </c>
      <c r="C9" s="1447"/>
      <c r="D9" s="1447"/>
      <c r="E9" s="1447"/>
      <c r="F9" s="1447"/>
      <c r="G9" s="1447"/>
      <c r="H9" s="1447"/>
      <c r="I9" s="1447"/>
      <c r="J9" s="1447"/>
      <c r="K9" s="1447"/>
      <c r="L9" s="1447"/>
      <c r="M9" s="1447"/>
      <c r="N9" s="1447"/>
      <c r="O9" s="1447"/>
      <c r="P9" s="1447"/>
      <c r="Q9" s="1447"/>
      <c r="R9" s="1447"/>
      <c r="S9" s="1447"/>
      <c r="T9" s="1447"/>
      <c r="U9" s="1447"/>
      <c r="V9" s="1447"/>
      <c r="W9" s="1447"/>
      <c r="X9" s="1447"/>
      <c r="Y9" s="1447"/>
      <c r="Z9" s="1447"/>
      <c r="AA9" s="1447"/>
      <c r="AB9" s="1447"/>
      <c r="AC9" s="1447"/>
      <c r="AD9" s="1447"/>
      <c r="AE9" s="1447"/>
      <c r="AF9" s="1447"/>
      <c r="AG9" s="1447"/>
      <c r="AH9" s="1447"/>
      <c r="AI9" s="1447"/>
      <c r="AJ9" s="1447"/>
      <c r="AK9" s="1447"/>
      <c r="AL9" s="1447"/>
      <c r="AM9" s="1447"/>
      <c r="AN9" s="1447"/>
      <c r="AO9" s="1447"/>
      <c r="AP9" s="1447"/>
      <c r="AQ9" s="1447"/>
      <c r="AR9" s="1447"/>
    </row>
    <row r="10" spans="1:45" ht="60" customHeight="1">
      <c r="B10" s="1440" t="s">
        <v>1029</v>
      </c>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row>
    <row r="11" spans="1:45" ht="13.5" customHeight="1">
      <c r="B11" s="1180"/>
      <c r="C11" s="1180"/>
      <c r="D11" s="1180"/>
      <c r="E11" s="1180"/>
      <c r="F11" s="1180"/>
      <c r="G11" s="1180"/>
      <c r="H11" s="1180"/>
      <c r="I11" s="1180"/>
      <c r="J11" s="1180"/>
      <c r="K11" s="1180"/>
      <c r="L11" s="1180"/>
      <c r="M11" s="1180"/>
      <c r="N11" s="1180"/>
      <c r="O11" s="1180"/>
      <c r="P11" s="1180"/>
      <c r="Q11" s="1180"/>
      <c r="R11" s="1180"/>
      <c r="S11" s="1180"/>
      <c r="T11" s="1180"/>
      <c r="U11" s="1180"/>
      <c r="V11" s="1180"/>
      <c r="W11" s="1180"/>
      <c r="X11" s="1180"/>
      <c r="Y11" s="1180"/>
      <c r="Z11" s="1180"/>
      <c r="AA11" s="1180"/>
      <c r="AB11" s="1180"/>
      <c r="AC11" s="1180"/>
      <c r="AD11" s="1180"/>
      <c r="AE11" s="1180"/>
      <c r="AF11" s="1180"/>
      <c r="AG11" s="1180"/>
      <c r="AH11" s="1180"/>
      <c r="AI11" s="1180"/>
      <c r="AJ11" s="1180"/>
      <c r="AK11" s="1180"/>
      <c r="AL11" s="1180"/>
      <c r="AM11" s="1180"/>
      <c r="AN11" s="1180"/>
      <c r="AO11" s="1180"/>
      <c r="AP11" s="1180"/>
      <c r="AQ11" s="1180"/>
      <c r="AR11" s="1180"/>
    </row>
    <row r="12" spans="1:45" ht="17.25" customHeight="1">
      <c r="B12" s="1010" t="s">
        <v>903</v>
      </c>
      <c r="C12" s="1010"/>
      <c r="D12" s="1011" t="s">
        <v>1030</v>
      </c>
      <c r="E12" s="1010"/>
      <c r="F12" s="1010"/>
      <c r="G12" s="1010"/>
      <c r="H12" s="1010"/>
      <c r="I12" s="1010"/>
      <c r="J12" s="1010"/>
      <c r="K12" s="1010"/>
      <c r="L12" s="1010"/>
      <c r="M12" s="1010"/>
      <c r="N12" s="1010"/>
      <c r="O12" s="1010"/>
      <c r="P12" s="1010"/>
      <c r="Q12" s="1010"/>
      <c r="R12" s="1010"/>
      <c r="S12" s="1010"/>
      <c r="T12" s="1010"/>
      <c r="U12" s="1010"/>
      <c r="V12" s="1010"/>
      <c r="W12" s="1010"/>
      <c r="X12" s="1010"/>
      <c r="Y12" s="1010"/>
      <c r="Z12" s="1010"/>
      <c r="AA12" s="1010"/>
      <c r="AB12" s="1010"/>
      <c r="AC12" s="1010"/>
      <c r="AD12" s="1010"/>
      <c r="AE12" s="1010"/>
      <c r="AF12" s="1010"/>
      <c r="AG12" s="1010"/>
      <c r="AH12" s="1010"/>
      <c r="AI12" s="1010"/>
      <c r="AJ12" s="1010"/>
      <c r="AK12" s="1010"/>
      <c r="AL12" s="1010"/>
      <c r="AM12" s="1010"/>
      <c r="AN12" s="1010"/>
      <c r="AO12" s="1010"/>
      <c r="AP12" s="1010"/>
      <c r="AQ12" s="1010"/>
      <c r="AR12" s="1010"/>
    </row>
    <row r="13" spans="1:45" ht="17.25" customHeight="1">
      <c r="B13" s="1005"/>
      <c r="C13" s="1010"/>
      <c r="D13" s="1441" t="s">
        <v>1031</v>
      </c>
      <c r="E13" s="1441"/>
      <c r="F13" s="1441"/>
      <c r="G13" s="1441"/>
      <c r="H13" s="1441"/>
      <c r="I13" s="1441"/>
      <c r="J13" s="1441"/>
      <c r="K13" s="1441"/>
      <c r="L13" s="1441"/>
      <c r="M13" s="1441"/>
      <c r="N13" s="1441"/>
      <c r="O13" s="1441"/>
      <c r="P13" s="1441"/>
      <c r="Q13" s="1441"/>
      <c r="R13" s="1441"/>
      <c r="S13" s="1441"/>
      <c r="T13" s="1441"/>
      <c r="U13" s="1441"/>
      <c r="V13" s="1441"/>
      <c r="W13" s="1441"/>
      <c r="X13" s="1441"/>
      <c r="Y13" s="1441"/>
      <c r="Z13" s="1441"/>
      <c r="AA13" s="1441"/>
      <c r="AB13" s="1441"/>
      <c r="AC13" s="1441"/>
      <c r="AD13" s="1441"/>
      <c r="AE13" s="1441"/>
      <c r="AF13" s="1441"/>
      <c r="AG13" s="1441"/>
      <c r="AH13" s="1441"/>
      <c r="AI13" s="1441"/>
      <c r="AJ13" s="1441"/>
      <c r="AK13" s="1441"/>
      <c r="AL13" s="1441"/>
      <c r="AM13" s="1441"/>
      <c r="AN13" s="1441"/>
      <c r="AO13" s="1441"/>
      <c r="AP13" s="1441"/>
      <c r="AQ13" s="1441"/>
      <c r="AR13" s="1441"/>
    </row>
    <row r="14" spans="1:45" ht="7.5" customHeight="1">
      <c r="B14" s="1005"/>
      <c r="C14" s="1010"/>
      <c r="D14" s="1010"/>
      <c r="E14" s="1010"/>
      <c r="F14" s="1010"/>
      <c r="G14" s="1010"/>
      <c r="H14" s="1010"/>
      <c r="I14" s="1010"/>
      <c r="J14" s="1010"/>
      <c r="K14" s="1010"/>
      <c r="L14" s="1010"/>
      <c r="M14" s="1010"/>
      <c r="N14" s="1010"/>
      <c r="O14" s="1010"/>
      <c r="P14" s="1010"/>
      <c r="Q14" s="1010"/>
      <c r="R14" s="1010"/>
      <c r="S14" s="1010"/>
      <c r="T14" s="1010"/>
      <c r="U14" s="1010"/>
      <c r="V14" s="1010"/>
      <c r="W14" s="1010"/>
      <c r="X14" s="1010"/>
      <c r="Y14" s="1010"/>
      <c r="Z14" s="1010"/>
      <c r="AA14" s="1010"/>
      <c r="AB14" s="1010"/>
      <c r="AC14" s="1010"/>
      <c r="AD14" s="1010"/>
      <c r="AE14" s="1010"/>
      <c r="AF14" s="1010"/>
      <c r="AG14" s="1010"/>
      <c r="AH14" s="1010"/>
      <c r="AI14" s="1010"/>
      <c r="AJ14" s="1010"/>
      <c r="AK14" s="1010"/>
      <c r="AL14" s="1010"/>
      <c r="AM14" s="1010"/>
      <c r="AN14" s="1010"/>
      <c r="AO14" s="1010"/>
      <c r="AP14" s="1010"/>
      <c r="AQ14" s="1010"/>
      <c r="AR14" s="1010"/>
    </row>
    <row r="15" spans="1:45" ht="17.25" customHeight="1">
      <c r="B15" s="1010" t="s">
        <v>112</v>
      </c>
      <c r="C15" s="1010"/>
      <c r="D15" s="1011" t="s">
        <v>1032</v>
      </c>
      <c r="E15" s="1010"/>
      <c r="F15" s="1010"/>
      <c r="G15" s="1010"/>
      <c r="H15" s="1010"/>
      <c r="I15" s="1010"/>
      <c r="J15" s="1010"/>
      <c r="K15" s="1010"/>
      <c r="L15" s="1010"/>
      <c r="M15" s="1010"/>
      <c r="N15" s="1010"/>
      <c r="O15" s="1010"/>
      <c r="P15" s="1010"/>
      <c r="Q15" s="1010"/>
      <c r="R15" s="1010"/>
      <c r="S15" s="1010"/>
      <c r="T15" s="1010"/>
      <c r="U15" s="1010"/>
      <c r="V15" s="1010"/>
      <c r="W15" s="1010"/>
      <c r="X15" s="1010"/>
      <c r="Y15" s="1010"/>
      <c r="Z15" s="1010"/>
      <c r="AA15" s="1010"/>
      <c r="AB15" s="1010"/>
      <c r="AC15" s="1010"/>
      <c r="AD15" s="1010"/>
      <c r="AE15" s="1010"/>
      <c r="AF15" s="1010"/>
      <c r="AG15" s="1010"/>
      <c r="AH15" s="1010"/>
      <c r="AI15" s="1010"/>
      <c r="AJ15" s="1010"/>
      <c r="AK15" s="1010"/>
      <c r="AL15" s="1010"/>
      <c r="AM15" s="1010"/>
      <c r="AN15" s="1010"/>
      <c r="AO15" s="1010"/>
      <c r="AP15" s="1010"/>
      <c r="AQ15" s="1010"/>
      <c r="AR15" s="1010"/>
    </row>
    <row r="16" spans="1:45" ht="17.25" customHeight="1">
      <c r="B16" s="1005"/>
      <c r="C16" s="1010"/>
      <c r="D16" s="1010" t="s">
        <v>113</v>
      </c>
      <c r="E16" s="1010"/>
      <c r="F16" s="1010"/>
      <c r="G16" s="1010"/>
      <c r="H16" s="1010"/>
      <c r="I16" s="1010"/>
      <c r="J16" s="1010"/>
      <c r="K16" s="1010"/>
      <c r="L16" s="1010"/>
      <c r="M16" s="1010"/>
      <c r="N16" s="1010"/>
      <c r="O16" s="1010"/>
      <c r="P16" s="1010"/>
      <c r="Q16" s="1010"/>
      <c r="R16" s="1010"/>
      <c r="S16" s="1010"/>
      <c r="T16" s="1010"/>
      <c r="U16" s="1010"/>
      <c r="V16" s="1010"/>
      <c r="W16" s="1010"/>
      <c r="X16" s="1010"/>
      <c r="Y16" s="1010"/>
      <c r="Z16" s="1010"/>
      <c r="AA16" s="1010"/>
      <c r="AB16" s="1010"/>
      <c r="AC16" s="1010"/>
      <c r="AD16" s="1010"/>
      <c r="AE16" s="1010"/>
      <c r="AF16" s="1010"/>
      <c r="AG16" s="1010"/>
      <c r="AH16" s="1010"/>
      <c r="AI16" s="1010"/>
      <c r="AJ16" s="1010"/>
      <c r="AK16" s="1010"/>
      <c r="AL16" s="1010"/>
      <c r="AM16" s="1010"/>
      <c r="AN16" s="1010"/>
      <c r="AO16" s="1010"/>
      <c r="AP16" s="1010"/>
      <c r="AQ16" s="1010"/>
      <c r="AR16" s="1010"/>
    </row>
    <row r="17" spans="2:44" s="1004" customFormat="1" ht="7.5" customHeight="1">
      <c r="B17" s="1005"/>
      <c r="C17" s="1010"/>
      <c r="D17" s="1010"/>
      <c r="E17" s="1010"/>
      <c r="F17" s="1010"/>
      <c r="G17" s="1010"/>
      <c r="H17" s="1010"/>
      <c r="I17" s="1010"/>
      <c r="J17" s="1010"/>
      <c r="K17" s="1010"/>
      <c r="L17" s="1010"/>
      <c r="M17" s="1010"/>
      <c r="N17" s="1010"/>
      <c r="O17" s="1010"/>
      <c r="P17" s="1010"/>
      <c r="Q17" s="1010"/>
      <c r="R17" s="1010"/>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1010"/>
    </row>
    <row r="18" spans="2:44" s="1004" customFormat="1" ht="17.25" customHeight="1">
      <c r="B18" s="1010" t="s">
        <v>911</v>
      </c>
      <c r="C18" s="1010"/>
      <c r="D18" s="1011" t="s">
        <v>1033</v>
      </c>
      <c r="E18" s="1010"/>
      <c r="F18" s="1010"/>
      <c r="G18" s="1010"/>
      <c r="H18" s="1010"/>
      <c r="I18" s="1010"/>
      <c r="J18" s="1010"/>
      <c r="K18" s="1010"/>
      <c r="L18" s="1010"/>
      <c r="M18" s="1010"/>
      <c r="N18" s="1010"/>
      <c r="O18" s="1010"/>
      <c r="P18" s="1010"/>
      <c r="Q18" s="1010"/>
      <c r="R18" s="1010"/>
      <c r="S18" s="1010"/>
      <c r="T18" s="1010"/>
      <c r="U18" s="1010"/>
      <c r="V18" s="1010"/>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0"/>
    </row>
    <row r="19" spans="2:44" s="1004" customFormat="1" ht="17.25" customHeight="1">
      <c r="B19" s="1005"/>
      <c r="C19" s="1010"/>
      <c r="D19" s="1010" t="s">
        <v>1034</v>
      </c>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row>
    <row r="20" spans="2:44" s="1004" customFormat="1" ht="7.5" customHeight="1">
      <c r="B20" s="1005"/>
      <c r="C20" s="1010"/>
      <c r="D20" s="1010"/>
      <c r="E20" s="1010"/>
      <c r="F20" s="1010"/>
      <c r="G20" s="1010"/>
      <c r="H20" s="1010"/>
      <c r="I20" s="1010"/>
      <c r="J20" s="1010"/>
      <c r="K20" s="1010"/>
      <c r="L20" s="1010"/>
      <c r="M20" s="1010"/>
      <c r="N20" s="1010"/>
      <c r="O20" s="1010"/>
      <c r="P20" s="1010"/>
      <c r="Q20" s="1010"/>
      <c r="R20" s="1010"/>
      <c r="S20" s="1010"/>
      <c r="T20" s="1010"/>
      <c r="U20" s="1010"/>
      <c r="V20" s="1010"/>
      <c r="W20" s="1010"/>
      <c r="X20" s="1010"/>
      <c r="Y20" s="1010"/>
      <c r="Z20" s="1010"/>
      <c r="AA20" s="1010"/>
      <c r="AB20" s="1010"/>
      <c r="AC20" s="1010"/>
      <c r="AD20" s="1010"/>
      <c r="AE20" s="1010"/>
      <c r="AF20" s="1010"/>
      <c r="AG20" s="1010"/>
      <c r="AH20" s="1010"/>
      <c r="AI20" s="1010"/>
      <c r="AJ20" s="1010"/>
      <c r="AK20" s="1010"/>
      <c r="AL20" s="1010"/>
      <c r="AM20" s="1010"/>
      <c r="AN20" s="1010"/>
      <c r="AO20" s="1010"/>
      <c r="AP20" s="1010"/>
      <c r="AQ20" s="1010"/>
      <c r="AR20" s="1010"/>
    </row>
    <row r="21" spans="2:44" s="1004" customFormat="1" ht="17.25" customHeight="1">
      <c r="B21" s="1010" t="s">
        <v>114</v>
      </c>
      <c r="C21" s="1010"/>
      <c r="D21" s="1011" t="s">
        <v>1035</v>
      </c>
      <c r="E21" s="1010"/>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c r="AL21" s="1010"/>
      <c r="AM21" s="1010"/>
      <c r="AN21" s="1010"/>
      <c r="AO21" s="1010"/>
      <c r="AP21" s="1010"/>
      <c r="AQ21" s="1010"/>
      <c r="AR21" s="1010"/>
    </row>
    <row r="22" spans="2:44" s="1004" customFormat="1" ht="17.25" customHeight="1">
      <c r="B22" s="1005"/>
      <c r="C22" s="1010"/>
      <c r="D22" s="1010" t="s">
        <v>1036</v>
      </c>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row>
    <row r="23" spans="2:44" s="1004" customFormat="1" ht="7.5" customHeight="1">
      <c r="B23" s="1005"/>
      <c r="C23" s="1010"/>
      <c r="D23" s="1010"/>
      <c r="E23" s="1010"/>
      <c r="F23" s="1010"/>
      <c r="G23" s="1010"/>
      <c r="H23" s="1010"/>
      <c r="I23" s="1010"/>
      <c r="J23" s="1010"/>
      <c r="K23" s="1010"/>
      <c r="L23" s="1010"/>
      <c r="M23" s="1010"/>
      <c r="N23" s="1010"/>
      <c r="O23" s="1010"/>
      <c r="P23" s="1010"/>
      <c r="Q23" s="1010"/>
      <c r="R23" s="1010"/>
      <c r="S23" s="1010"/>
      <c r="T23" s="1010"/>
      <c r="U23" s="1010"/>
      <c r="V23" s="1010"/>
      <c r="W23" s="1010"/>
      <c r="X23" s="1010"/>
      <c r="Y23" s="1010"/>
      <c r="Z23" s="1010"/>
      <c r="AA23" s="1010"/>
      <c r="AB23" s="1010"/>
      <c r="AC23" s="1010"/>
      <c r="AD23" s="1010"/>
      <c r="AE23" s="1010"/>
      <c r="AF23" s="1010"/>
      <c r="AG23" s="1010"/>
      <c r="AH23" s="1010"/>
      <c r="AI23" s="1010"/>
      <c r="AJ23" s="1010"/>
      <c r="AK23" s="1010"/>
      <c r="AL23" s="1010"/>
      <c r="AM23" s="1010"/>
      <c r="AN23" s="1010"/>
      <c r="AO23" s="1010"/>
      <c r="AP23" s="1010"/>
      <c r="AQ23" s="1010"/>
      <c r="AR23" s="1010"/>
    </row>
    <row r="24" spans="2:44" s="1004" customFormat="1" ht="17.25" customHeight="1">
      <c r="B24" s="1010" t="s">
        <v>115</v>
      </c>
      <c r="C24" s="1010"/>
      <c r="D24" s="1011" t="s">
        <v>1037</v>
      </c>
      <c r="E24" s="1010"/>
      <c r="F24" s="1010"/>
      <c r="G24" s="1010"/>
      <c r="H24" s="1010"/>
      <c r="I24" s="1010"/>
      <c r="J24" s="1010"/>
      <c r="K24" s="1010"/>
      <c r="L24" s="1010"/>
      <c r="M24" s="1010"/>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row>
    <row r="25" spans="2:44" s="1004" customFormat="1" ht="17.25" customHeight="1">
      <c r="B25" s="1005"/>
      <c r="C25" s="1010"/>
      <c r="D25" s="1010" t="s">
        <v>1038</v>
      </c>
      <c r="E25" s="1010"/>
      <c r="F25" s="1010"/>
      <c r="G25" s="1010"/>
      <c r="H25" s="1010"/>
      <c r="I25" s="1010"/>
      <c r="J25" s="1010"/>
      <c r="K25" s="1010"/>
      <c r="L25" s="1010"/>
      <c r="M25" s="1010"/>
      <c r="N25" s="1010"/>
      <c r="O25" s="1010"/>
      <c r="P25" s="1010"/>
      <c r="Q25" s="1010"/>
      <c r="R25" s="1010"/>
      <c r="S25" s="1010"/>
      <c r="T25" s="1010"/>
      <c r="U25" s="1010"/>
      <c r="V25" s="1010"/>
      <c r="W25" s="1010"/>
      <c r="X25" s="1010"/>
      <c r="Y25" s="1010"/>
      <c r="Z25" s="1010"/>
      <c r="AA25" s="1010"/>
      <c r="AB25" s="1010"/>
      <c r="AC25" s="1010"/>
      <c r="AD25" s="1010"/>
      <c r="AE25" s="1010"/>
      <c r="AF25" s="1010"/>
      <c r="AG25" s="1010"/>
      <c r="AH25" s="1010"/>
      <c r="AI25" s="1010"/>
      <c r="AJ25" s="1010"/>
      <c r="AK25" s="1010"/>
      <c r="AL25" s="1010"/>
      <c r="AM25" s="1010"/>
      <c r="AN25" s="1010"/>
      <c r="AO25" s="1010"/>
      <c r="AP25" s="1010"/>
      <c r="AQ25" s="1010"/>
      <c r="AR25" s="1010"/>
    </row>
    <row r="26" spans="2:44" s="1004" customFormat="1" ht="17.25" customHeight="1">
      <c r="B26" s="1005"/>
      <c r="C26" s="1010"/>
      <c r="D26" s="1010" t="s">
        <v>1039</v>
      </c>
      <c r="E26" s="1010"/>
      <c r="F26" s="1010"/>
      <c r="G26" s="1010"/>
      <c r="H26" s="1010"/>
      <c r="I26" s="1010"/>
      <c r="J26" s="1010"/>
      <c r="K26" s="1010"/>
      <c r="L26" s="1010"/>
      <c r="M26" s="1010"/>
      <c r="N26" s="1010"/>
      <c r="O26" s="1010"/>
      <c r="P26" s="1010"/>
      <c r="Q26" s="1010"/>
      <c r="R26" s="1010"/>
      <c r="S26" s="1010"/>
      <c r="T26" s="1010"/>
      <c r="U26" s="1010"/>
      <c r="V26" s="1010"/>
      <c r="W26" s="1010"/>
      <c r="X26" s="1010"/>
      <c r="Y26" s="1010"/>
      <c r="Z26" s="1010"/>
      <c r="AA26" s="1010"/>
      <c r="AB26" s="1010"/>
      <c r="AC26" s="1010"/>
      <c r="AD26" s="1010"/>
      <c r="AE26" s="1010"/>
      <c r="AF26" s="1010"/>
      <c r="AG26" s="1010"/>
      <c r="AH26" s="1010"/>
      <c r="AI26" s="1010"/>
      <c r="AJ26" s="1010"/>
      <c r="AK26" s="1010"/>
      <c r="AL26" s="1010"/>
      <c r="AM26" s="1010"/>
      <c r="AN26" s="1010"/>
      <c r="AO26" s="1010"/>
      <c r="AP26" s="1010"/>
      <c r="AQ26" s="1010"/>
      <c r="AR26" s="1010"/>
    </row>
    <row r="27" spans="2:44" s="1004" customFormat="1" ht="7.5" customHeight="1">
      <c r="B27" s="1005"/>
      <c r="C27" s="1010"/>
      <c r="D27" s="1010"/>
      <c r="E27" s="1010"/>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0"/>
      <c r="AD27" s="1010"/>
      <c r="AE27" s="1010"/>
      <c r="AF27" s="1010"/>
      <c r="AG27" s="1010"/>
      <c r="AH27" s="1010"/>
      <c r="AI27" s="1010"/>
      <c r="AJ27" s="1010"/>
      <c r="AK27" s="1010"/>
      <c r="AL27" s="1010"/>
      <c r="AM27" s="1010"/>
      <c r="AN27" s="1010"/>
      <c r="AO27" s="1010"/>
      <c r="AP27" s="1010"/>
      <c r="AQ27" s="1010"/>
      <c r="AR27" s="1010"/>
    </row>
    <row r="28" spans="2:44" s="1004" customFormat="1" ht="17.25" customHeight="1">
      <c r="B28" s="1010" t="s">
        <v>116</v>
      </c>
      <c r="C28" s="1010"/>
      <c r="D28" s="1011" t="s">
        <v>1040</v>
      </c>
      <c r="E28" s="1010"/>
      <c r="F28" s="1010"/>
      <c r="G28" s="1010"/>
      <c r="H28" s="1010"/>
      <c r="I28" s="1010"/>
      <c r="J28" s="1010"/>
      <c r="K28" s="1010"/>
      <c r="L28" s="1010"/>
      <c r="M28" s="1010"/>
      <c r="N28" s="1010"/>
      <c r="O28" s="1010"/>
      <c r="P28" s="1010"/>
      <c r="Q28" s="1010"/>
      <c r="R28" s="1010"/>
      <c r="S28" s="1010"/>
      <c r="T28" s="1010"/>
      <c r="U28" s="1010"/>
      <c r="V28" s="1010"/>
      <c r="W28" s="1010"/>
      <c r="X28" s="1010"/>
      <c r="Y28" s="1010"/>
      <c r="Z28" s="1010"/>
      <c r="AA28" s="1010"/>
      <c r="AB28" s="1010"/>
      <c r="AC28" s="1010"/>
      <c r="AD28" s="1010"/>
      <c r="AE28" s="1010"/>
      <c r="AF28" s="1010"/>
      <c r="AG28" s="1010"/>
      <c r="AH28" s="1010"/>
      <c r="AI28" s="1010"/>
      <c r="AJ28" s="1010"/>
      <c r="AK28" s="1010"/>
      <c r="AL28" s="1010"/>
      <c r="AM28" s="1010"/>
      <c r="AN28" s="1010"/>
      <c r="AO28" s="1010"/>
      <c r="AP28" s="1010"/>
      <c r="AQ28" s="1010"/>
      <c r="AR28" s="1010"/>
    </row>
    <row r="29" spans="2:44" s="1004" customFormat="1" ht="17.25" customHeight="1">
      <c r="B29" s="1005"/>
      <c r="C29" s="1010"/>
      <c r="D29" s="1010" t="s">
        <v>1041</v>
      </c>
      <c r="E29" s="1010"/>
      <c r="F29" s="1010"/>
      <c r="G29" s="1010"/>
      <c r="H29" s="1010"/>
      <c r="I29" s="1010"/>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1010"/>
      <c r="AP29" s="1010"/>
      <c r="AQ29" s="1010"/>
      <c r="AR29" s="1010"/>
    </row>
    <row r="30" spans="2:44" s="1004" customFormat="1" ht="17.25" customHeight="1">
      <c r="B30" s="1005"/>
      <c r="C30" s="1010"/>
      <c r="D30" s="1005" t="s">
        <v>1042</v>
      </c>
      <c r="E30" s="1010"/>
      <c r="F30" s="1010"/>
      <c r="G30" s="1010"/>
      <c r="H30" s="1010"/>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1010"/>
      <c r="AI30" s="1010"/>
      <c r="AJ30" s="1010"/>
      <c r="AK30" s="1010"/>
      <c r="AL30" s="1010"/>
      <c r="AM30" s="1010"/>
      <c r="AN30" s="1010"/>
      <c r="AO30" s="1010"/>
      <c r="AP30" s="1010"/>
      <c r="AQ30" s="1010"/>
      <c r="AR30" s="1010"/>
    </row>
    <row r="31" spans="2:44" s="1004" customFormat="1" ht="17.25" customHeight="1">
      <c r="B31" s="1005"/>
      <c r="C31" s="1010"/>
      <c r="D31" s="1010" t="s">
        <v>1043</v>
      </c>
      <c r="E31" s="1010"/>
      <c r="F31" s="1010"/>
      <c r="G31" s="1010"/>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0"/>
      <c r="AQ31" s="1010"/>
      <c r="AR31" s="1010"/>
    </row>
    <row r="32" spans="2:44" s="1004" customFormat="1" ht="17.25" customHeight="1">
      <c r="B32" s="1005"/>
      <c r="C32" s="1010"/>
      <c r="D32" s="1010" t="s">
        <v>1044</v>
      </c>
      <c r="E32" s="1010"/>
      <c r="F32" s="1010"/>
      <c r="G32" s="1010"/>
      <c r="H32" s="1010"/>
      <c r="I32" s="1010"/>
      <c r="J32" s="1010"/>
      <c r="K32" s="1010"/>
      <c r="L32" s="1010"/>
      <c r="M32" s="1010"/>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0"/>
      <c r="AQ32" s="1010"/>
      <c r="AR32" s="1010"/>
    </row>
    <row r="33" spans="2:44" s="1004" customFormat="1" ht="17.25" customHeight="1">
      <c r="B33" s="1005"/>
      <c r="C33" s="1010"/>
      <c r="D33" s="1010" t="s">
        <v>1045</v>
      </c>
      <c r="E33" s="1010"/>
      <c r="F33" s="1010"/>
      <c r="G33" s="1010"/>
      <c r="H33" s="1010"/>
      <c r="I33" s="1010"/>
      <c r="J33" s="1010"/>
      <c r="K33" s="1010"/>
      <c r="L33" s="1010"/>
      <c r="M33" s="1010"/>
      <c r="N33" s="1010"/>
      <c r="O33" s="1010"/>
      <c r="P33" s="1010"/>
      <c r="Q33" s="1010"/>
      <c r="R33" s="1010"/>
      <c r="S33" s="1010"/>
      <c r="T33" s="1010"/>
      <c r="U33" s="1010"/>
      <c r="V33" s="1010"/>
      <c r="W33" s="1010"/>
      <c r="X33" s="1010"/>
      <c r="Y33" s="1010"/>
      <c r="Z33" s="1010"/>
      <c r="AA33" s="1010"/>
      <c r="AB33" s="1010"/>
      <c r="AC33" s="1010"/>
      <c r="AD33" s="1010"/>
      <c r="AE33" s="1010"/>
      <c r="AF33" s="1010"/>
      <c r="AG33" s="1010"/>
      <c r="AH33" s="1010"/>
      <c r="AI33" s="1010"/>
      <c r="AJ33" s="1010"/>
      <c r="AK33" s="1010"/>
      <c r="AL33" s="1010"/>
      <c r="AM33" s="1010"/>
      <c r="AN33" s="1010"/>
      <c r="AO33" s="1010"/>
      <c r="AP33" s="1010"/>
      <c r="AQ33" s="1010"/>
      <c r="AR33" s="1010"/>
    </row>
    <row r="34" spans="2:44" s="1004" customFormat="1" ht="7.5" customHeight="1">
      <c r="B34" s="1005"/>
      <c r="C34" s="1010"/>
      <c r="D34" s="1010"/>
      <c r="E34" s="1010"/>
      <c r="F34" s="1010"/>
      <c r="G34" s="1010"/>
      <c r="H34" s="1010"/>
      <c r="I34" s="1010"/>
      <c r="J34" s="1010"/>
      <c r="K34" s="1010"/>
      <c r="L34" s="1010"/>
      <c r="M34" s="1010"/>
      <c r="N34" s="1010"/>
      <c r="O34" s="1010"/>
      <c r="P34" s="1010"/>
      <c r="Q34" s="1010"/>
      <c r="R34" s="1010"/>
      <c r="S34" s="1010"/>
      <c r="T34" s="1010"/>
      <c r="U34" s="1010"/>
      <c r="V34" s="1010"/>
      <c r="W34" s="1010"/>
      <c r="X34" s="1010"/>
      <c r="Y34" s="1010"/>
      <c r="Z34" s="1010"/>
      <c r="AA34" s="1010"/>
      <c r="AB34" s="1010"/>
      <c r="AC34" s="1010"/>
      <c r="AD34" s="1010"/>
      <c r="AE34" s="1010"/>
      <c r="AF34" s="1010"/>
      <c r="AG34" s="1010"/>
      <c r="AH34" s="1010"/>
      <c r="AI34" s="1010"/>
      <c r="AJ34" s="1010"/>
      <c r="AK34" s="1010"/>
      <c r="AL34" s="1010"/>
      <c r="AM34" s="1010"/>
      <c r="AN34" s="1010"/>
      <c r="AO34" s="1010"/>
      <c r="AP34" s="1010"/>
      <c r="AQ34" s="1010"/>
      <c r="AR34" s="1010"/>
    </row>
    <row r="35" spans="2:44" s="1004" customFormat="1" ht="17.25" customHeight="1">
      <c r="B35" s="1010" t="s">
        <v>117</v>
      </c>
      <c r="C35" s="1010"/>
      <c r="D35" s="1011" t="s">
        <v>1046</v>
      </c>
      <c r="E35" s="1010"/>
      <c r="F35" s="1010"/>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1010"/>
      <c r="AE35" s="1010"/>
      <c r="AF35" s="1010"/>
      <c r="AG35" s="1010"/>
      <c r="AH35" s="1010"/>
      <c r="AI35" s="1010"/>
      <c r="AJ35" s="1010"/>
      <c r="AK35" s="1010"/>
      <c r="AL35" s="1010"/>
      <c r="AM35" s="1010"/>
      <c r="AN35" s="1010"/>
      <c r="AO35" s="1010"/>
      <c r="AP35" s="1010"/>
      <c r="AQ35" s="1010"/>
      <c r="AR35" s="1010"/>
    </row>
    <row r="36" spans="2:44" s="1004" customFormat="1" ht="17.25" customHeight="1">
      <c r="B36" s="1005"/>
      <c r="C36" s="1010"/>
      <c r="D36" s="1010" t="s">
        <v>1047</v>
      </c>
      <c r="E36" s="1010"/>
      <c r="F36" s="1010"/>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0"/>
      <c r="AE36" s="1010"/>
      <c r="AF36" s="1010"/>
      <c r="AG36" s="1010"/>
      <c r="AH36" s="1010"/>
      <c r="AI36" s="1010"/>
      <c r="AJ36" s="1010"/>
      <c r="AK36" s="1010"/>
      <c r="AL36" s="1010"/>
      <c r="AM36" s="1010"/>
      <c r="AN36" s="1010"/>
      <c r="AO36" s="1010"/>
      <c r="AP36" s="1010"/>
      <c r="AQ36" s="1010"/>
      <c r="AR36" s="1010"/>
    </row>
    <row r="37" spans="2:44" s="1004" customFormat="1" ht="17.25" customHeight="1">
      <c r="B37" s="1005"/>
      <c r="C37" s="1010"/>
      <c r="D37" s="1010" t="s">
        <v>1048</v>
      </c>
      <c r="E37" s="1010"/>
      <c r="F37" s="1010"/>
      <c r="G37" s="1010"/>
      <c r="H37" s="1010"/>
      <c r="I37" s="1010"/>
      <c r="J37" s="1010"/>
      <c r="K37" s="1010"/>
      <c r="L37" s="1010"/>
      <c r="M37" s="1010"/>
      <c r="N37" s="1010"/>
      <c r="O37" s="1010"/>
      <c r="P37" s="1010"/>
      <c r="Q37" s="1010"/>
      <c r="R37" s="1010"/>
      <c r="S37" s="1010"/>
      <c r="T37" s="1010"/>
      <c r="U37" s="1010"/>
      <c r="V37" s="1010"/>
      <c r="W37" s="1010"/>
      <c r="X37" s="1010"/>
      <c r="Y37" s="1010"/>
      <c r="Z37" s="1010"/>
      <c r="AA37" s="1010"/>
      <c r="AB37" s="1010"/>
      <c r="AC37" s="1010"/>
      <c r="AD37" s="1010"/>
      <c r="AE37" s="1010"/>
      <c r="AF37" s="1010"/>
      <c r="AG37" s="1010"/>
      <c r="AH37" s="1010"/>
      <c r="AI37" s="1010"/>
      <c r="AJ37" s="1010"/>
      <c r="AK37" s="1010"/>
      <c r="AL37" s="1010"/>
      <c r="AM37" s="1010"/>
      <c r="AN37" s="1010"/>
      <c r="AO37" s="1010"/>
      <c r="AP37" s="1010"/>
      <c r="AQ37" s="1010"/>
      <c r="AR37" s="1010"/>
    </row>
    <row r="38" spans="2:44" s="1004" customFormat="1" ht="7.5" customHeight="1">
      <c r="B38" s="1005"/>
      <c r="C38" s="1010"/>
      <c r="D38" s="1010"/>
      <c r="E38" s="1010"/>
      <c r="F38" s="1010"/>
      <c r="G38" s="1010"/>
      <c r="H38" s="1010"/>
      <c r="I38" s="1010"/>
      <c r="J38" s="1010"/>
      <c r="K38" s="1010"/>
      <c r="L38" s="1010"/>
      <c r="M38" s="1010"/>
      <c r="N38" s="1010"/>
      <c r="O38" s="1010"/>
      <c r="P38" s="1010"/>
      <c r="Q38" s="1010"/>
      <c r="R38" s="1010"/>
      <c r="S38" s="1010"/>
      <c r="T38" s="1010"/>
      <c r="U38" s="1010"/>
      <c r="V38" s="1010"/>
      <c r="W38" s="1010"/>
      <c r="X38" s="1010"/>
      <c r="Y38" s="1010"/>
      <c r="Z38" s="1010"/>
      <c r="AA38" s="1010"/>
      <c r="AB38" s="1010"/>
      <c r="AC38" s="1010"/>
      <c r="AD38" s="1010"/>
      <c r="AE38" s="1010"/>
      <c r="AF38" s="1010"/>
      <c r="AG38" s="1010"/>
      <c r="AH38" s="1010"/>
      <c r="AI38" s="1010"/>
      <c r="AJ38" s="1010"/>
      <c r="AK38" s="1010"/>
      <c r="AL38" s="1010"/>
      <c r="AM38" s="1010"/>
      <c r="AN38" s="1010"/>
      <c r="AO38" s="1010"/>
      <c r="AP38" s="1010"/>
      <c r="AQ38" s="1010"/>
      <c r="AR38" s="1010"/>
    </row>
    <row r="39" spans="2:44" s="1004" customFormat="1" ht="17.25" customHeight="1">
      <c r="B39" s="1010" t="s">
        <v>118</v>
      </c>
      <c r="C39" s="1010"/>
      <c r="D39" s="1011" t="s">
        <v>1049</v>
      </c>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0"/>
      <c r="AD39" s="1010"/>
      <c r="AE39" s="1010"/>
      <c r="AF39" s="1010"/>
      <c r="AG39" s="1010"/>
      <c r="AH39" s="1010"/>
      <c r="AI39" s="1010"/>
      <c r="AJ39" s="1010"/>
      <c r="AK39" s="1010"/>
      <c r="AL39" s="1010"/>
      <c r="AM39" s="1010"/>
      <c r="AN39" s="1010"/>
      <c r="AO39" s="1010"/>
      <c r="AP39" s="1010"/>
      <c r="AQ39" s="1010"/>
      <c r="AR39" s="1010"/>
    </row>
    <row r="40" spans="2:44" s="1004" customFormat="1" ht="17.25" customHeight="1">
      <c r="B40" s="1005"/>
      <c r="C40" s="1010"/>
      <c r="D40" s="1010" t="s">
        <v>1050</v>
      </c>
      <c r="E40" s="1010"/>
      <c r="F40" s="1010"/>
      <c r="G40" s="1010"/>
      <c r="H40" s="1010"/>
      <c r="I40" s="1010"/>
      <c r="J40" s="1010"/>
      <c r="K40" s="1010"/>
      <c r="L40" s="1010"/>
      <c r="M40" s="1010"/>
      <c r="N40" s="1010"/>
      <c r="O40" s="1010"/>
      <c r="P40" s="1010"/>
      <c r="Q40" s="1010"/>
      <c r="R40" s="1010"/>
      <c r="S40" s="1010"/>
      <c r="T40" s="1010"/>
      <c r="U40" s="1010"/>
      <c r="V40" s="1010"/>
      <c r="W40" s="1010"/>
      <c r="X40" s="1010"/>
      <c r="Y40" s="1010"/>
      <c r="Z40" s="1010"/>
      <c r="AA40" s="1010"/>
      <c r="AB40" s="1010"/>
      <c r="AC40" s="1010"/>
      <c r="AD40" s="1010"/>
      <c r="AE40" s="1010"/>
      <c r="AF40" s="1010"/>
      <c r="AG40" s="1010"/>
      <c r="AH40" s="1010"/>
      <c r="AI40" s="1010"/>
      <c r="AJ40" s="1010"/>
      <c r="AK40" s="1010"/>
      <c r="AL40" s="1010"/>
      <c r="AM40" s="1010"/>
      <c r="AN40" s="1010"/>
      <c r="AO40" s="1010"/>
      <c r="AP40" s="1010"/>
      <c r="AQ40" s="1010"/>
      <c r="AR40" s="1010"/>
    </row>
    <row r="41" spans="2:44" s="1004" customFormat="1" ht="7.5" customHeight="1">
      <c r="B41" s="1005"/>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10"/>
      <c r="AI41" s="1010"/>
      <c r="AJ41" s="1010"/>
      <c r="AK41" s="1010"/>
      <c r="AL41" s="1010"/>
      <c r="AM41" s="1010"/>
      <c r="AN41" s="1010"/>
      <c r="AO41" s="1010"/>
      <c r="AP41" s="1010"/>
      <c r="AQ41" s="1010"/>
      <c r="AR41" s="1010"/>
    </row>
    <row r="42" spans="2:44" s="1004" customFormat="1" ht="17.25" customHeight="1">
      <c r="B42" s="1010" t="s">
        <v>119</v>
      </c>
      <c r="C42" s="1010"/>
      <c r="D42" s="1011" t="s">
        <v>1051</v>
      </c>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1010"/>
      <c r="AA42" s="1010"/>
      <c r="AB42" s="1010"/>
      <c r="AC42" s="1010"/>
      <c r="AD42" s="1010"/>
      <c r="AE42" s="1010"/>
      <c r="AF42" s="1010"/>
      <c r="AG42" s="1010"/>
      <c r="AH42" s="1010"/>
      <c r="AI42" s="1010"/>
      <c r="AJ42" s="1010"/>
      <c r="AK42" s="1010"/>
      <c r="AL42" s="1010"/>
      <c r="AM42" s="1010"/>
      <c r="AN42" s="1010"/>
      <c r="AO42" s="1010"/>
      <c r="AP42" s="1010"/>
      <c r="AQ42" s="1010"/>
      <c r="AR42" s="1010"/>
    </row>
    <row r="43" spans="2:44" s="1004" customFormat="1" ht="17.25" customHeight="1">
      <c r="B43" s="1005"/>
      <c r="C43" s="1010"/>
      <c r="D43" s="1010" t="s">
        <v>1052</v>
      </c>
      <c r="E43" s="1010"/>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row>
    <row r="44" spans="2:44" s="1004" customFormat="1" ht="17.25" customHeight="1">
      <c r="B44" s="1005"/>
      <c r="C44" s="1010"/>
      <c r="D44" s="1010" t="s">
        <v>1053</v>
      </c>
      <c r="E44" s="1010"/>
      <c r="F44" s="1010"/>
      <c r="G44" s="1010"/>
      <c r="H44" s="1010"/>
      <c r="I44" s="1010"/>
      <c r="J44" s="1010"/>
      <c r="K44" s="1010"/>
      <c r="L44" s="1010"/>
      <c r="M44" s="1010"/>
      <c r="N44" s="1010"/>
      <c r="O44" s="1010"/>
      <c r="P44" s="1010"/>
      <c r="Q44" s="1010"/>
      <c r="R44" s="1010"/>
      <c r="S44" s="1010"/>
      <c r="T44" s="1010"/>
      <c r="U44" s="1010"/>
      <c r="V44" s="1010"/>
      <c r="W44" s="1010"/>
      <c r="X44" s="1010"/>
      <c r="Y44" s="1010"/>
      <c r="Z44" s="1010"/>
      <c r="AA44" s="1010"/>
      <c r="AB44" s="1010"/>
      <c r="AC44" s="1010"/>
      <c r="AD44" s="1010"/>
      <c r="AE44" s="1010"/>
      <c r="AF44" s="1010"/>
      <c r="AG44" s="1010"/>
      <c r="AH44" s="1010"/>
      <c r="AI44" s="1010"/>
      <c r="AJ44" s="1010"/>
      <c r="AK44" s="1010"/>
      <c r="AL44" s="1010"/>
      <c r="AM44" s="1010"/>
      <c r="AN44" s="1010"/>
      <c r="AO44" s="1010"/>
      <c r="AP44" s="1010"/>
      <c r="AQ44" s="1010"/>
      <c r="AR44" s="1010"/>
    </row>
    <row r="45" spans="2:44" s="1004" customFormat="1" ht="7.5" customHeight="1">
      <c r="B45" s="1005"/>
      <c r="C45" s="1010"/>
      <c r="D45" s="1010"/>
      <c r="E45" s="1010"/>
      <c r="F45" s="1010"/>
      <c r="G45" s="1010"/>
      <c r="H45" s="1010"/>
      <c r="I45" s="1010"/>
      <c r="J45" s="1010"/>
      <c r="K45" s="1010"/>
      <c r="L45" s="1010"/>
      <c r="M45" s="1010"/>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0"/>
      <c r="AQ45" s="1010"/>
      <c r="AR45" s="1010"/>
    </row>
    <row r="46" spans="2:44" s="1004" customFormat="1" ht="17.25" customHeight="1">
      <c r="B46" s="1010" t="s">
        <v>1054</v>
      </c>
      <c r="C46" s="1010"/>
      <c r="D46" s="1011" t="s">
        <v>1055</v>
      </c>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c r="AD46" s="1010"/>
      <c r="AE46" s="1010"/>
      <c r="AF46" s="1010"/>
      <c r="AG46" s="1010"/>
      <c r="AH46" s="1010"/>
      <c r="AI46" s="1010"/>
      <c r="AJ46" s="1010"/>
      <c r="AK46" s="1010"/>
      <c r="AL46" s="1010"/>
      <c r="AM46" s="1010"/>
      <c r="AN46" s="1010"/>
      <c r="AO46" s="1010"/>
      <c r="AP46" s="1010"/>
      <c r="AQ46" s="1010"/>
      <c r="AR46" s="1010"/>
    </row>
    <row r="47" spans="2:44" s="1004" customFormat="1" ht="17.25" customHeight="1">
      <c r="B47" s="1005"/>
      <c r="C47" s="1010"/>
      <c r="D47" s="1010" t="s">
        <v>1056</v>
      </c>
      <c r="E47" s="1010"/>
      <c r="F47" s="1010"/>
      <c r="G47" s="1010"/>
      <c r="H47" s="1010"/>
      <c r="I47" s="1010"/>
      <c r="J47" s="1010"/>
      <c r="K47" s="1010"/>
      <c r="L47" s="1010"/>
      <c r="M47" s="1010"/>
      <c r="N47" s="1010"/>
      <c r="O47" s="1010"/>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10"/>
      <c r="AL47" s="1010"/>
      <c r="AM47" s="1010"/>
      <c r="AN47" s="1010"/>
      <c r="AO47" s="1010"/>
      <c r="AP47" s="1010"/>
      <c r="AQ47" s="1010"/>
      <c r="AR47" s="1010"/>
    </row>
    <row r="48" spans="2:44" s="1004" customFormat="1" ht="17.25" customHeight="1">
      <c r="B48" s="1005"/>
      <c r="C48" s="1010"/>
      <c r="D48" s="1005" t="s">
        <v>1057</v>
      </c>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row>
    <row r="49" spans="2:44" s="1004" customFormat="1" ht="7.5" customHeight="1">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row>
    <row r="50" spans="2:44" s="1004" customFormat="1" ht="17.25" customHeight="1">
      <c r="B50" s="1010" t="s">
        <v>1058</v>
      </c>
      <c r="C50" s="1010"/>
      <c r="D50" s="1011" t="s">
        <v>1059</v>
      </c>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c r="AH50" s="1010"/>
      <c r="AI50" s="1010"/>
      <c r="AJ50" s="1010"/>
      <c r="AK50" s="1010"/>
      <c r="AL50" s="1010"/>
      <c r="AM50" s="1010"/>
      <c r="AN50" s="1010"/>
      <c r="AO50" s="1010"/>
      <c r="AP50" s="1010"/>
      <c r="AQ50" s="1010"/>
      <c r="AR50" s="1010"/>
    </row>
    <row r="51" spans="2:44" s="1004" customFormat="1" ht="17.25" customHeight="1">
      <c r="B51" s="1010"/>
      <c r="C51" s="1010"/>
      <c r="D51" s="1010" t="s">
        <v>1060</v>
      </c>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0"/>
      <c r="AD51" s="1010"/>
      <c r="AE51" s="1010"/>
      <c r="AF51" s="1010"/>
      <c r="AG51" s="1010"/>
      <c r="AH51" s="1010"/>
      <c r="AI51" s="1010"/>
      <c r="AJ51" s="1010"/>
      <c r="AK51" s="1010"/>
      <c r="AL51" s="1010"/>
      <c r="AM51" s="1010"/>
      <c r="AN51" s="1010"/>
      <c r="AO51" s="1010"/>
      <c r="AP51" s="1010"/>
      <c r="AQ51" s="1010"/>
      <c r="AR51" s="1010"/>
    </row>
    <row r="52" spans="2:44" s="1004" customFormat="1" ht="7.5" customHeight="1">
      <c r="B52" s="1005"/>
      <c r="C52" s="1010"/>
      <c r="D52" s="1010"/>
      <c r="E52" s="1010"/>
      <c r="F52" s="1010"/>
      <c r="G52" s="1010"/>
      <c r="H52" s="1010"/>
      <c r="I52" s="1010"/>
      <c r="J52" s="1010"/>
      <c r="K52" s="1010"/>
      <c r="L52" s="1010"/>
      <c r="M52" s="1010"/>
      <c r="N52" s="1010"/>
      <c r="O52" s="1010"/>
      <c r="P52" s="1010"/>
      <c r="Q52" s="1010"/>
      <c r="R52" s="1010"/>
      <c r="S52" s="1010"/>
      <c r="T52" s="1010"/>
      <c r="U52" s="1010"/>
      <c r="V52" s="1010"/>
      <c r="W52" s="1010"/>
      <c r="X52" s="1010"/>
      <c r="Y52" s="1010"/>
      <c r="Z52" s="1010"/>
      <c r="AA52" s="1010"/>
      <c r="AB52" s="1010"/>
      <c r="AC52" s="1010"/>
      <c r="AD52" s="1010"/>
      <c r="AE52" s="1010"/>
      <c r="AF52" s="1010"/>
      <c r="AG52" s="1010"/>
      <c r="AH52" s="1010"/>
      <c r="AI52" s="1010"/>
      <c r="AJ52" s="1010"/>
      <c r="AK52" s="1010"/>
      <c r="AL52" s="1010"/>
      <c r="AM52" s="1010"/>
      <c r="AN52" s="1010"/>
      <c r="AO52" s="1010"/>
      <c r="AP52" s="1010"/>
      <c r="AQ52" s="1010"/>
      <c r="AR52" s="1010"/>
    </row>
    <row r="53" spans="2:44" s="1004" customFormat="1" ht="17.25" customHeight="1">
      <c r="B53" s="1010" t="s">
        <v>1061</v>
      </c>
      <c r="C53" s="1010"/>
      <c r="D53" s="1011" t="s">
        <v>1062</v>
      </c>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0"/>
      <c r="AJ53" s="1010"/>
      <c r="AK53" s="1010"/>
      <c r="AL53" s="1010"/>
      <c r="AM53" s="1010"/>
      <c r="AN53" s="1010"/>
      <c r="AO53" s="1010"/>
      <c r="AP53" s="1010"/>
      <c r="AQ53" s="1010"/>
      <c r="AR53" s="1010"/>
    </row>
    <row r="54" spans="2:44" s="1004" customFormat="1" ht="17.25" customHeight="1">
      <c r="B54" s="1005"/>
      <c r="C54" s="1010"/>
      <c r="D54" s="1010" t="s">
        <v>1063</v>
      </c>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1010"/>
      <c r="AA54" s="1010"/>
      <c r="AB54" s="1010"/>
      <c r="AC54" s="1010"/>
      <c r="AD54" s="1010"/>
      <c r="AE54" s="1010"/>
      <c r="AF54" s="1010"/>
      <c r="AG54" s="1010"/>
      <c r="AH54" s="1010"/>
      <c r="AI54" s="1010"/>
      <c r="AJ54" s="1010"/>
      <c r="AK54" s="1010"/>
      <c r="AL54" s="1010"/>
      <c r="AM54" s="1010"/>
      <c r="AN54" s="1010"/>
      <c r="AO54" s="1010"/>
      <c r="AP54" s="1010"/>
      <c r="AQ54" s="1010"/>
      <c r="AR54" s="1010"/>
    </row>
    <row r="55" spans="2:44" s="1004" customFormat="1" ht="17.25" customHeight="1">
      <c r="B55" s="1005"/>
      <c r="C55" s="1010"/>
      <c r="D55" s="1010" t="s">
        <v>1064</v>
      </c>
      <c r="E55" s="1010"/>
      <c r="F55" s="1010"/>
      <c r="G55" s="1010"/>
      <c r="H55" s="1010"/>
      <c r="I55" s="1010"/>
      <c r="J55" s="1010"/>
      <c r="K55" s="1010"/>
      <c r="L55" s="1010"/>
      <c r="M55" s="1010"/>
      <c r="N55" s="1010"/>
      <c r="O55" s="1010"/>
      <c r="P55" s="1010"/>
      <c r="Q55" s="1010"/>
      <c r="R55" s="1010"/>
      <c r="S55" s="1010"/>
      <c r="T55" s="1010"/>
      <c r="U55" s="1010"/>
      <c r="V55" s="1010"/>
      <c r="W55" s="1010"/>
      <c r="X55" s="1010"/>
      <c r="Y55" s="1010"/>
      <c r="Z55" s="1010"/>
      <c r="AA55" s="1010"/>
      <c r="AB55" s="1010"/>
      <c r="AC55" s="1010"/>
      <c r="AD55" s="1010"/>
      <c r="AE55" s="1010"/>
      <c r="AF55" s="1010"/>
      <c r="AG55" s="1010"/>
      <c r="AH55" s="1010"/>
      <c r="AI55" s="1010"/>
      <c r="AJ55" s="1010"/>
      <c r="AK55" s="1010"/>
      <c r="AL55" s="1010"/>
      <c r="AM55" s="1010"/>
      <c r="AN55" s="1010"/>
      <c r="AO55" s="1010"/>
      <c r="AP55" s="1010"/>
      <c r="AQ55" s="1010"/>
      <c r="AR55" s="1010"/>
    </row>
    <row r="56" spans="2:44" s="1004" customFormat="1" ht="17.25" customHeight="1">
      <c r="B56" s="1005"/>
      <c r="C56" s="1010"/>
      <c r="D56" s="1010" t="s">
        <v>1065</v>
      </c>
      <c r="E56" s="1010"/>
      <c r="F56" s="1010"/>
      <c r="G56" s="1010"/>
      <c r="H56" s="1010"/>
      <c r="I56" s="1010"/>
      <c r="J56" s="1010"/>
      <c r="K56" s="1010"/>
      <c r="L56" s="1010"/>
      <c r="M56" s="1010"/>
      <c r="N56" s="1010"/>
      <c r="O56" s="1010"/>
      <c r="P56" s="1010"/>
      <c r="Q56" s="1010"/>
      <c r="R56" s="1010"/>
      <c r="S56" s="1010"/>
      <c r="T56" s="1010"/>
      <c r="U56" s="1010"/>
      <c r="V56" s="1010"/>
      <c r="W56" s="1010"/>
      <c r="X56" s="1010"/>
      <c r="Y56" s="1010"/>
      <c r="Z56" s="1010"/>
      <c r="AA56" s="1010"/>
      <c r="AB56" s="1010"/>
      <c r="AC56" s="1010"/>
      <c r="AD56" s="1010"/>
      <c r="AE56" s="1010"/>
      <c r="AF56" s="1010"/>
      <c r="AG56" s="1010"/>
      <c r="AH56" s="1010"/>
      <c r="AI56" s="1010"/>
      <c r="AJ56" s="1010"/>
      <c r="AK56" s="1010"/>
      <c r="AL56" s="1010"/>
      <c r="AM56" s="1010"/>
      <c r="AN56" s="1010"/>
      <c r="AO56" s="1010"/>
      <c r="AP56" s="1010"/>
      <c r="AQ56" s="1010"/>
      <c r="AR56" s="1010"/>
    </row>
    <row r="57" spans="2:44" s="1004" customFormat="1" ht="17.25" customHeight="1">
      <c r="B57" s="1005"/>
      <c r="C57" s="1010"/>
      <c r="D57" s="1010" t="s">
        <v>1066</v>
      </c>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0"/>
      <c r="AE57" s="1010"/>
      <c r="AF57" s="1010"/>
      <c r="AG57" s="1010"/>
      <c r="AH57" s="1010"/>
      <c r="AI57" s="1010"/>
      <c r="AJ57" s="1010"/>
      <c r="AK57" s="1010"/>
      <c r="AL57" s="1010"/>
      <c r="AM57" s="1010"/>
      <c r="AN57" s="1010"/>
      <c r="AO57" s="1010"/>
      <c r="AP57" s="1010"/>
      <c r="AQ57" s="1010"/>
      <c r="AR57" s="1010"/>
    </row>
    <row r="58" spans="2:44" s="1004" customFormat="1" ht="7.5" customHeight="1">
      <c r="B58" s="1005"/>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010"/>
      <c r="AM58" s="1010"/>
      <c r="AN58" s="1010"/>
      <c r="AO58" s="1010"/>
      <c r="AP58" s="1010"/>
      <c r="AQ58" s="1010"/>
      <c r="AR58" s="1010"/>
    </row>
    <row r="59" spans="2:44" s="1004" customFormat="1" ht="17.25" customHeight="1">
      <c r="B59" s="1010"/>
      <c r="C59" s="1010"/>
      <c r="D59" s="1184"/>
      <c r="E59" s="1184"/>
      <c r="F59" s="1184"/>
      <c r="G59" s="1184"/>
      <c r="H59" s="1184"/>
      <c r="I59" s="1184"/>
      <c r="J59" s="1184"/>
      <c r="K59" s="1184"/>
      <c r="L59" s="1184"/>
      <c r="M59" s="1184"/>
      <c r="N59" s="1184"/>
      <c r="O59" s="1184"/>
      <c r="P59" s="1184"/>
      <c r="Q59" s="1184"/>
      <c r="R59" s="1184"/>
      <c r="S59" s="1184"/>
      <c r="T59" s="1184"/>
      <c r="U59" s="1184"/>
      <c r="V59" s="1184"/>
      <c r="W59" s="1184"/>
      <c r="X59" s="1184"/>
      <c r="Y59" s="1184"/>
      <c r="Z59" s="1184"/>
      <c r="AA59" s="1184"/>
      <c r="AB59" s="1184"/>
      <c r="AC59" s="1184"/>
      <c r="AD59" s="1184"/>
      <c r="AE59" s="1184"/>
      <c r="AF59" s="1184"/>
      <c r="AG59" s="1184"/>
      <c r="AH59" s="1184"/>
      <c r="AI59" s="1184"/>
      <c r="AJ59" s="1184"/>
      <c r="AK59" s="1184"/>
      <c r="AL59" s="1184"/>
      <c r="AM59" s="1184"/>
      <c r="AN59" s="1184"/>
      <c r="AO59" s="1184"/>
      <c r="AP59" s="1010"/>
      <c r="AQ59" s="1010"/>
      <c r="AR59" s="1010"/>
    </row>
    <row r="60" spans="2:44" s="1004" customFormat="1" ht="16.5" customHeight="1">
      <c r="B60" s="1010"/>
      <c r="C60" s="1010"/>
      <c r="D60" s="1010"/>
      <c r="E60" s="1010"/>
      <c r="F60" s="1010"/>
      <c r="G60" s="1010"/>
      <c r="H60" s="1010"/>
      <c r="I60" s="1010"/>
      <c r="J60" s="1010"/>
      <c r="K60" s="1010"/>
      <c r="L60" s="1010"/>
      <c r="M60" s="1010"/>
      <c r="N60" s="1010"/>
      <c r="O60" s="1010"/>
      <c r="P60" s="1010"/>
      <c r="Q60" s="1010"/>
      <c r="R60" s="1010"/>
      <c r="S60" s="1010"/>
      <c r="T60" s="1010"/>
      <c r="U60" s="1010"/>
      <c r="V60" s="1010"/>
      <c r="W60" s="1010"/>
      <c r="X60" s="1010"/>
      <c r="Y60" s="1010"/>
      <c r="Z60" s="1010"/>
      <c r="AA60" s="1010"/>
      <c r="AB60" s="1010"/>
      <c r="AC60" s="1010"/>
      <c r="AD60" s="1010"/>
      <c r="AE60" s="1010"/>
      <c r="AF60" s="1010"/>
      <c r="AG60" s="1010"/>
      <c r="AH60" s="1010"/>
      <c r="AI60" s="1010"/>
      <c r="AJ60" s="1010"/>
      <c r="AK60" s="1010"/>
      <c r="AL60" s="1010"/>
      <c r="AM60" s="1010"/>
      <c r="AN60" s="1010"/>
      <c r="AO60" s="1010"/>
      <c r="AP60" s="1010"/>
      <c r="AQ60" s="1010"/>
      <c r="AR60" s="1010"/>
    </row>
    <row r="61" spans="2:44" s="1004" customFormat="1" ht="14.25">
      <c r="B61" s="1442" t="s">
        <v>1067</v>
      </c>
      <c r="C61" s="1442"/>
      <c r="D61" s="1442"/>
      <c r="E61" s="1442"/>
      <c r="F61" s="1442"/>
      <c r="G61" s="1442"/>
      <c r="H61" s="1442"/>
      <c r="I61" s="1442"/>
      <c r="J61" s="1442"/>
      <c r="K61" s="1442"/>
      <c r="L61" s="1442"/>
      <c r="M61" s="1442"/>
      <c r="N61" s="1442"/>
      <c r="O61" s="1442"/>
      <c r="P61" s="1442"/>
      <c r="Q61" s="1442"/>
      <c r="R61" s="1442"/>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row>
    <row r="62" spans="2:44" s="1004" customFormat="1" ht="9" customHeight="1">
      <c r="B62" s="1181"/>
      <c r="C62" s="1181"/>
      <c r="D62" s="1181"/>
      <c r="E62" s="1181"/>
      <c r="F62" s="1181"/>
      <c r="G62" s="1181"/>
      <c r="H62" s="1181"/>
      <c r="I62" s="1181"/>
      <c r="J62" s="1181"/>
      <c r="K62" s="1181"/>
      <c r="L62" s="1181"/>
      <c r="M62" s="1181"/>
      <c r="N62" s="1181"/>
      <c r="O62" s="1181"/>
      <c r="P62" s="1181"/>
      <c r="Q62" s="1181"/>
      <c r="R62" s="1181"/>
      <c r="S62" s="1181"/>
      <c r="T62" s="1181"/>
      <c r="U62" s="1181"/>
      <c r="V62" s="1181"/>
      <c r="W62" s="1181"/>
      <c r="X62" s="1181"/>
      <c r="Y62" s="1181"/>
      <c r="Z62" s="1181"/>
      <c r="AA62" s="1181"/>
      <c r="AB62" s="1181"/>
      <c r="AC62" s="1181"/>
      <c r="AD62" s="1181"/>
      <c r="AE62" s="1181"/>
      <c r="AF62" s="1181"/>
      <c r="AG62" s="1181"/>
      <c r="AH62" s="1181"/>
      <c r="AI62" s="1181"/>
      <c r="AJ62" s="1181"/>
      <c r="AK62" s="1181"/>
      <c r="AL62" s="1181"/>
      <c r="AM62" s="1181"/>
      <c r="AN62" s="1181"/>
      <c r="AO62" s="1181"/>
      <c r="AP62" s="1181"/>
      <c r="AQ62" s="1181"/>
      <c r="AR62" s="1181"/>
    </row>
    <row r="63" spans="2:44" s="1004" customFormat="1" ht="30" customHeight="1">
      <c r="B63" s="1017"/>
      <c r="C63" s="1180"/>
      <c r="D63" s="1017"/>
      <c r="E63" s="1017"/>
      <c r="F63" s="1017"/>
      <c r="G63" s="1017"/>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05"/>
      <c r="AD63" s="1018"/>
      <c r="AE63" s="1005"/>
      <c r="AF63" s="1186"/>
      <c r="AG63" s="1186"/>
      <c r="AH63" s="1443" t="str">
        <f>IF(様式第1_交付申請書!L5="","",様式第1_交付申請書!L5)</f>
        <v/>
      </c>
      <c r="AI63" s="1443"/>
      <c r="AJ63" s="1443"/>
      <c r="AK63" s="1443"/>
      <c r="AL63" s="1443"/>
      <c r="AM63" s="1443"/>
      <c r="AN63" s="1443"/>
      <c r="AO63" s="1443"/>
      <c r="AP63" s="1005"/>
      <c r="AQ63" s="1005"/>
      <c r="AR63" s="1005"/>
    </row>
    <row r="64" spans="2:44" s="1004" customFormat="1" ht="15" customHeight="1">
      <c r="B64" s="1017"/>
      <c r="C64" s="1180"/>
      <c r="D64" s="1017"/>
      <c r="E64" s="1017"/>
      <c r="F64" s="1017"/>
      <c r="G64" s="1017"/>
      <c r="H64" s="1017"/>
      <c r="I64" s="1017"/>
      <c r="J64" s="1017"/>
      <c r="K64" s="1017"/>
      <c r="L64" s="1017"/>
      <c r="M64" s="1017"/>
      <c r="N64" s="1017"/>
      <c r="O64" s="1017"/>
      <c r="P64" s="1017"/>
      <c r="Q64" s="1017"/>
      <c r="R64" s="1017"/>
      <c r="S64" s="1017"/>
      <c r="T64" s="1017"/>
      <c r="U64" s="1017"/>
      <c r="V64" s="1017"/>
      <c r="W64" s="1017"/>
      <c r="X64" s="1017"/>
      <c r="Y64" s="1017"/>
      <c r="Z64" s="1017"/>
      <c r="AA64" s="1017"/>
      <c r="AB64" s="1017"/>
      <c r="AC64" s="1018"/>
      <c r="AD64" s="1018"/>
      <c r="AE64" s="1006"/>
      <c r="AF64" s="1006"/>
      <c r="AG64" s="1006"/>
      <c r="AH64" s="1018"/>
      <c r="AI64" s="1006"/>
      <c r="AJ64" s="1006"/>
      <c r="AK64" s="1006"/>
      <c r="AL64" s="1018"/>
      <c r="AM64" s="1006"/>
      <c r="AN64" s="1006"/>
      <c r="AO64" s="1006"/>
      <c r="AP64" s="1018"/>
      <c r="AQ64" s="1005"/>
      <c r="AR64" s="1005"/>
    </row>
    <row r="65" spans="2:45" ht="30" customHeight="1">
      <c r="B65" s="1020"/>
      <c r="C65" s="1021"/>
      <c r="D65" s="1021"/>
      <c r="E65" s="1021"/>
      <c r="F65" s="1022" t="s">
        <v>1068</v>
      </c>
      <c r="G65" s="1022"/>
      <c r="H65" s="1022"/>
      <c r="I65" s="1022"/>
      <c r="J65" s="1022"/>
      <c r="K65" s="1448" t="s">
        <v>1069</v>
      </c>
      <c r="L65" s="1448"/>
      <c r="M65" s="1448"/>
      <c r="N65" s="1448"/>
      <c r="O65" s="1448"/>
      <c r="P65" s="1448"/>
      <c r="Q65" s="1449" t="str">
        <f>様式第1_交付申請書!G11</f>
        <v/>
      </c>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449"/>
      <c r="AM65" s="1449"/>
      <c r="AN65" s="1449"/>
      <c r="AO65" s="1449"/>
      <c r="AP65" s="1005"/>
      <c r="AQ65" s="1005"/>
      <c r="AR65" s="1005"/>
    </row>
    <row r="66" spans="2:45" ht="30" customHeight="1">
      <c r="B66" s="1020"/>
      <c r="C66" s="1021"/>
      <c r="D66" s="1021"/>
      <c r="E66" s="1021"/>
      <c r="F66" s="1022"/>
      <c r="G66" s="1022"/>
      <c r="H66" s="1022"/>
      <c r="I66" s="1022"/>
      <c r="J66" s="1022"/>
      <c r="K66" s="1448" t="s">
        <v>1070</v>
      </c>
      <c r="L66" s="1448"/>
      <c r="M66" s="1448"/>
      <c r="N66" s="1448"/>
      <c r="O66" s="1448"/>
      <c r="P66" s="1185"/>
      <c r="Q66" s="1450" t="s">
        <v>1071</v>
      </c>
      <c r="R66" s="1451"/>
      <c r="S66" s="1452" t="str">
        <f>様式第1_交付申請書!G12</f>
        <v/>
      </c>
      <c r="T66" s="1453"/>
      <c r="U66" s="1453"/>
      <c r="V66" s="1453"/>
      <c r="W66" s="1453"/>
      <c r="X66" s="1454"/>
      <c r="Y66" s="1455" t="s">
        <v>1072</v>
      </c>
      <c r="Z66" s="1456"/>
      <c r="AA66" s="1457" t="str">
        <f>様式第1_交付申請書!J12</f>
        <v/>
      </c>
      <c r="AB66" s="1457"/>
      <c r="AC66" s="1457"/>
      <c r="AD66" s="1457"/>
      <c r="AE66" s="1457"/>
      <c r="AF66" s="1457"/>
      <c r="AG66" s="1457"/>
      <c r="AH66" s="1457"/>
      <c r="AI66" s="1457"/>
      <c r="AJ66" s="1457"/>
      <c r="AK66" s="1457"/>
      <c r="AL66" s="1457"/>
      <c r="AM66" s="1457"/>
      <c r="AN66" s="1457"/>
      <c r="AO66" s="1457"/>
      <c r="AP66" s="1005"/>
      <c r="AQ66" s="1005"/>
      <c r="AR66" s="1005"/>
      <c r="AS66" s="1019" t="s">
        <v>417</v>
      </c>
    </row>
    <row r="67" spans="2:45" ht="30" hidden="1" customHeight="1" outlineLevel="1">
      <c r="B67" s="1017"/>
      <c r="C67" s="1180"/>
      <c r="D67" s="1017"/>
      <c r="E67" s="1017"/>
      <c r="F67" s="1017"/>
      <c r="G67" s="1017"/>
      <c r="H67" s="1017"/>
      <c r="I67" s="1017"/>
      <c r="J67" s="1017"/>
      <c r="K67" s="1017"/>
      <c r="L67" s="1017"/>
      <c r="M67" s="1017"/>
      <c r="N67" s="1017"/>
      <c r="O67" s="1017"/>
      <c r="P67" s="1017"/>
      <c r="Q67" s="1017"/>
      <c r="R67" s="1017"/>
      <c r="S67" s="1017"/>
      <c r="T67" s="1017"/>
      <c r="U67" s="1017"/>
      <c r="V67" s="1017"/>
      <c r="W67" s="1017"/>
      <c r="X67" s="1017"/>
      <c r="Y67" s="1017"/>
      <c r="Z67" s="1017"/>
      <c r="AA67" s="1017"/>
      <c r="AB67" s="1017"/>
      <c r="AC67" s="1018"/>
      <c r="AD67" s="1018"/>
      <c r="AE67" s="1006"/>
      <c r="AF67" s="1006"/>
      <c r="AG67" s="1006"/>
      <c r="AH67" s="1018"/>
      <c r="AI67" s="1006"/>
      <c r="AJ67" s="1006"/>
      <c r="AK67" s="1006"/>
      <c r="AL67" s="1018"/>
      <c r="AM67" s="1006"/>
      <c r="AN67" s="1006"/>
      <c r="AO67" s="1006"/>
      <c r="AP67" s="1018"/>
      <c r="AQ67" s="1005"/>
      <c r="AR67" s="1005"/>
    </row>
    <row r="68" spans="2:45" ht="30" hidden="1" customHeight="1" outlineLevel="1">
      <c r="B68" s="1020"/>
      <c r="C68" s="1021"/>
      <c r="D68" s="1021"/>
      <c r="E68" s="1021"/>
      <c r="F68" s="1022" t="s">
        <v>1073</v>
      </c>
      <c r="G68" s="1022"/>
      <c r="H68" s="1022"/>
      <c r="I68" s="1022"/>
      <c r="J68" s="1022"/>
      <c r="K68" s="1448" t="s">
        <v>1069</v>
      </c>
      <c r="L68" s="1448"/>
      <c r="M68" s="1448"/>
      <c r="N68" s="1448"/>
      <c r="O68" s="1448"/>
      <c r="P68" s="1448"/>
      <c r="Q68" s="1449" t="str">
        <f>IF(入力シート!F40="","",入力シート!F40)</f>
        <v/>
      </c>
      <c r="R68" s="1449"/>
      <c r="S68" s="1449"/>
      <c r="T68" s="1449"/>
      <c r="U68" s="1449"/>
      <c r="V68" s="1449"/>
      <c r="W68" s="1449"/>
      <c r="X68" s="1449"/>
      <c r="Y68" s="1449"/>
      <c r="Z68" s="1449"/>
      <c r="AA68" s="1449"/>
      <c r="AB68" s="1449"/>
      <c r="AC68" s="1449"/>
      <c r="AD68" s="1449"/>
      <c r="AE68" s="1449"/>
      <c r="AF68" s="1449"/>
      <c r="AG68" s="1449"/>
      <c r="AH68" s="1449"/>
      <c r="AI68" s="1449"/>
      <c r="AJ68" s="1449"/>
      <c r="AK68" s="1449"/>
      <c r="AL68" s="1449"/>
      <c r="AM68" s="1449"/>
      <c r="AN68" s="1449"/>
      <c r="AO68" s="1449"/>
      <c r="AP68" s="1005"/>
      <c r="AQ68" s="1005"/>
      <c r="AR68" s="1005"/>
    </row>
    <row r="69" spans="2:45" ht="30" hidden="1" customHeight="1" outlineLevel="1">
      <c r="B69" s="1020"/>
      <c r="C69" s="1021"/>
      <c r="D69" s="1021"/>
      <c r="E69" s="1021"/>
      <c r="F69" s="1022"/>
      <c r="G69" s="1022"/>
      <c r="H69" s="1022"/>
      <c r="I69" s="1022"/>
      <c r="J69" s="1022"/>
      <c r="K69" s="1448" t="s">
        <v>1070</v>
      </c>
      <c r="L69" s="1448"/>
      <c r="M69" s="1448"/>
      <c r="N69" s="1448"/>
      <c r="O69" s="1448"/>
      <c r="P69" s="1185"/>
      <c r="Q69" s="1450" t="s">
        <v>1071</v>
      </c>
      <c r="R69" s="1451"/>
      <c r="S69" s="1452" t="str">
        <f>IF(入力シート!F41="","",入力シート!F41)</f>
        <v/>
      </c>
      <c r="T69" s="1453"/>
      <c r="U69" s="1453"/>
      <c r="V69" s="1453"/>
      <c r="W69" s="1453"/>
      <c r="X69" s="1454"/>
      <c r="Y69" s="1455" t="s">
        <v>1072</v>
      </c>
      <c r="Z69" s="1456"/>
      <c r="AA69" s="1457" t="str">
        <f>IF(入力シート!F43="","",入力シート!F43&amp;入力シート!J43)</f>
        <v/>
      </c>
      <c r="AB69" s="1457"/>
      <c r="AC69" s="1457"/>
      <c r="AD69" s="1457"/>
      <c r="AE69" s="1457"/>
      <c r="AF69" s="1457"/>
      <c r="AG69" s="1457"/>
      <c r="AH69" s="1457"/>
      <c r="AI69" s="1457"/>
      <c r="AJ69" s="1457"/>
      <c r="AK69" s="1457"/>
      <c r="AL69" s="1457"/>
      <c r="AM69" s="1457"/>
      <c r="AN69" s="1457"/>
      <c r="AO69" s="1457"/>
      <c r="AP69" s="1005"/>
      <c r="AQ69" s="1005"/>
      <c r="AR69" s="1005"/>
      <c r="AS69" s="1019" t="s">
        <v>417</v>
      </c>
    </row>
    <row r="70" spans="2:45" ht="18" customHeight="1" collapsed="1">
      <c r="AS70" s="1019" t="s">
        <v>1074</v>
      </c>
    </row>
    <row r="71" spans="2:45" ht="30" hidden="1" customHeight="1" outlineLevel="1">
      <c r="B71" s="1017"/>
      <c r="C71" s="1180"/>
      <c r="D71" s="1017"/>
      <c r="E71" s="1017"/>
      <c r="F71" s="1017"/>
      <c r="G71" s="1017"/>
      <c r="H71" s="1017"/>
      <c r="I71" s="1017"/>
      <c r="J71" s="1017"/>
      <c r="K71" s="1017"/>
      <c r="L71" s="1017"/>
      <c r="M71" s="1017"/>
      <c r="N71" s="1017"/>
      <c r="O71" s="1017"/>
      <c r="P71" s="1017"/>
      <c r="Q71" s="1017"/>
      <c r="R71" s="1017"/>
      <c r="S71" s="1017"/>
      <c r="T71" s="1017"/>
      <c r="U71" s="1017"/>
      <c r="V71" s="1017"/>
      <c r="W71" s="1017"/>
      <c r="X71" s="1017"/>
      <c r="Y71" s="1017"/>
      <c r="Z71" s="1017"/>
      <c r="AA71" s="1017"/>
      <c r="AB71" s="1017"/>
      <c r="AC71" s="1018"/>
      <c r="AD71" s="1018"/>
      <c r="AE71" s="1006"/>
      <c r="AF71" s="1006"/>
      <c r="AG71" s="1006"/>
      <c r="AH71" s="1018"/>
      <c r="AI71" s="1006"/>
      <c r="AJ71" s="1006"/>
      <c r="AK71" s="1006"/>
      <c r="AL71" s="1018"/>
      <c r="AM71" s="1006"/>
      <c r="AN71" s="1006"/>
      <c r="AO71" s="1006"/>
      <c r="AP71" s="1018"/>
      <c r="AQ71" s="1005"/>
      <c r="AR71" s="1005"/>
    </row>
    <row r="72" spans="2:45" ht="30" hidden="1" customHeight="1" outlineLevel="1">
      <c r="B72" s="1020"/>
      <c r="C72" s="1021"/>
      <c r="D72" s="1021"/>
      <c r="E72" s="1021"/>
      <c r="F72" s="1022" t="s">
        <v>1075</v>
      </c>
      <c r="G72" s="1022"/>
      <c r="H72" s="1022"/>
      <c r="I72" s="1022"/>
      <c r="J72" s="1022"/>
      <c r="K72" s="1448" t="s">
        <v>1069</v>
      </c>
      <c r="L72" s="1448"/>
      <c r="M72" s="1448"/>
      <c r="N72" s="1448"/>
      <c r="O72" s="1448"/>
      <c r="P72" s="1448"/>
      <c r="Q72" s="1449" t="str">
        <f>IF(入力シート!F53="","",入力シート!F53)</f>
        <v/>
      </c>
      <c r="R72" s="1449"/>
      <c r="S72" s="1449"/>
      <c r="T72" s="1449"/>
      <c r="U72" s="1449"/>
      <c r="V72" s="1449"/>
      <c r="W72" s="1449"/>
      <c r="X72" s="1449"/>
      <c r="Y72" s="1449"/>
      <c r="Z72" s="1449"/>
      <c r="AA72" s="1449"/>
      <c r="AB72" s="1449"/>
      <c r="AC72" s="1449"/>
      <c r="AD72" s="1449"/>
      <c r="AE72" s="1449"/>
      <c r="AF72" s="1449"/>
      <c r="AG72" s="1449"/>
      <c r="AH72" s="1449"/>
      <c r="AI72" s="1449"/>
      <c r="AJ72" s="1449"/>
      <c r="AK72" s="1449"/>
      <c r="AL72" s="1449"/>
      <c r="AM72" s="1449"/>
      <c r="AN72" s="1449"/>
      <c r="AO72" s="1449"/>
      <c r="AP72" s="1005"/>
      <c r="AQ72" s="1005"/>
      <c r="AR72" s="1005"/>
    </row>
    <row r="73" spans="2:45" ht="30" hidden="1" customHeight="1" outlineLevel="1">
      <c r="B73" s="1020"/>
      <c r="C73" s="1021"/>
      <c r="D73" s="1021"/>
      <c r="E73" s="1021"/>
      <c r="F73" s="1022"/>
      <c r="G73" s="1022"/>
      <c r="H73" s="1022"/>
      <c r="I73" s="1022"/>
      <c r="J73" s="1022"/>
      <c r="K73" s="1448" t="s">
        <v>1070</v>
      </c>
      <c r="L73" s="1448"/>
      <c r="M73" s="1448"/>
      <c r="N73" s="1448"/>
      <c r="O73" s="1448"/>
      <c r="P73" s="1185"/>
      <c r="Q73" s="1450" t="s">
        <v>1071</v>
      </c>
      <c r="R73" s="1451"/>
      <c r="S73" s="1452" t="str">
        <f>IF(入力シート!F54="","",入力シート!F54)</f>
        <v/>
      </c>
      <c r="T73" s="1453"/>
      <c r="U73" s="1453"/>
      <c r="V73" s="1453"/>
      <c r="W73" s="1453"/>
      <c r="X73" s="1454"/>
      <c r="Y73" s="1455" t="s">
        <v>1072</v>
      </c>
      <c r="Z73" s="1456"/>
      <c r="AA73" s="1457" t="str">
        <f>IF(入力シート!F56="","",入力シート!F56&amp;入力シート!J56)</f>
        <v/>
      </c>
      <c r="AB73" s="1457"/>
      <c r="AC73" s="1457"/>
      <c r="AD73" s="1457"/>
      <c r="AE73" s="1457"/>
      <c r="AF73" s="1457"/>
      <c r="AG73" s="1457"/>
      <c r="AH73" s="1457"/>
      <c r="AI73" s="1457"/>
      <c r="AJ73" s="1457"/>
      <c r="AK73" s="1457"/>
      <c r="AL73" s="1457"/>
      <c r="AM73" s="1457"/>
      <c r="AN73" s="1457"/>
      <c r="AO73" s="1457"/>
      <c r="AP73" s="1005"/>
      <c r="AQ73" s="1005"/>
      <c r="AR73" s="1005"/>
      <c r="AS73" s="1019" t="s">
        <v>417</v>
      </c>
    </row>
    <row r="74" spans="2:45" ht="18" customHeight="1" collapsed="1">
      <c r="AS74" s="1019" t="s">
        <v>1074</v>
      </c>
    </row>
    <row r="75" spans="2:45" ht="30" hidden="1" customHeight="1" outlineLevel="1">
      <c r="B75" s="1017"/>
      <c r="C75" s="1180"/>
      <c r="D75" s="1017"/>
      <c r="E75" s="1017"/>
      <c r="F75" s="1017"/>
      <c r="G75" s="1017"/>
      <c r="H75" s="1017"/>
      <c r="I75" s="1017"/>
      <c r="J75" s="1017"/>
      <c r="K75" s="1017"/>
      <c r="L75" s="1017"/>
      <c r="M75" s="1017"/>
      <c r="N75" s="1017"/>
      <c r="O75" s="1017"/>
      <c r="P75" s="1017"/>
      <c r="Q75" s="1017"/>
      <c r="R75" s="1017"/>
      <c r="S75" s="1017"/>
      <c r="T75" s="1017"/>
      <c r="U75" s="1017"/>
      <c r="V75" s="1017"/>
      <c r="W75" s="1017"/>
      <c r="X75" s="1017"/>
      <c r="Y75" s="1017"/>
      <c r="Z75" s="1017"/>
      <c r="AA75" s="1017"/>
      <c r="AB75" s="1017"/>
      <c r="AC75" s="1018"/>
      <c r="AD75" s="1018"/>
      <c r="AE75" s="1006"/>
      <c r="AF75" s="1006"/>
      <c r="AG75" s="1006"/>
      <c r="AH75" s="1018"/>
      <c r="AI75" s="1006"/>
      <c r="AJ75" s="1006"/>
      <c r="AK75" s="1006"/>
      <c r="AL75" s="1018"/>
      <c r="AM75" s="1006"/>
      <c r="AN75" s="1006"/>
      <c r="AO75" s="1006"/>
      <c r="AP75" s="1018"/>
      <c r="AQ75" s="1005"/>
      <c r="AR75" s="1005"/>
    </row>
    <row r="76" spans="2:45" ht="30" hidden="1" customHeight="1" outlineLevel="1">
      <c r="B76" s="1020"/>
      <c r="C76" s="1021"/>
      <c r="D76" s="1021"/>
      <c r="E76" s="1021"/>
      <c r="F76" s="1022" t="s">
        <v>1076</v>
      </c>
      <c r="G76" s="1022"/>
      <c r="H76" s="1022"/>
      <c r="I76" s="1022"/>
      <c r="J76" s="1022"/>
      <c r="K76" s="1448" t="s">
        <v>1069</v>
      </c>
      <c r="L76" s="1448"/>
      <c r="M76" s="1448"/>
      <c r="N76" s="1448"/>
      <c r="O76" s="1448"/>
      <c r="P76" s="1448"/>
      <c r="Q76" s="1449" t="str">
        <f>IF(入力シート!F66="","",入力シート!F66)</f>
        <v/>
      </c>
      <c r="R76" s="1449"/>
      <c r="S76" s="1449"/>
      <c r="T76" s="1449"/>
      <c r="U76" s="1449"/>
      <c r="V76" s="1449"/>
      <c r="W76" s="1449"/>
      <c r="X76" s="1449"/>
      <c r="Y76" s="1449"/>
      <c r="Z76" s="1449"/>
      <c r="AA76" s="1449"/>
      <c r="AB76" s="1449"/>
      <c r="AC76" s="1449"/>
      <c r="AD76" s="1449"/>
      <c r="AE76" s="1449"/>
      <c r="AF76" s="1449"/>
      <c r="AG76" s="1449"/>
      <c r="AH76" s="1449"/>
      <c r="AI76" s="1449"/>
      <c r="AJ76" s="1449"/>
      <c r="AK76" s="1449"/>
      <c r="AL76" s="1449"/>
      <c r="AM76" s="1449"/>
      <c r="AN76" s="1449"/>
      <c r="AO76" s="1449"/>
      <c r="AP76" s="1005"/>
      <c r="AQ76" s="1005"/>
      <c r="AR76" s="1005"/>
    </row>
    <row r="77" spans="2:45" ht="30" hidden="1" customHeight="1" outlineLevel="1">
      <c r="B77" s="1020"/>
      <c r="C77" s="1021"/>
      <c r="D77" s="1021"/>
      <c r="E77" s="1021"/>
      <c r="F77" s="1022"/>
      <c r="G77" s="1022"/>
      <c r="H77" s="1022"/>
      <c r="I77" s="1022"/>
      <c r="J77" s="1022"/>
      <c r="K77" s="1448" t="s">
        <v>1070</v>
      </c>
      <c r="L77" s="1448"/>
      <c r="M77" s="1448"/>
      <c r="N77" s="1448"/>
      <c r="O77" s="1448"/>
      <c r="P77" s="1185"/>
      <c r="Q77" s="1450" t="s">
        <v>1071</v>
      </c>
      <c r="R77" s="1451"/>
      <c r="S77" s="1452" t="str">
        <f>IF(入力シート!F67="","",入力シート!F67)</f>
        <v/>
      </c>
      <c r="T77" s="1453"/>
      <c r="U77" s="1453"/>
      <c r="V77" s="1453"/>
      <c r="W77" s="1453"/>
      <c r="X77" s="1454"/>
      <c r="Y77" s="1455" t="s">
        <v>1072</v>
      </c>
      <c r="Z77" s="1456"/>
      <c r="AA77" s="1457" t="str">
        <f>IF(入力シート!F69="","",入力シート!F69&amp;入力シート!J69)</f>
        <v/>
      </c>
      <c r="AB77" s="1457"/>
      <c r="AC77" s="1457"/>
      <c r="AD77" s="1457"/>
      <c r="AE77" s="1457"/>
      <c r="AF77" s="1457"/>
      <c r="AG77" s="1457"/>
      <c r="AH77" s="1457"/>
      <c r="AI77" s="1457"/>
      <c r="AJ77" s="1457"/>
      <c r="AK77" s="1457"/>
      <c r="AL77" s="1457"/>
      <c r="AM77" s="1457"/>
      <c r="AN77" s="1457"/>
      <c r="AO77" s="1457"/>
      <c r="AP77" s="1005"/>
      <c r="AQ77" s="1005"/>
      <c r="AR77" s="1005"/>
      <c r="AS77" s="1019" t="s">
        <v>417</v>
      </c>
    </row>
    <row r="78" spans="2:45" ht="18" customHeight="1" collapsed="1">
      <c r="AS78" s="1019" t="s">
        <v>1074</v>
      </c>
    </row>
  </sheetData>
  <sheetProtection algorithmName="SHA-512" hashValue="i8Gvghzih+oUK6fxi4D+MwuhiRQoappwKJET1mk3n8gWCE3GTL10jNtTHkB8JvXEcKyUXY2p6otXiCBnltDPCw==" saltValue="m38h3XTKtANrE3C/AeU2VA==" spinCount="100000" sheet="1" formatCells="0" formatRows="0" insertRows="0" deleteRows="0" selectLockedCells="1" autoFilter="0" pivotTables="0"/>
  <mergeCells count="39">
    <mergeCell ref="K76:P76"/>
    <mergeCell ref="Q76:AO76"/>
    <mergeCell ref="K77:O77"/>
    <mergeCell ref="Q77:R77"/>
    <mergeCell ref="S77:X77"/>
    <mergeCell ref="Y77:Z77"/>
    <mergeCell ref="AA77:AO77"/>
    <mergeCell ref="K72:P72"/>
    <mergeCell ref="Q72:AO72"/>
    <mergeCell ref="K73:O73"/>
    <mergeCell ref="Q73:R73"/>
    <mergeCell ref="S73:X73"/>
    <mergeCell ref="Y73:Z73"/>
    <mergeCell ref="AA73:AO73"/>
    <mergeCell ref="K68:P68"/>
    <mergeCell ref="Q68:AO68"/>
    <mergeCell ref="K69:O69"/>
    <mergeCell ref="Q69:R69"/>
    <mergeCell ref="S69:X69"/>
    <mergeCell ref="Y69:Z69"/>
    <mergeCell ref="AA69:AO69"/>
    <mergeCell ref="K65:P65"/>
    <mergeCell ref="Q65:AO65"/>
    <mergeCell ref="K66:O66"/>
    <mergeCell ref="Q66:R66"/>
    <mergeCell ref="S66:X66"/>
    <mergeCell ref="Y66:Z66"/>
    <mergeCell ref="AA66:AO66"/>
    <mergeCell ref="B10:AR10"/>
    <mergeCell ref="D13:AR13"/>
    <mergeCell ref="B61:AR61"/>
    <mergeCell ref="AH63:AO63"/>
    <mergeCell ref="B3:AR3"/>
    <mergeCell ref="AL4:AM4"/>
    <mergeCell ref="AO4:AP4"/>
    <mergeCell ref="B5:N5"/>
    <mergeCell ref="B6:N6"/>
    <mergeCell ref="B7:AR8"/>
    <mergeCell ref="B9:AR9"/>
  </mergeCells>
  <phoneticPr fontId="18"/>
  <conditionalFormatting sqref="B4:AK4 AQ4:AS4 AN4 B62:AC64 AS3 B79:AS1048576 B70:AR70 AR62:AS62 AR63:AR64 B10:AS51 B59:AS61 Q5:AS6 B74:AR74 B78:AR78 B7 B9 AS7:AS9">
    <cfRule type="expression" priority="24">
      <formula>CELL("protect",B3)=0</formula>
    </cfRule>
  </conditionalFormatting>
  <conditionalFormatting sqref="B65:P66 AP65:AR66">
    <cfRule type="expression" priority="22">
      <formula>CELL("protect",B65)=0</formula>
    </cfRule>
  </conditionalFormatting>
  <conditionalFormatting sqref="B3">
    <cfRule type="expression" priority="23">
      <formula>CELL("protect",B3)=0</formula>
    </cfRule>
  </conditionalFormatting>
  <conditionalFormatting sqref="B67:AC67 AR67">
    <cfRule type="expression" priority="21">
      <formula>CELL("protect",B67)=0</formula>
    </cfRule>
  </conditionalFormatting>
  <conditionalFormatting sqref="B68:P69 AP68:AR69">
    <cfRule type="expression" priority="20">
      <formula>CELL("protect",B68)=0</formula>
    </cfRule>
  </conditionalFormatting>
  <conditionalFormatting sqref="B52:AS54 B58:AS58">
    <cfRule type="expression" priority="19">
      <formula>CELL("protect",B52)=0</formula>
    </cfRule>
  </conditionalFormatting>
  <conditionalFormatting sqref="B55:AS56">
    <cfRule type="expression" priority="18">
      <formula>CELL("protect",B55)=0</formula>
    </cfRule>
  </conditionalFormatting>
  <conditionalFormatting sqref="B57:AS57">
    <cfRule type="expression" priority="17">
      <formula>CELL("protect",B57)=0</formula>
    </cfRule>
  </conditionalFormatting>
  <conditionalFormatting sqref="B71:AC71 AR71">
    <cfRule type="expression" priority="16">
      <formula>CELL("protect",B71)=0</formula>
    </cfRule>
  </conditionalFormatting>
  <conditionalFormatting sqref="B72:P73 AP72:AR73">
    <cfRule type="expression" priority="15">
      <formula>CELL("protect",B72)=0</formula>
    </cfRule>
  </conditionalFormatting>
  <conditionalFormatting sqref="B75:AC75 AR75">
    <cfRule type="expression" priority="14">
      <formula>CELL("protect",B75)=0</formula>
    </cfRule>
  </conditionalFormatting>
  <conditionalFormatting sqref="B76:P77 AP76:AR77">
    <cfRule type="expression" priority="13">
      <formula>CELL("protect",B76)=0</formula>
    </cfRule>
  </conditionalFormatting>
  <conditionalFormatting sqref="Q66">
    <cfRule type="containsBlanks" dxfId="635" priority="8">
      <formula>LEN(TRIM(Q66))=0</formula>
    </cfRule>
  </conditionalFormatting>
  <conditionalFormatting sqref="Y66">
    <cfRule type="containsBlanks" dxfId="634" priority="7">
      <formula>LEN(TRIM(Y66))=0</formula>
    </cfRule>
  </conditionalFormatting>
  <conditionalFormatting sqref="Q69">
    <cfRule type="containsBlanks" dxfId="633" priority="6">
      <formula>LEN(TRIM(Q69))=0</formula>
    </cfRule>
  </conditionalFormatting>
  <conditionalFormatting sqref="Y69">
    <cfRule type="containsBlanks" dxfId="632" priority="5">
      <formula>LEN(TRIM(Y69))=0</formula>
    </cfRule>
  </conditionalFormatting>
  <conditionalFormatting sqref="Q73">
    <cfRule type="containsBlanks" dxfId="631" priority="4">
      <formula>LEN(TRIM(Q73))=0</formula>
    </cfRule>
  </conditionalFormatting>
  <conditionalFormatting sqref="Y73">
    <cfRule type="containsBlanks" dxfId="630" priority="3">
      <formula>LEN(TRIM(Y73))=0</formula>
    </cfRule>
  </conditionalFormatting>
  <conditionalFormatting sqref="Q77">
    <cfRule type="containsBlanks" dxfId="629" priority="2">
      <formula>LEN(TRIM(Q77))=0</formula>
    </cfRule>
  </conditionalFormatting>
  <conditionalFormatting sqref="Y77">
    <cfRule type="containsBlanks" dxfId="628" priority="1">
      <formula>LEN(TRIM(Y77))=0</formula>
    </cfRule>
  </conditionalFormatting>
  <dataValidations count="2">
    <dataValidation imeMode="hiragana" allowBlank="1" showInputMessage="1" showErrorMessage="1" sqref="Q65 Q72 Q68 Q76" xr:uid="{0C23781F-41F2-4FB6-A2EA-DB4A4AC7A82D}"/>
    <dataValidation imeMode="disabled" allowBlank="1" showInputMessage="1" showErrorMessage="1" sqref="AF63:AH63" xr:uid="{A05C956C-873D-427A-8266-8BA47AC8B5FF}"/>
  </dataValidations>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明朝,標準"&amp;8&amp;K01+020R5高層ZEH-M_ver.1.2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32"/>
  <sheetViews>
    <sheetView showGridLines="0" view="pageBreakPreview" zoomScale="85" zoomScaleNormal="70" zoomScaleSheetLayoutView="85" workbookViewId="0">
      <selection activeCell="I42" sqref="I42"/>
    </sheetView>
  </sheetViews>
  <sheetFormatPr defaultColWidth="9" defaultRowHeight="21"/>
  <cols>
    <col min="1" max="1" width="2.625" style="5" customWidth="1"/>
    <col min="2" max="2" width="30.625" style="6" customWidth="1"/>
    <col min="3" max="3" width="20.625" style="6" customWidth="1"/>
    <col min="4" max="4" width="10.625" style="6" customWidth="1"/>
    <col min="5" max="5" width="6.625" style="6" customWidth="1"/>
    <col min="6" max="6" width="15.625" style="6" customWidth="1"/>
    <col min="7" max="7" width="20.625" style="6" customWidth="1"/>
    <col min="8" max="8" width="10.625" style="6" customWidth="1"/>
    <col min="9" max="9" width="6.625" style="6" customWidth="1"/>
    <col min="10" max="10" width="2.625" style="6" customWidth="1"/>
    <col min="11" max="11" width="9" style="258"/>
    <col min="12" max="16384" width="9" style="6"/>
  </cols>
  <sheetData>
    <row r="1" spans="1:11" s="255" customFormat="1" ht="18.75">
      <c r="A1" s="256" t="s">
        <v>93</v>
      </c>
      <c r="B1" s="256"/>
      <c r="C1" s="256"/>
      <c r="D1" s="256"/>
      <c r="E1" s="256"/>
      <c r="F1" s="256"/>
      <c r="G1" s="256"/>
      <c r="H1" s="256"/>
      <c r="I1" s="256"/>
      <c r="J1" s="256"/>
      <c r="K1" s="258"/>
    </row>
    <row r="2" spans="1:11" s="255" customFormat="1" ht="18.75">
      <c r="A2" s="256" t="s">
        <v>442</v>
      </c>
      <c r="B2" s="256"/>
      <c r="C2" s="256"/>
      <c r="D2" s="256"/>
      <c r="E2" s="256"/>
      <c r="F2" s="256"/>
      <c r="G2" s="256"/>
      <c r="H2" s="256"/>
      <c r="I2" s="256"/>
      <c r="J2" s="256"/>
      <c r="K2" s="258"/>
    </row>
    <row r="3" spans="1:11" ht="24.75" customHeight="1">
      <c r="A3" s="1466" t="s">
        <v>94</v>
      </c>
      <c r="B3" s="1466"/>
      <c r="C3" s="1466"/>
      <c r="D3" s="1466"/>
      <c r="E3" s="1466"/>
      <c r="F3" s="1466"/>
      <c r="G3" s="1466"/>
      <c r="H3" s="1466"/>
      <c r="I3" s="1466"/>
    </row>
    <row r="4" spans="1:11" ht="24.75" customHeight="1">
      <c r="B4" s="9" t="s">
        <v>427</v>
      </c>
    </row>
    <row r="5" spans="1:11" ht="24.75" customHeight="1">
      <c r="B5" s="6" t="s">
        <v>95</v>
      </c>
    </row>
    <row r="6" spans="1:11" ht="24.75" customHeight="1">
      <c r="A6" s="7"/>
      <c r="B6" s="227" t="s">
        <v>97</v>
      </c>
      <c r="C6" s="1458" t="str">
        <f>IF(入力シート!F26="","",入力シート!F26)</f>
        <v/>
      </c>
      <c r="D6" s="1458"/>
      <c r="E6" s="1458"/>
      <c r="F6" s="1458"/>
      <c r="G6" s="1458"/>
      <c r="H6" s="1458"/>
      <c r="I6" s="1458"/>
      <c r="K6" s="259" t="s">
        <v>347</v>
      </c>
    </row>
    <row r="7" spans="1:11" ht="24.75" customHeight="1">
      <c r="A7" s="7"/>
      <c r="B7" s="227" t="s">
        <v>98</v>
      </c>
      <c r="C7" s="1458" t="str">
        <f>IF(入力シート!F27="","",入力シート!F27)</f>
        <v/>
      </c>
      <c r="D7" s="1458"/>
      <c r="E7" s="1458"/>
      <c r="F7" s="1458"/>
      <c r="G7" s="1458"/>
      <c r="H7" s="1458"/>
      <c r="I7" s="1458"/>
      <c r="K7" s="259"/>
    </row>
    <row r="8" spans="1:11" ht="24.75" customHeight="1">
      <c r="A8" s="7"/>
      <c r="B8" s="227" t="s">
        <v>99</v>
      </c>
      <c r="C8" s="1462" t="str">
        <f>IF(入力シート!F37="","",入力シート!F37)</f>
        <v/>
      </c>
      <c r="D8" s="1462"/>
      <c r="E8" s="1462"/>
      <c r="F8" s="1462"/>
      <c r="G8" s="1462"/>
      <c r="H8" s="1462"/>
      <c r="I8" s="1462"/>
    </row>
    <row r="9" spans="1:11" ht="24.75" customHeight="1">
      <c r="A9" s="7"/>
      <c r="B9" s="227" t="s">
        <v>100</v>
      </c>
      <c r="C9" s="1462" t="str">
        <f>IF(入力シート!F28="","",入力シート!F28)</f>
        <v/>
      </c>
      <c r="D9" s="1462"/>
      <c r="E9" s="1462"/>
      <c r="F9" s="1462"/>
      <c r="G9" s="1462"/>
      <c r="H9" s="1462"/>
      <c r="I9" s="1462"/>
    </row>
    <row r="10" spans="1:11" ht="24.75" customHeight="1">
      <c r="A10" s="7"/>
      <c r="B10" s="227" t="s">
        <v>97</v>
      </c>
      <c r="C10" s="1462" t="str">
        <f>IF(入力シート!F29="","",入力シート!F29&amp;入力シート!J29)</f>
        <v/>
      </c>
      <c r="D10" s="1462"/>
      <c r="E10" s="1462"/>
      <c r="F10" s="1462"/>
      <c r="G10" s="1462"/>
      <c r="H10" s="1462"/>
      <c r="I10" s="1462"/>
    </row>
    <row r="11" spans="1:11" ht="24.75" customHeight="1">
      <c r="A11" s="7"/>
      <c r="B11" s="227" t="s">
        <v>101</v>
      </c>
      <c r="C11" s="1462" t="str">
        <f>IF(入力シート!F30="","",入力シート!F30&amp;入力シート!J30)</f>
        <v/>
      </c>
      <c r="D11" s="1462"/>
      <c r="E11" s="1462"/>
      <c r="F11" s="1462"/>
      <c r="G11" s="1462"/>
      <c r="H11" s="1462"/>
      <c r="I11" s="1462"/>
    </row>
    <row r="12" spans="1:11" ht="24.75" customHeight="1">
      <c r="A12" s="7"/>
      <c r="B12" s="1461" t="s">
        <v>102</v>
      </c>
      <c r="C12" s="1463" t="str">
        <f>IF(入力シート!F32="","",入力シート!F32)</f>
        <v/>
      </c>
      <c r="D12" s="1463"/>
      <c r="E12" s="1463"/>
      <c r="F12" s="1463"/>
      <c r="G12" s="1463"/>
      <c r="H12" s="1463"/>
      <c r="I12" s="1463"/>
    </row>
    <row r="13" spans="1:11" ht="24.75" customHeight="1">
      <c r="A13" s="7"/>
      <c r="B13" s="1461"/>
      <c r="C13" s="1462" t="str">
        <f>IF(入力シート!F33="","",入力シート!F33&amp;入力シート!G33&amp;入力シート!H33&amp;入力シート!I33&amp;入力シート!J33&amp;入力シート!F34)</f>
        <v/>
      </c>
      <c r="D13" s="1462"/>
      <c r="E13" s="1462"/>
      <c r="F13" s="1462"/>
      <c r="G13" s="1462"/>
      <c r="H13" s="1462"/>
      <c r="I13" s="1462"/>
    </row>
    <row r="14" spans="1:11" ht="24.75" customHeight="1">
      <c r="A14" s="7"/>
      <c r="B14" s="227" t="s">
        <v>11</v>
      </c>
      <c r="C14" s="1462" t="str">
        <f>IF(入力シート!F35="","",入力シート!F35)</f>
        <v/>
      </c>
      <c r="D14" s="1462"/>
      <c r="E14" s="1462"/>
      <c r="F14" s="1462"/>
      <c r="G14" s="1462"/>
      <c r="H14" s="1462"/>
      <c r="I14" s="1462"/>
    </row>
    <row r="15" spans="1:11" ht="24.75" customHeight="1">
      <c r="A15" s="7"/>
      <c r="B15" s="227" t="s">
        <v>237</v>
      </c>
      <c r="C15" s="1462" t="str">
        <f>IF(入力シート!F36="","",入力シート!F36)</f>
        <v/>
      </c>
      <c r="D15" s="1462"/>
      <c r="E15" s="1462"/>
      <c r="F15" s="1462"/>
      <c r="G15" s="1462"/>
      <c r="H15" s="1462"/>
      <c r="I15" s="1462"/>
    </row>
    <row r="16" spans="1:11" ht="7.5" customHeight="1">
      <c r="A16" s="7"/>
      <c r="B16" s="133"/>
      <c r="C16" s="134"/>
      <c r="D16" s="134"/>
      <c r="E16" s="134"/>
      <c r="F16" s="134"/>
      <c r="G16" s="134"/>
      <c r="H16" s="134"/>
      <c r="I16" s="134"/>
    </row>
    <row r="17" spans="1:11" ht="24.75" customHeight="1">
      <c r="A17" s="50"/>
      <c r="B17" s="1459" t="s">
        <v>103</v>
      </c>
      <c r="C17" s="1459"/>
    </row>
    <row r="18" spans="1:11" ht="24.75" customHeight="1">
      <c r="A18" s="7"/>
      <c r="B18" s="227" t="s">
        <v>18</v>
      </c>
      <c r="C18" s="1462" t="str">
        <f>IF(入力シート!F79="","",入力シート!F79)</f>
        <v/>
      </c>
      <c r="D18" s="1462"/>
      <c r="E18" s="1462"/>
      <c r="F18" s="1462"/>
      <c r="G18" s="1462"/>
      <c r="H18" s="1462"/>
      <c r="I18" s="1462"/>
      <c r="K18" s="254"/>
    </row>
    <row r="19" spans="1:11" ht="24.75" customHeight="1">
      <c r="A19" s="7"/>
      <c r="B19" s="227" t="s">
        <v>20</v>
      </c>
      <c r="C19" s="1462" t="str">
        <f>IF(入力シート!F80="","",入力シート!F80)</f>
        <v/>
      </c>
      <c r="D19" s="1462"/>
      <c r="E19" s="1462"/>
      <c r="F19" s="1462"/>
      <c r="G19" s="1462"/>
      <c r="H19" s="1462"/>
      <c r="I19" s="1462"/>
    </row>
    <row r="20" spans="1:11" ht="24.75" customHeight="1">
      <c r="A20" s="7"/>
      <c r="B20" s="227" t="s">
        <v>19</v>
      </c>
      <c r="C20" s="1462" t="str">
        <f>IF(入力シート!F81="","",入力シート!F81)</f>
        <v/>
      </c>
      <c r="D20" s="1462"/>
      <c r="E20" s="1462"/>
      <c r="F20" s="1462"/>
      <c r="G20" s="1462"/>
      <c r="H20" s="1462"/>
      <c r="I20" s="1462"/>
    </row>
    <row r="21" spans="1:11" ht="7.5" customHeight="1">
      <c r="A21" s="7"/>
      <c r="B21" s="133"/>
      <c r="C21" s="134"/>
      <c r="D21" s="134"/>
      <c r="E21" s="134"/>
      <c r="F21" s="134"/>
      <c r="G21" s="134"/>
      <c r="H21" s="134"/>
      <c r="I21" s="134"/>
    </row>
    <row r="22" spans="1:11" ht="24.75" customHeight="1">
      <c r="A22" s="7"/>
      <c r="B22" s="1459" t="s">
        <v>104</v>
      </c>
      <c r="C22" s="1459"/>
    </row>
    <row r="23" spans="1:11" ht="24.75" customHeight="1">
      <c r="A23" s="7"/>
      <c r="B23" s="227" t="s">
        <v>96</v>
      </c>
      <c r="C23" s="238" t="s">
        <v>238</v>
      </c>
      <c r="D23" s="128" t="str">
        <f>IF(入力シート!F84="","",入力シート!F84)</f>
        <v/>
      </c>
    </row>
    <row r="24" spans="1:11" ht="24.75" customHeight="1">
      <c r="A24" s="7"/>
      <c r="B24" s="227" t="s">
        <v>105</v>
      </c>
      <c r="C24" s="1462" t="str">
        <f>IF(入力シート!F85="","",入力シート!F85)</f>
        <v/>
      </c>
      <c r="D24" s="1462"/>
      <c r="E24" s="1462"/>
      <c r="F24" s="1462"/>
      <c r="G24" s="1462"/>
      <c r="H24" s="1462"/>
      <c r="I24" s="1462"/>
    </row>
    <row r="25" spans="1:11" ht="24.75" customHeight="1">
      <c r="A25" s="7"/>
      <c r="B25" s="227" t="s">
        <v>106</v>
      </c>
      <c r="C25" s="1462" t="str">
        <f>IF(入力シート!F86="","",入力シート!F86)</f>
        <v/>
      </c>
      <c r="D25" s="1462"/>
      <c r="E25" s="1462"/>
      <c r="F25" s="1462"/>
      <c r="G25" s="1462"/>
      <c r="H25" s="1462"/>
      <c r="I25" s="1462"/>
    </row>
    <row r="26" spans="1:11" ht="24.75" customHeight="1">
      <c r="A26" s="7"/>
      <c r="B26" s="227" t="s">
        <v>97</v>
      </c>
      <c r="C26" s="1462" t="str">
        <f>IF(入力シート!F87="","",入力シート!F87&amp;入力シート!J87)</f>
        <v/>
      </c>
      <c r="D26" s="1462"/>
      <c r="E26" s="1462"/>
      <c r="F26" s="1462"/>
      <c r="G26" s="1462"/>
      <c r="H26" s="1462"/>
      <c r="I26" s="1462"/>
    </row>
    <row r="27" spans="1:11" ht="24.75" customHeight="1">
      <c r="A27" s="7"/>
      <c r="B27" s="227" t="s">
        <v>23</v>
      </c>
      <c r="C27" s="1462" t="str">
        <f>IF(入力シート!F88="","",入力シート!F88&amp;入力シート!J88)</f>
        <v/>
      </c>
      <c r="D27" s="1462"/>
      <c r="E27" s="1462"/>
      <c r="F27" s="1462"/>
      <c r="G27" s="1462"/>
      <c r="H27" s="1462"/>
      <c r="I27" s="1462"/>
    </row>
    <row r="28" spans="1:11" s="48" customFormat="1" ht="24.75" customHeight="1">
      <c r="B28" s="1461" t="s">
        <v>102</v>
      </c>
      <c r="C28" s="1463" t="str">
        <f>IF(入力シート!F89="","",入力シート!F89)</f>
        <v/>
      </c>
      <c r="D28" s="1463"/>
      <c r="E28" s="1463"/>
      <c r="F28" s="1463"/>
      <c r="G28" s="1463"/>
      <c r="H28" s="1463"/>
      <c r="I28" s="1463"/>
      <c r="K28" s="258"/>
    </row>
    <row r="29" spans="1:11" s="129" customFormat="1" ht="24.75" customHeight="1">
      <c r="B29" s="1461"/>
      <c r="C29" s="1462" t="str">
        <f>IF(入力シート!F90="","",入力シート!F90&amp;入力シート!G90&amp;入力シート!H90&amp;入力シート!I90&amp;入力シート!J90&amp;入力シート!F91)</f>
        <v/>
      </c>
      <c r="D29" s="1462"/>
      <c r="E29" s="1462"/>
      <c r="F29" s="1462"/>
      <c r="G29" s="1462"/>
      <c r="H29" s="1462"/>
      <c r="I29" s="1462"/>
      <c r="K29" s="258"/>
    </row>
    <row r="30" spans="1:11" s="129" customFormat="1" ht="24.75" customHeight="1">
      <c r="B30" s="227" t="s">
        <v>11</v>
      </c>
      <c r="C30" s="1462" t="str">
        <f>IF(入力シート!F92="","",入力シート!F92)</f>
        <v/>
      </c>
      <c r="D30" s="1462"/>
      <c r="E30" s="1462"/>
      <c r="F30" s="1462"/>
      <c r="G30" s="1462"/>
      <c r="H30" s="1462"/>
      <c r="I30" s="1462"/>
      <c r="K30" s="258"/>
    </row>
    <row r="31" spans="1:11" s="129" customFormat="1" ht="24.75" customHeight="1">
      <c r="B31" s="227" t="s">
        <v>107</v>
      </c>
      <c r="C31" s="1462" t="str">
        <f>IF(入力シート!F93="","",入力シート!F93)</f>
        <v/>
      </c>
      <c r="D31" s="1462"/>
      <c r="E31" s="1462"/>
      <c r="F31" s="1462"/>
      <c r="G31" s="1462"/>
      <c r="H31" s="1462"/>
      <c r="I31" s="1462"/>
      <c r="K31" s="258"/>
    </row>
    <row r="32" spans="1:11" s="129" customFormat="1" ht="24.75" customHeight="1">
      <c r="B32" s="227" t="s">
        <v>1225</v>
      </c>
      <c r="C32" s="1462" t="str">
        <f>IF(入力シート!F94="","",入力シート!F94)</f>
        <v/>
      </c>
      <c r="D32" s="1462"/>
      <c r="E32" s="1462"/>
      <c r="F32" s="1462"/>
      <c r="G32" s="1462"/>
      <c r="H32" s="1462"/>
      <c r="I32" s="1462"/>
      <c r="K32" s="258"/>
    </row>
    <row r="33" spans="2:11" s="155" customFormat="1" ht="8.25" customHeight="1">
      <c r="B33" s="1459"/>
      <c r="C33" s="1459"/>
      <c r="D33" s="1177"/>
      <c r="E33" s="1177"/>
      <c r="F33" s="1177"/>
      <c r="G33" s="1177"/>
      <c r="H33" s="1177"/>
      <c r="I33" s="1177"/>
      <c r="K33" s="258"/>
    </row>
    <row r="34" spans="2:11" s="155" customFormat="1" ht="8.25" customHeight="1">
      <c r="B34" s="1178"/>
      <c r="C34" s="1177"/>
      <c r="D34" s="1177"/>
      <c r="E34" s="1177"/>
      <c r="F34" s="1177"/>
      <c r="G34" s="1177"/>
      <c r="H34" s="1177"/>
      <c r="I34" s="1177"/>
      <c r="K34" s="258"/>
    </row>
    <row r="35" spans="2:11" s="129" customFormat="1" ht="24.75" customHeight="1">
      <c r="B35" s="1459" t="s">
        <v>1119</v>
      </c>
      <c r="C35" s="1459"/>
      <c r="D35" s="6"/>
      <c r="E35" s="6"/>
      <c r="F35" s="6"/>
      <c r="G35" s="6"/>
      <c r="H35" s="6"/>
      <c r="I35" s="6"/>
      <c r="K35" s="258"/>
    </row>
    <row r="36" spans="2:11" s="129" customFormat="1" ht="24.75" customHeight="1">
      <c r="B36" s="227" t="s">
        <v>108</v>
      </c>
      <c r="C36" s="1465" t="str">
        <f>IF(入力シート!F134="","",入力シート!F134)</f>
        <v/>
      </c>
      <c r="D36" s="1465"/>
      <c r="E36" s="1465"/>
      <c r="F36" s="1465"/>
      <c r="G36" s="1465"/>
      <c r="H36" s="1465"/>
      <c r="I36" s="1465"/>
      <c r="K36" s="258"/>
    </row>
    <row r="37" spans="2:11" s="129" customFormat="1" ht="24.75" customHeight="1">
      <c r="B37" s="227" t="s">
        <v>109</v>
      </c>
      <c r="C37" s="1458" t="str">
        <f>IF(入力シート!F135="","",入力シート!F135)</f>
        <v/>
      </c>
      <c r="D37" s="1458"/>
      <c r="E37" s="1458"/>
      <c r="F37" s="1458"/>
      <c r="G37" s="1458"/>
      <c r="H37" s="1458"/>
      <c r="I37" s="1458"/>
      <c r="K37" s="258"/>
    </row>
    <row r="38" spans="2:11" s="129" customFormat="1" ht="24.75" customHeight="1">
      <c r="B38" s="228" t="s">
        <v>109</v>
      </c>
      <c r="C38" s="1458" t="str">
        <f>IF(入力シート!F136="","",入力シート!F136)</f>
        <v/>
      </c>
      <c r="D38" s="1458"/>
      <c r="E38" s="1458"/>
      <c r="F38" s="1458"/>
      <c r="G38" s="1458"/>
      <c r="H38" s="1458"/>
      <c r="I38" s="1458"/>
      <c r="K38" s="258"/>
    </row>
    <row r="39" spans="2:11" s="129" customFormat="1" ht="24.75" customHeight="1">
      <c r="B39" s="228" t="s">
        <v>109</v>
      </c>
      <c r="C39" s="1458" t="str">
        <f>IF(入力シート!F137="","",入力シート!F137)</f>
        <v/>
      </c>
      <c r="D39" s="1458"/>
      <c r="E39" s="1458"/>
      <c r="F39" s="1458"/>
      <c r="G39" s="1458"/>
      <c r="H39" s="1458"/>
      <c r="I39" s="1458"/>
      <c r="K39" s="258"/>
    </row>
    <row r="40" spans="2:11" s="132" customFormat="1" ht="7.5" customHeight="1">
      <c r="B40" s="49"/>
      <c r="K40" s="258"/>
    </row>
    <row r="41" spans="2:11" s="132" customFormat="1" ht="24.75" customHeight="1">
      <c r="B41" s="1459" t="s">
        <v>1120</v>
      </c>
      <c r="C41" s="1459"/>
      <c r="D41" s="6"/>
      <c r="E41" s="6"/>
      <c r="F41" s="6"/>
      <c r="G41" s="6"/>
      <c r="H41" s="6"/>
      <c r="I41" s="6"/>
      <c r="K41" s="258"/>
    </row>
    <row r="42" spans="2:11" s="132" customFormat="1" ht="24.75" customHeight="1">
      <c r="B42" s="1464" t="s">
        <v>399</v>
      </c>
      <c r="C42" s="1464"/>
      <c r="D42" s="1464"/>
      <c r="E42" s="1464"/>
      <c r="F42" s="1464"/>
      <c r="G42" s="1464"/>
      <c r="H42" s="1464"/>
      <c r="I42" s="215"/>
      <c r="K42" s="259" t="s">
        <v>774</v>
      </c>
    </row>
    <row r="43" spans="2:11" s="129" customFormat="1" ht="7.5" customHeight="1">
      <c r="B43" s="49"/>
      <c r="K43" s="258"/>
    </row>
    <row r="44" spans="2:11" s="488" customFormat="1" ht="7.5" customHeight="1">
      <c r="B44" s="508"/>
      <c r="K44" s="507"/>
    </row>
    <row r="45" spans="2:11" s="129" customFormat="1" ht="7.5" customHeight="1">
      <c r="B45" s="49"/>
      <c r="K45" s="258"/>
    </row>
    <row r="46" spans="2:11" s="129" customFormat="1" ht="24.75" customHeight="1">
      <c r="B46" s="9" t="s">
        <v>392</v>
      </c>
      <c r="K46" s="259" t="s">
        <v>347</v>
      </c>
    </row>
    <row r="47" spans="2:11" s="129" customFormat="1" ht="24.75" customHeight="1">
      <c r="B47" s="6" t="s">
        <v>95</v>
      </c>
      <c r="C47" s="6"/>
      <c r="D47" s="6"/>
      <c r="E47" s="6"/>
      <c r="F47" s="6"/>
      <c r="G47" s="6"/>
      <c r="H47" s="6"/>
      <c r="I47" s="6"/>
      <c r="K47" s="259"/>
    </row>
    <row r="48" spans="2:11" s="129" customFormat="1" ht="24.75" customHeight="1">
      <c r="B48" s="227" t="s">
        <v>97</v>
      </c>
      <c r="C48" s="1458" t="str">
        <f>IF(入力シート!F39="","",入力シート!F39)</f>
        <v/>
      </c>
      <c r="D48" s="1458"/>
      <c r="E48" s="1458"/>
      <c r="F48" s="1458"/>
      <c r="G48" s="1458"/>
      <c r="H48" s="1458"/>
      <c r="I48" s="1458"/>
      <c r="K48" s="258"/>
    </row>
    <row r="49" spans="2:11" s="129" customFormat="1" ht="24.75" customHeight="1">
      <c r="B49" s="227" t="s">
        <v>98</v>
      </c>
      <c r="C49" s="1458" t="str">
        <f>IF(入力シート!F40="","",入力シート!F40)</f>
        <v/>
      </c>
      <c r="D49" s="1458"/>
      <c r="E49" s="1458"/>
      <c r="F49" s="1458"/>
      <c r="G49" s="1458"/>
      <c r="H49" s="1458"/>
      <c r="I49" s="1458"/>
      <c r="K49" s="258"/>
    </row>
    <row r="50" spans="2:11" s="129" customFormat="1" ht="24.75" customHeight="1">
      <c r="B50" s="227" t="s">
        <v>99</v>
      </c>
      <c r="C50" s="1458" t="str">
        <f>IF(入力シート!F50="","",入力シート!F50)</f>
        <v/>
      </c>
      <c r="D50" s="1458"/>
      <c r="E50" s="1458"/>
      <c r="F50" s="1458"/>
      <c r="G50" s="1458"/>
      <c r="H50" s="1458"/>
      <c r="I50" s="1458"/>
      <c r="K50" s="258"/>
    </row>
    <row r="51" spans="2:11" s="129" customFormat="1" ht="24.75" customHeight="1">
      <c r="B51" s="227" t="s">
        <v>100</v>
      </c>
      <c r="C51" s="1458" t="str">
        <f>IF(入力シート!F41="","",入力シート!F41)</f>
        <v/>
      </c>
      <c r="D51" s="1458"/>
      <c r="E51" s="1458"/>
      <c r="F51" s="1458"/>
      <c r="G51" s="1458"/>
      <c r="H51" s="1458"/>
      <c r="I51" s="1458"/>
      <c r="K51" s="258"/>
    </row>
    <row r="52" spans="2:11" s="129" customFormat="1" ht="24.75" customHeight="1">
      <c r="B52" s="227" t="s">
        <v>97</v>
      </c>
      <c r="C52" s="1458" t="str">
        <f>IF(入力シート!F42="","",入力シート!F42&amp;入力シート!J42)</f>
        <v/>
      </c>
      <c r="D52" s="1458"/>
      <c r="E52" s="1458"/>
      <c r="F52" s="1458"/>
      <c r="G52" s="1458"/>
      <c r="H52" s="1458"/>
      <c r="I52" s="1458"/>
      <c r="K52" s="258"/>
    </row>
    <row r="53" spans="2:11" s="129" customFormat="1" ht="24.75" customHeight="1">
      <c r="B53" s="227" t="s">
        <v>101</v>
      </c>
      <c r="C53" s="1458" t="str">
        <f>IF(入力シート!F43="","",入力シート!F43&amp;入力シート!J43)</f>
        <v/>
      </c>
      <c r="D53" s="1458"/>
      <c r="E53" s="1458"/>
      <c r="F53" s="1458"/>
      <c r="G53" s="1458"/>
      <c r="H53" s="1458"/>
      <c r="I53" s="1458"/>
      <c r="K53" s="258"/>
    </row>
    <row r="54" spans="2:11" s="129" customFormat="1" ht="24.75" customHeight="1">
      <c r="B54" s="1461" t="s">
        <v>102</v>
      </c>
      <c r="C54" s="1463" t="str">
        <f>IF(入力シート!F45="","",入力シート!F45)</f>
        <v/>
      </c>
      <c r="D54" s="1463"/>
      <c r="E54" s="1463"/>
      <c r="F54" s="1463"/>
      <c r="G54" s="1463"/>
      <c r="H54" s="1463"/>
      <c r="I54" s="1463"/>
      <c r="K54" s="258"/>
    </row>
    <row r="55" spans="2:11" s="129" customFormat="1" ht="24.75" customHeight="1">
      <c r="B55" s="1461"/>
      <c r="C55" s="1458" t="str">
        <f>IF(入力シート!F46="","",入力シート!F46&amp;入力シート!G46&amp;入力シート!H46&amp;入力シート!I46&amp;入力シート!J46&amp;入力シート!F47)</f>
        <v/>
      </c>
      <c r="D55" s="1458"/>
      <c r="E55" s="1458"/>
      <c r="F55" s="1458"/>
      <c r="G55" s="1458"/>
      <c r="H55" s="1458"/>
      <c r="I55" s="1458"/>
      <c r="K55" s="258"/>
    </row>
    <row r="56" spans="2:11" s="129" customFormat="1" ht="24.75" customHeight="1">
      <c r="B56" s="227" t="s">
        <v>11</v>
      </c>
      <c r="C56" s="1458" t="str">
        <f>IF(入力シート!F48="","",入力シート!F48)</f>
        <v/>
      </c>
      <c r="D56" s="1458"/>
      <c r="E56" s="1458"/>
      <c r="F56" s="1458"/>
      <c r="G56" s="1458"/>
      <c r="H56" s="1458"/>
      <c r="I56" s="1458"/>
      <c r="K56" s="258"/>
    </row>
    <row r="57" spans="2:11" s="129" customFormat="1" ht="24.75" customHeight="1">
      <c r="B57" s="227" t="s">
        <v>237</v>
      </c>
      <c r="C57" s="1458" t="str">
        <f>IF(入力シート!F49="","",入力シート!F49)</f>
        <v/>
      </c>
      <c r="D57" s="1458"/>
      <c r="E57" s="1458"/>
      <c r="F57" s="1458"/>
      <c r="G57" s="1458"/>
      <c r="H57" s="1458"/>
      <c r="I57" s="1458"/>
      <c r="K57" s="258"/>
    </row>
    <row r="58" spans="2:11" s="48" customFormat="1" ht="7.5" customHeight="1">
      <c r="K58" s="258"/>
    </row>
    <row r="59" spans="2:11" s="8" customFormat="1" ht="24.75" customHeight="1">
      <c r="B59" s="1459" t="s">
        <v>391</v>
      </c>
      <c r="C59" s="1459"/>
      <c r="D59" s="6"/>
      <c r="E59" s="6"/>
      <c r="F59" s="6"/>
      <c r="G59" s="6"/>
      <c r="H59" s="6"/>
      <c r="I59" s="6"/>
      <c r="K59" s="258"/>
    </row>
    <row r="60" spans="2:11" ht="24.75" customHeight="1">
      <c r="B60" s="227" t="s">
        <v>411</v>
      </c>
      <c r="C60" s="227" t="s">
        <v>238</v>
      </c>
      <c r="D60" s="128" t="str">
        <f>IF(入力シート!F96="","",入力シート!F96)</f>
        <v/>
      </c>
    </row>
    <row r="61" spans="2:11" ht="24.75" customHeight="1">
      <c r="B61" s="227" t="s">
        <v>105</v>
      </c>
      <c r="C61" s="1462" t="str">
        <f>IF(入力シート!F97="","",入力シート!F97)</f>
        <v/>
      </c>
      <c r="D61" s="1462"/>
      <c r="E61" s="1462"/>
      <c r="F61" s="1462"/>
      <c r="G61" s="1462"/>
      <c r="H61" s="1462"/>
      <c r="I61" s="1462"/>
    </row>
    <row r="62" spans="2:11" ht="24.75" customHeight="1">
      <c r="B62" s="227" t="s">
        <v>106</v>
      </c>
      <c r="C62" s="1462" t="str">
        <f>IF(入力シート!F98="","",入力シート!F98)</f>
        <v/>
      </c>
      <c r="D62" s="1462"/>
      <c r="E62" s="1462"/>
      <c r="F62" s="1462"/>
      <c r="G62" s="1462"/>
      <c r="H62" s="1462"/>
      <c r="I62" s="1462"/>
    </row>
    <row r="63" spans="2:11" ht="24.75" customHeight="1">
      <c r="B63" s="227" t="s">
        <v>97</v>
      </c>
      <c r="C63" s="1462" t="str">
        <f>IF(入力シート!F99="","",入力シート!F99&amp;入力シート!J99)</f>
        <v/>
      </c>
      <c r="D63" s="1462"/>
      <c r="E63" s="1462"/>
      <c r="F63" s="1462"/>
      <c r="G63" s="1462"/>
      <c r="H63" s="1462"/>
      <c r="I63" s="1462"/>
    </row>
    <row r="64" spans="2:11" ht="24.75" customHeight="1">
      <c r="B64" s="227" t="s">
        <v>23</v>
      </c>
      <c r="C64" s="1462" t="str">
        <f>IF(入力シート!F100="","",入力シート!F100&amp;入力シート!J100)</f>
        <v/>
      </c>
      <c r="D64" s="1462"/>
      <c r="E64" s="1462"/>
      <c r="F64" s="1462"/>
      <c r="G64" s="1462"/>
      <c r="H64" s="1462"/>
      <c r="I64" s="1462"/>
    </row>
    <row r="65" spans="2:11" ht="24.75" customHeight="1">
      <c r="B65" s="1461" t="s">
        <v>102</v>
      </c>
      <c r="C65" s="1463" t="str">
        <f>IF(入力シート!F101="","",入力シート!F101)</f>
        <v/>
      </c>
      <c r="D65" s="1463"/>
      <c r="E65" s="1463"/>
      <c r="F65" s="1463"/>
      <c r="G65" s="1463"/>
      <c r="H65" s="1463"/>
      <c r="I65" s="1463"/>
    </row>
    <row r="66" spans="2:11" ht="24.75" customHeight="1">
      <c r="B66" s="1461"/>
      <c r="C66" s="1462" t="str">
        <f>IF(入力シート!F102="","",入力シート!F102&amp;入力シート!G102&amp;入力シート!H102&amp;入力シート!I102&amp;入力シート!I102&amp;入力シート!J102&amp;入力シート!F103)</f>
        <v/>
      </c>
      <c r="D66" s="1462"/>
      <c r="E66" s="1462"/>
      <c r="F66" s="1462"/>
      <c r="G66" s="1462"/>
      <c r="H66" s="1462"/>
      <c r="I66" s="1462"/>
    </row>
    <row r="67" spans="2:11" ht="24.75" customHeight="1">
      <c r="B67" s="227" t="s">
        <v>11</v>
      </c>
      <c r="C67" s="1462" t="str">
        <f>IF(入力シート!F104="","",入力シート!F104)</f>
        <v/>
      </c>
      <c r="D67" s="1462"/>
      <c r="E67" s="1462"/>
      <c r="F67" s="1462"/>
      <c r="G67" s="1462"/>
      <c r="H67" s="1462"/>
      <c r="I67" s="1462"/>
    </row>
    <row r="68" spans="2:11" ht="24.75" customHeight="1">
      <c r="B68" s="227" t="s">
        <v>107</v>
      </c>
      <c r="C68" s="1462" t="str">
        <f>IF(入力シート!F105="","",入力シート!F105)</f>
        <v/>
      </c>
      <c r="D68" s="1462"/>
      <c r="E68" s="1462"/>
      <c r="F68" s="1462"/>
      <c r="G68" s="1462"/>
      <c r="H68" s="1462"/>
      <c r="I68" s="1462"/>
    </row>
    <row r="69" spans="2:11" ht="24.75" customHeight="1">
      <c r="B69" s="227" t="s">
        <v>1225</v>
      </c>
      <c r="C69" s="1462" t="str">
        <f>IF(入力シート!F106="","",入力シート!F106)</f>
        <v/>
      </c>
      <c r="D69" s="1462"/>
      <c r="E69" s="1462"/>
      <c r="F69" s="1462"/>
      <c r="G69" s="1462"/>
      <c r="H69" s="1462"/>
      <c r="I69" s="1462"/>
    </row>
    <row r="70" spans="2:11" ht="9" customHeight="1"/>
    <row r="71" spans="2:11" s="132" customFormat="1" ht="24.75" customHeight="1">
      <c r="B71" s="1459" t="s">
        <v>682</v>
      </c>
      <c r="C71" s="1459"/>
      <c r="D71" s="6"/>
      <c r="E71" s="6"/>
      <c r="F71" s="6"/>
      <c r="G71" s="6"/>
      <c r="H71" s="6"/>
      <c r="I71" s="6"/>
      <c r="K71" s="258"/>
    </row>
    <row r="72" spans="2:11" s="132" customFormat="1" ht="24.75" customHeight="1">
      <c r="B72" s="1460" t="s">
        <v>399</v>
      </c>
      <c r="C72" s="1460"/>
      <c r="D72" s="1460"/>
      <c r="E72" s="1460"/>
      <c r="F72" s="1460"/>
      <c r="G72" s="1460"/>
      <c r="H72" s="1460"/>
      <c r="I72" s="215"/>
      <c r="K72" s="259" t="s">
        <v>774</v>
      </c>
    </row>
    <row r="73" spans="2:11" s="132" customFormat="1" ht="8.25" customHeight="1">
      <c r="B73" s="170"/>
      <c r="C73" s="170"/>
      <c r="D73" s="170"/>
      <c r="E73" s="170"/>
      <c r="F73" s="170"/>
      <c r="G73" s="170"/>
      <c r="H73" s="170"/>
      <c r="I73" s="170"/>
      <c r="K73" s="258"/>
    </row>
    <row r="74" spans="2:11" s="488" customFormat="1" ht="7.5" customHeight="1">
      <c r="B74" s="508"/>
      <c r="K74" s="507"/>
    </row>
    <row r="75" spans="2:11" s="129" customFormat="1" ht="24.75" customHeight="1">
      <c r="B75" s="9" t="s">
        <v>394</v>
      </c>
      <c r="K75" s="259" t="s">
        <v>347</v>
      </c>
    </row>
    <row r="76" spans="2:11" s="129" customFormat="1" ht="24.75" customHeight="1">
      <c r="B76" s="6" t="s">
        <v>95</v>
      </c>
      <c r="C76" s="6"/>
      <c r="D76" s="6"/>
      <c r="E76" s="6"/>
      <c r="F76" s="6"/>
      <c r="G76" s="6"/>
      <c r="H76" s="6"/>
      <c r="I76" s="6"/>
      <c r="K76" s="259"/>
    </row>
    <row r="77" spans="2:11" s="129" customFormat="1" ht="24.75" customHeight="1">
      <c r="B77" s="227" t="s">
        <v>97</v>
      </c>
      <c r="C77" s="1458" t="str">
        <f>IF(入力シート!F52="","",入力シート!F52)</f>
        <v/>
      </c>
      <c r="D77" s="1458"/>
      <c r="E77" s="1458"/>
      <c r="F77" s="1458"/>
      <c r="G77" s="1458"/>
      <c r="H77" s="1458"/>
      <c r="I77" s="1458"/>
      <c r="K77" s="258"/>
    </row>
    <row r="78" spans="2:11" s="129" customFormat="1" ht="24.75" customHeight="1">
      <c r="B78" s="227" t="s">
        <v>98</v>
      </c>
      <c r="C78" s="1458" t="str">
        <f>IF(入力シート!F53="","",入力シート!F53)</f>
        <v/>
      </c>
      <c r="D78" s="1458"/>
      <c r="E78" s="1458"/>
      <c r="F78" s="1458"/>
      <c r="G78" s="1458"/>
      <c r="H78" s="1458"/>
      <c r="I78" s="1458"/>
      <c r="K78" s="258"/>
    </row>
    <row r="79" spans="2:11" s="129" customFormat="1" ht="24.75" customHeight="1">
      <c r="B79" s="227" t="s">
        <v>99</v>
      </c>
      <c r="C79" s="1462" t="str">
        <f>IF(入力シート!F63="","",入力シート!F63)</f>
        <v/>
      </c>
      <c r="D79" s="1462"/>
      <c r="E79" s="1462"/>
      <c r="F79" s="1462"/>
      <c r="G79" s="1462"/>
      <c r="H79" s="1462"/>
      <c r="I79" s="1462"/>
      <c r="K79" s="258"/>
    </row>
    <row r="80" spans="2:11" s="129" customFormat="1" ht="24.75" customHeight="1">
      <c r="B80" s="227" t="s">
        <v>100</v>
      </c>
      <c r="C80" s="1458" t="str">
        <f>IF(入力シート!F54="","",入力シート!F54)</f>
        <v/>
      </c>
      <c r="D80" s="1458"/>
      <c r="E80" s="1458"/>
      <c r="F80" s="1458"/>
      <c r="G80" s="1458"/>
      <c r="H80" s="1458"/>
      <c r="I80" s="1458"/>
      <c r="K80" s="258"/>
    </row>
    <row r="81" spans="2:11" s="129" customFormat="1" ht="24.75" customHeight="1">
      <c r="B81" s="227" t="s">
        <v>97</v>
      </c>
      <c r="C81" s="1458" t="str">
        <f>IF(入力シート!F55="","",入力シート!F55&amp;入力シート!J55)</f>
        <v/>
      </c>
      <c r="D81" s="1458"/>
      <c r="E81" s="1458"/>
      <c r="F81" s="1458"/>
      <c r="G81" s="1458"/>
      <c r="H81" s="1458"/>
      <c r="I81" s="1458"/>
      <c r="K81" s="258"/>
    </row>
    <row r="82" spans="2:11" s="129" customFormat="1" ht="24.75" customHeight="1">
      <c r="B82" s="227" t="s">
        <v>101</v>
      </c>
      <c r="C82" s="1458" t="str">
        <f>IF(入力シート!F56="","",入力シート!F56&amp;入力シート!J56)</f>
        <v/>
      </c>
      <c r="D82" s="1458"/>
      <c r="E82" s="1458"/>
      <c r="F82" s="1458"/>
      <c r="G82" s="1458"/>
      <c r="H82" s="1458"/>
      <c r="I82" s="1458"/>
      <c r="K82" s="258"/>
    </row>
    <row r="83" spans="2:11" s="129" customFormat="1" ht="24.75" customHeight="1">
      <c r="B83" s="1461" t="s">
        <v>102</v>
      </c>
      <c r="C83" s="1463" t="str">
        <f>IF(入力シート!F58="","",入力シート!F58)</f>
        <v/>
      </c>
      <c r="D83" s="1463"/>
      <c r="E83" s="1463"/>
      <c r="F83" s="1463"/>
      <c r="G83" s="1463"/>
      <c r="H83" s="1463"/>
      <c r="I83" s="1463"/>
      <c r="K83" s="258"/>
    </row>
    <row r="84" spans="2:11" s="129" customFormat="1" ht="24.75" customHeight="1">
      <c r="B84" s="1461"/>
      <c r="C84" s="1458" t="str">
        <f>IF(入力シート!F59="","",入力シート!F59&amp;入力シート!G59&amp;入力シート!H59&amp;入力シート!I59&amp;入力シート!J59&amp;入力シート!F60)</f>
        <v/>
      </c>
      <c r="D84" s="1458"/>
      <c r="E84" s="1458"/>
      <c r="F84" s="1458"/>
      <c r="G84" s="1458"/>
      <c r="H84" s="1458"/>
      <c r="I84" s="1458"/>
      <c r="K84" s="258"/>
    </row>
    <row r="85" spans="2:11" s="129" customFormat="1" ht="24.75" customHeight="1">
      <c r="B85" s="227" t="s">
        <v>11</v>
      </c>
      <c r="C85" s="1458" t="str">
        <f>IF(入力シート!F61="","",入力シート!F61)</f>
        <v/>
      </c>
      <c r="D85" s="1458"/>
      <c r="E85" s="1458"/>
      <c r="F85" s="1458"/>
      <c r="G85" s="1458"/>
      <c r="H85" s="1458"/>
      <c r="I85" s="1458"/>
      <c r="K85" s="258"/>
    </row>
    <row r="86" spans="2:11" s="129" customFormat="1" ht="24.75" customHeight="1">
      <c r="B86" s="227" t="s">
        <v>237</v>
      </c>
      <c r="C86" s="1458" t="str">
        <f>IF(入力シート!F62="","",入力シート!F62)</f>
        <v/>
      </c>
      <c r="D86" s="1458"/>
      <c r="E86" s="1458"/>
      <c r="F86" s="1458"/>
      <c r="G86" s="1458"/>
      <c r="H86" s="1458"/>
      <c r="I86" s="1458"/>
      <c r="K86" s="258"/>
    </row>
    <row r="87" spans="2:11" s="129" customFormat="1" ht="7.5" customHeight="1">
      <c r="K87" s="258"/>
    </row>
    <row r="88" spans="2:11" s="8" customFormat="1" ht="24.75" customHeight="1">
      <c r="B88" s="1459" t="s">
        <v>391</v>
      </c>
      <c r="C88" s="1459"/>
      <c r="D88" s="6"/>
      <c r="E88" s="6"/>
      <c r="F88" s="6"/>
      <c r="G88" s="6"/>
      <c r="H88" s="6"/>
      <c r="I88" s="6"/>
      <c r="K88" s="258"/>
    </row>
    <row r="89" spans="2:11" ht="24.75" customHeight="1">
      <c r="B89" s="227" t="s">
        <v>412</v>
      </c>
      <c r="C89" s="227" t="s">
        <v>238</v>
      </c>
      <c r="D89" s="128" t="str">
        <f>IF(入力シート!F108="","",入力シート!F108)</f>
        <v/>
      </c>
    </row>
    <row r="90" spans="2:11" ht="24.75" customHeight="1">
      <c r="B90" s="227" t="s">
        <v>105</v>
      </c>
      <c r="C90" s="1462" t="str">
        <f>IF(入力シート!F109="","",入力シート!F109)</f>
        <v/>
      </c>
      <c r="D90" s="1462"/>
      <c r="E90" s="1462"/>
      <c r="F90" s="1462"/>
      <c r="G90" s="1462"/>
      <c r="H90" s="1462"/>
      <c r="I90" s="1462"/>
    </row>
    <row r="91" spans="2:11" ht="24.75" customHeight="1">
      <c r="B91" s="227" t="s">
        <v>106</v>
      </c>
      <c r="C91" s="1462" t="str">
        <f>IF(入力シート!F110="","",入力シート!F110)</f>
        <v/>
      </c>
      <c r="D91" s="1462"/>
      <c r="E91" s="1462"/>
      <c r="F91" s="1462"/>
      <c r="G91" s="1462"/>
      <c r="H91" s="1462"/>
      <c r="I91" s="1462"/>
    </row>
    <row r="92" spans="2:11" ht="24.75" customHeight="1">
      <c r="B92" s="227" t="s">
        <v>97</v>
      </c>
      <c r="C92" s="1462" t="str">
        <f>IF(入力シート!F111="","",入力シート!F111&amp;入力シート!J111)</f>
        <v/>
      </c>
      <c r="D92" s="1462"/>
      <c r="E92" s="1462"/>
      <c r="F92" s="1462"/>
      <c r="G92" s="1462"/>
      <c r="H92" s="1462"/>
      <c r="I92" s="1462"/>
    </row>
    <row r="93" spans="2:11" ht="24.75" customHeight="1">
      <c r="B93" s="227" t="s">
        <v>23</v>
      </c>
      <c r="C93" s="1462" t="str">
        <f>IF(入力シート!F112="","",入力シート!F112&amp;入力シート!J112)</f>
        <v/>
      </c>
      <c r="D93" s="1462"/>
      <c r="E93" s="1462"/>
      <c r="F93" s="1462"/>
      <c r="G93" s="1462"/>
      <c r="H93" s="1462"/>
      <c r="I93" s="1462"/>
    </row>
    <row r="94" spans="2:11" ht="24.75" customHeight="1">
      <c r="B94" s="1461" t="s">
        <v>102</v>
      </c>
      <c r="C94" s="1463" t="str">
        <f>IF(入力シート!F113="","",入力シート!F113)</f>
        <v/>
      </c>
      <c r="D94" s="1463"/>
      <c r="E94" s="1463"/>
      <c r="F94" s="1463"/>
      <c r="G94" s="1463"/>
      <c r="H94" s="1463"/>
      <c r="I94" s="1463"/>
    </row>
    <row r="95" spans="2:11" ht="24.75" customHeight="1">
      <c r="B95" s="1461"/>
      <c r="C95" s="1462" t="str">
        <f>IF(入力シート!F114="","",入力シート!F114&amp;入力シート!G114&amp;入力シート!H114&amp;入力シート!I114&amp;入力シート!J114&amp;入力シート!F115)</f>
        <v/>
      </c>
      <c r="D95" s="1462"/>
      <c r="E95" s="1462"/>
      <c r="F95" s="1462"/>
      <c r="G95" s="1462"/>
      <c r="H95" s="1462"/>
      <c r="I95" s="1462"/>
    </row>
    <row r="96" spans="2:11" ht="24.75" customHeight="1">
      <c r="B96" s="227" t="s">
        <v>11</v>
      </c>
      <c r="C96" s="1462" t="str">
        <f>IF(入力シート!F116="","",入力シート!F116)</f>
        <v/>
      </c>
      <c r="D96" s="1462"/>
      <c r="E96" s="1462"/>
      <c r="F96" s="1462"/>
      <c r="G96" s="1462"/>
      <c r="H96" s="1462"/>
      <c r="I96" s="1462"/>
    </row>
    <row r="97" spans="2:11" ht="24.75" customHeight="1">
      <c r="B97" s="227" t="s">
        <v>107</v>
      </c>
      <c r="C97" s="1462" t="str">
        <f>IF(入力シート!F117="","",入力シート!F117)</f>
        <v/>
      </c>
      <c r="D97" s="1462"/>
      <c r="E97" s="1462"/>
      <c r="F97" s="1462"/>
      <c r="G97" s="1462"/>
      <c r="H97" s="1462"/>
      <c r="I97" s="1462"/>
    </row>
    <row r="98" spans="2:11" ht="24.75" customHeight="1">
      <c r="B98" s="227" t="s">
        <v>1225</v>
      </c>
      <c r="C98" s="1462" t="str">
        <f>IF(入力シート!F118="","",入力シート!F118)</f>
        <v/>
      </c>
      <c r="D98" s="1462"/>
      <c r="E98" s="1462"/>
      <c r="F98" s="1462"/>
      <c r="G98" s="1462"/>
      <c r="H98" s="1462"/>
      <c r="I98" s="1462"/>
    </row>
    <row r="99" spans="2:11" ht="9" customHeight="1"/>
    <row r="100" spans="2:11" s="132" customFormat="1" ht="24.75" customHeight="1">
      <c r="B100" s="1459" t="s">
        <v>682</v>
      </c>
      <c r="C100" s="1459"/>
      <c r="D100" s="6"/>
      <c r="E100" s="6"/>
      <c r="F100" s="6"/>
      <c r="G100" s="6"/>
      <c r="H100" s="6"/>
      <c r="I100" s="6"/>
      <c r="K100" s="258"/>
    </row>
    <row r="101" spans="2:11" s="132" customFormat="1" ht="24.75" customHeight="1">
      <c r="B101" s="1460" t="s">
        <v>399</v>
      </c>
      <c r="C101" s="1460"/>
      <c r="D101" s="1460"/>
      <c r="E101" s="1460"/>
      <c r="F101" s="1460"/>
      <c r="G101" s="1460"/>
      <c r="H101" s="1460"/>
      <c r="I101" s="215"/>
      <c r="K101" s="259" t="s">
        <v>774</v>
      </c>
    </row>
    <row r="102" spans="2:11" s="129" customFormat="1" ht="7.5" customHeight="1">
      <c r="B102" s="49"/>
      <c r="K102" s="258"/>
    </row>
    <row r="103" spans="2:11" s="488" customFormat="1" ht="7.5" customHeight="1">
      <c r="B103" s="508"/>
      <c r="K103" s="507"/>
    </row>
    <row r="104" spans="2:11" s="132" customFormat="1" ht="7.5" customHeight="1">
      <c r="B104" s="49"/>
      <c r="K104" s="258"/>
    </row>
    <row r="105" spans="2:11" s="129" customFormat="1" ht="24.75" customHeight="1">
      <c r="B105" s="9" t="s">
        <v>393</v>
      </c>
      <c r="K105" s="259" t="s">
        <v>347</v>
      </c>
    </row>
    <row r="106" spans="2:11" s="129" customFormat="1" ht="24.75" customHeight="1">
      <c r="B106" s="6" t="s">
        <v>95</v>
      </c>
      <c r="C106" s="6"/>
      <c r="D106" s="6"/>
      <c r="E106" s="6"/>
      <c r="F106" s="6"/>
      <c r="G106" s="6"/>
      <c r="H106" s="6"/>
      <c r="I106" s="6"/>
      <c r="K106" s="259"/>
    </row>
    <row r="107" spans="2:11" s="129" customFormat="1" ht="24.75" customHeight="1">
      <c r="B107" s="227" t="s">
        <v>97</v>
      </c>
      <c r="C107" s="1458" t="str">
        <f>IF(入力シート!F65="","",入力シート!F65)</f>
        <v/>
      </c>
      <c r="D107" s="1458"/>
      <c r="E107" s="1458"/>
      <c r="F107" s="1458"/>
      <c r="G107" s="1458"/>
      <c r="H107" s="1458"/>
      <c r="I107" s="1458"/>
      <c r="K107" s="258"/>
    </row>
    <row r="108" spans="2:11" s="129" customFormat="1" ht="24.75" customHeight="1">
      <c r="B108" s="227" t="s">
        <v>98</v>
      </c>
      <c r="C108" s="1458" t="str">
        <f>IF(入力シート!F66="","",入力シート!F66)</f>
        <v/>
      </c>
      <c r="D108" s="1458"/>
      <c r="E108" s="1458"/>
      <c r="F108" s="1458"/>
      <c r="G108" s="1458"/>
      <c r="H108" s="1458"/>
      <c r="I108" s="1458"/>
      <c r="K108" s="258"/>
    </row>
    <row r="109" spans="2:11" s="129" customFormat="1" ht="24.75" customHeight="1">
      <c r="B109" s="227" t="s">
        <v>99</v>
      </c>
      <c r="C109" s="1458" t="str">
        <f>IF(入力シート!F76="","",入力シート!F76)</f>
        <v/>
      </c>
      <c r="D109" s="1458"/>
      <c r="E109" s="1458"/>
      <c r="F109" s="1458"/>
      <c r="G109" s="1458"/>
      <c r="H109" s="1458"/>
      <c r="I109" s="1458"/>
      <c r="K109" s="258"/>
    </row>
    <row r="110" spans="2:11" s="129" customFormat="1" ht="24.75" customHeight="1">
      <c r="B110" s="227" t="s">
        <v>100</v>
      </c>
      <c r="C110" s="1458" t="str">
        <f>IF(入力シート!F67="","",入力シート!F67)</f>
        <v/>
      </c>
      <c r="D110" s="1458"/>
      <c r="E110" s="1458"/>
      <c r="F110" s="1458"/>
      <c r="G110" s="1458"/>
      <c r="H110" s="1458"/>
      <c r="I110" s="1458"/>
      <c r="K110" s="258"/>
    </row>
    <row r="111" spans="2:11" s="129" customFormat="1" ht="24.75" customHeight="1">
      <c r="B111" s="227" t="s">
        <v>97</v>
      </c>
      <c r="C111" s="1458" t="str">
        <f>IF(入力シート!F68="","",入力シート!F68&amp;入力シート!J68)</f>
        <v/>
      </c>
      <c r="D111" s="1458"/>
      <c r="E111" s="1458"/>
      <c r="F111" s="1458"/>
      <c r="G111" s="1458"/>
      <c r="H111" s="1458"/>
      <c r="I111" s="1458"/>
      <c r="K111" s="258"/>
    </row>
    <row r="112" spans="2:11" s="129" customFormat="1" ht="24.75" customHeight="1">
      <c r="B112" s="227" t="s">
        <v>101</v>
      </c>
      <c r="C112" s="1458" t="str">
        <f>IF(入力シート!F69="","",入力シート!F69&amp;入力シート!J69)</f>
        <v/>
      </c>
      <c r="D112" s="1458"/>
      <c r="E112" s="1458"/>
      <c r="F112" s="1458"/>
      <c r="G112" s="1458"/>
      <c r="H112" s="1458"/>
      <c r="I112" s="1458"/>
      <c r="K112" s="258"/>
    </row>
    <row r="113" spans="2:11" s="129" customFormat="1" ht="24.75" customHeight="1">
      <c r="B113" s="1461" t="s">
        <v>102</v>
      </c>
      <c r="C113" s="1463" t="str">
        <f>IF(入力シート!F71="","",入力シート!F71)</f>
        <v/>
      </c>
      <c r="D113" s="1463"/>
      <c r="E113" s="1463"/>
      <c r="F113" s="1463"/>
      <c r="G113" s="1463"/>
      <c r="H113" s="1463"/>
      <c r="I113" s="1463"/>
      <c r="K113" s="258"/>
    </row>
    <row r="114" spans="2:11" s="129" customFormat="1" ht="24.75" customHeight="1">
      <c r="B114" s="1461"/>
      <c r="C114" s="1458" t="str">
        <f>IF(入力シート!F72="","",入力シート!F72&amp;入力シート!G72&amp;入力シート!H72&amp;入力シート!I72&amp;入力シート!J72&amp;入力シート!F73)</f>
        <v/>
      </c>
      <c r="D114" s="1458"/>
      <c r="E114" s="1458"/>
      <c r="F114" s="1458"/>
      <c r="G114" s="1458"/>
      <c r="H114" s="1458"/>
      <c r="I114" s="1458"/>
      <c r="K114" s="258"/>
    </row>
    <row r="115" spans="2:11" s="129" customFormat="1" ht="24.75" customHeight="1">
      <c r="B115" s="227" t="s">
        <v>11</v>
      </c>
      <c r="C115" s="1458" t="str">
        <f>IF(入力シート!F74="","",入力シート!F74)</f>
        <v/>
      </c>
      <c r="D115" s="1458"/>
      <c r="E115" s="1458"/>
      <c r="F115" s="1458"/>
      <c r="G115" s="1458"/>
      <c r="H115" s="1458"/>
      <c r="I115" s="1458"/>
      <c r="K115" s="258"/>
    </row>
    <row r="116" spans="2:11" s="129" customFormat="1" ht="24.75" customHeight="1">
      <c r="B116" s="227" t="s">
        <v>237</v>
      </c>
      <c r="C116" s="1458" t="str">
        <f>IF(入力シート!F75="","",入力シート!F75)</f>
        <v/>
      </c>
      <c r="D116" s="1458"/>
      <c r="E116" s="1458"/>
      <c r="F116" s="1458"/>
      <c r="G116" s="1458"/>
      <c r="H116" s="1458"/>
      <c r="I116" s="1458"/>
      <c r="K116" s="258"/>
    </row>
    <row r="117" spans="2:11" s="129" customFormat="1" ht="7.5" customHeight="1">
      <c r="K117" s="258"/>
    </row>
    <row r="118" spans="2:11" s="8" customFormat="1" ht="24.75" customHeight="1">
      <c r="B118" s="1459" t="s">
        <v>391</v>
      </c>
      <c r="C118" s="1459"/>
      <c r="D118" s="6"/>
      <c r="E118" s="6"/>
      <c r="F118" s="6"/>
      <c r="G118" s="6"/>
      <c r="H118" s="6"/>
      <c r="I118" s="6"/>
      <c r="K118" s="258"/>
    </row>
    <row r="119" spans="2:11" ht="24.75" customHeight="1">
      <c r="B119" s="227" t="s">
        <v>413</v>
      </c>
      <c r="C119" s="227" t="s">
        <v>238</v>
      </c>
      <c r="D119" s="128" t="str">
        <f>IF(入力シート!F120="","",入力シート!F120)</f>
        <v/>
      </c>
    </row>
    <row r="120" spans="2:11" ht="24.75" customHeight="1">
      <c r="B120" s="227" t="s">
        <v>105</v>
      </c>
      <c r="C120" s="1462" t="str">
        <f>IF(入力シート!F121="","",入力シート!F121)</f>
        <v/>
      </c>
      <c r="D120" s="1462"/>
      <c r="E120" s="1462"/>
      <c r="F120" s="1462"/>
      <c r="G120" s="1462"/>
      <c r="H120" s="1462"/>
      <c r="I120" s="1462"/>
    </row>
    <row r="121" spans="2:11" ht="24.75" customHeight="1">
      <c r="B121" s="227" t="s">
        <v>106</v>
      </c>
      <c r="C121" s="1462" t="str">
        <f>IF(入力シート!F122="","",入力シート!F122)</f>
        <v/>
      </c>
      <c r="D121" s="1462"/>
      <c r="E121" s="1462"/>
      <c r="F121" s="1462"/>
      <c r="G121" s="1462"/>
      <c r="H121" s="1462"/>
      <c r="I121" s="1462"/>
    </row>
    <row r="122" spans="2:11" ht="24.75" customHeight="1">
      <c r="B122" s="227" t="s">
        <v>97</v>
      </c>
      <c r="C122" s="1462" t="str">
        <f>IF(入力シート!F123="","",入力シート!F123&amp;入力シート!J123)</f>
        <v/>
      </c>
      <c r="D122" s="1462"/>
      <c r="E122" s="1462"/>
      <c r="F122" s="1462"/>
      <c r="G122" s="1462"/>
      <c r="H122" s="1462"/>
      <c r="I122" s="1462"/>
    </row>
    <row r="123" spans="2:11" ht="24.75" customHeight="1">
      <c r="B123" s="227" t="s">
        <v>23</v>
      </c>
      <c r="C123" s="1462" t="str">
        <f>IF(入力シート!F124="","",入力シート!F124&amp;入力シート!J124)</f>
        <v/>
      </c>
      <c r="D123" s="1462"/>
      <c r="E123" s="1462"/>
      <c r="F123" s="1462"/>
      <c r="G123" s="1462"/>
      <c r="H123" s="1462"/>
      <c r="I123" s="1462"/>
    </row>
    <row r="124" spans="2:11" ht="24.75" customHeight="1">
      <c r="B124" s="1461" t="s">
        <v>102</v>
      </c>
      <c r="C124" s="1463" t="str">
        <f>IF(入力シート!F125="","",入力シート!F125)</f>
        <v/>
      </c>
      <c r="D124" s="1463"/>
      <c r="E124" s="1463"/>
      <c r="F124" s="1463"/>
      <c r="G124" s="1463"/>
      <c r="H124" s="1463"/>
      <c r="I124" s="1463"/>
    </row>
    <row r="125" spans="2:11" ht="24.75" customHeight="1">
      <c r="B125" s="1461"/>
      <c r="C125" s="1462" t="str">
        <f>IF(入力シート!F126="","",入力シート!F126&amp;入力シート!G126&amp;入力シート!H126&amp;入力シート!I126&amp;入力シート!J126&amp;入力シート!F127)</f>
        <v/>
      </c>
      <c r="D125" s="1462"/>
      <c r="E125" s="1462"/>
      <c r="F125" s="1462"/>
      <c r="G125" s="1462"/>
      <c r="H125" s="1462"/>
      <c r="I125" s="1462"/>
    </row>
    <row r="126" spans="2:11" ht="24.75" customHeight="1">
      <c r="B126" s="227" t="s">
        <v>11</v>
      </c>
      <c r="C126" s="1462" t="str">
        <f>IF(入力シート!F128="","",入力シート!F128)</f>
        <v/>
      </c>
      <c r="D126" s="1462"/>
      <c r="E126" s="1462"/>
      <c r="F126" s="1462"/>
      <c r="G126" s="1462"/>
      <c r="H126" s="1462"/>
      <c r="I126" s="1462"/>
    </row>
    <row r="127" spans="2:11" ht="24.75" customHeight="1">
      <c r="B127" s="227" t="s">
        <v>107</v>
      </c>
      <c r="C127" s="1462" t="str">
        <f>IF(入力シート!F129="","",入力シート!F129)</f>
        <v/>
      </c>
      <c r="D127" s="1462"/>
      <c r="E127" s="1462"/>
      <c r="F127" s="1462"/>
      <c r="G127" s="1462"/>
      <c r="H127" s="1462"/>
      <c r="I127" s="1462"/>
    </row>
    <row r="128" spans="2:11" ht="24.75" customHeight="1">
      <c r="B128" s="227" t="s">
        <v>1225</v>
      </c>
      <c r="C128" s="1462" t="str">
        <f>IF(入力シート!F130="","",入力シート!F130)</f>
        <v/>
      </c>
      <c r="D128" s="1462"/>
      <c r="E128" s="1462"/>
      <c r="F128" s="1462"/>
      <c r="G128" s="1462"/>
      <c r="H128" s="1462"/>
      <c r="I128" s="1462"/>
    </row>
    <row r="129" spans="2:11" ht="9" customHeight="1"/>
    <row r="130" spans="2:11" s="155" customFormat="1" ht="24.75" customHeight="1">
      <c r="B130" s="1459" t="s">
        <v>682</v>
      </c>
      <c r="C130" s="1459"/>
      <c r="D130" s="6"/>
      <c r="E130" s="6"/>
      <c r="F130" s="6"/>
      <c r="G130" s="6"/>
      <c r="H130" s="6"/>
      <c r="I130" s="6"/>
      <c r="K130" s="258"/>
    </row>
    <row r="131" spans="2:11" s="155" customFormat="1" ht="24.75" customHeight="1">
      <c r="B131" s="1460" t="s">
        <v>399</v>
      </c>
      <c r="C131" s="1460"/>
      <c r="D131" s="1460"/>
      <c r="E131" s="1460"/>
      <c r="F131" s="1460"/>
      <c r="G131" s="1460"/>
      <c r="H131" s="1460"/>
      <c r="I131" s="215"/>
      <c r="K131" s="259" t="s">
        <v>774</v>
      </c>
    </row>
    <row r="132" spans="2:11" s="155" customFormat="1" ht="7.5" customHeight="1">
      <c r="B132" s="49"/>
      <c r="K132" s="258"/>
    </row>
  </sheetData>
  <sheetProtection algorithmName="SHA-512" hashValue="6lGxVx4M+Z1IgQSz1wNVwrrl/L0wEQl0sWloc/l7P04i94iFK2SLQROeANd5iKyhe8zLYjZGgCsO2DSnaMC+zw==" saltValue="DQsmeLcd12HkofvNMkHyrA==" spinCount="100000" sheet="1" formatCells="0" insertRows="0" deleteRows="0" selectLockedCells="1" autoFilter="0" pivotTables="0"/>
  <mergeCells count="107">
    <mergeCell ref="B101:H101"/>
    <mergeCell ref="C95:I95"/>
    <mergeCell ref="B94:B95"/>
    <mergeCell ref="C94:I94"/>
    <mergeCell ref="C86:I86"/>
    <mergeCell ref="B88:C88"/>
    <mergeCell ref="C90:I90"/>
    <mergeCell ref="C91:I91"/>
    <mergeCell ref="C96:I96"/>
    <mergeCell ref="C97:I97"/>
    <mergeCell ref="C98:I98"/>
    <mergeCell ref="B100:C100"/>
    <mergeCell ref="C92:I92"/>
    <mergeCell ref="C93:I93"/>
    <mergeCell ref="A3:I3"/>
    <mergeCell ref="B12:B13"/>
    <mergeCell ref="C6:I6"/>
    <mergeCell ref="C7:I7"/>
    <mergeCell ref="C8:I8"/>
    <mergeCell ref="C9:I9"/>
    <mergeCell ref="C12:I12"/>
    <mergeCell ref="C10:I10"/>
    <mergeCell ref="C11:I11"/>
    <mergeCell ref="C13:I13"/>
    <mergeCell ref="C14:I14"/>
    <mergeCell ref="C15:I15"/>
    <mergeCell ref="B17:C17"/>
    <mergeCell ref="C28:I28"/>
    <mergeCell ref="C18:I18"/>
    <mergeCell ref="C19:I19"/>
    <mergeCell ref="C20:I20"/>
    <mergeCell ref="C24:I24"/>
    <mergeCell ref="C25:I25"/>
    <mergeCell ref="C26:I26"/>
    <mergeCell ref="C27:I27"/>
    <mergeCell ref="B22:C22"/>
    <mergeCell ref="B28:B29"/>
    <mergeCell ref="C29:I29"/>
    <mergeCell ref="C30:I30"/>
    <mergeCell ref="C31:I31"/>
    <mergeCell ref="C32:I32"/>
    <mergeCell ref="C39:I39"/>
    <mergeCell ref="C48:I48"/>
    <mergeCell ref="C79:I79"/>
    <mergeCell ref="B33:C33"/>
    <mergeCell ref="C57:I57"/>
    <mergeCell ref="B59:C59"/>
    <mergeCell ref="C38:I38"/>
    <mergeCell ref="C56:I56"/>
    <mergeCell ref="B41:C41"/>
    <mergeCell ref="B42:H42"/>
    <mergeCell ref="C62:I62"/>
    <mergeCell ref="C63:I63"/>
    <mergeCell ref="C64:I64"/>
    <mergeCell ref="C65:I65"/>
    <mergeCell ref="C49:I49"/>
    <mergeCell ref="C50:I50"/>
    <mergeCell ref="C51:I51"/>
    <mergeCell ref="B35:C35"/>
    <mergeCell ref="C36:I36"/>
    <mergeCell ref="C37:I37"/>
    <mergeCell ref="B131:H131"/>
    <mergeCell ref="C111:I111"/>
    <mergeCell ref="C112:I112"/>
    <mergeCell ref="B113:B114"/>
    <mergeCell ref="C113:I113"/>
    <mergeCell ref="C114:I114"/>
    <mergeCell ref="C107:I107"/>
    <mergeCell ref="C108:I108"/>
    <mergeCell ref="C109:I109"/>
    <mergeCell ref="C110:I110"/>
    <mergeCell ref="C122:I122"/>
    <mergeCell ref="C123:I123"/>
    <mergeCell ref="B124:B125"/>
    <mergeCell ref="C124:I124"/>
    <mergeCell ref="C125:I125"/>
    <mergeCell ref="C115:I115"/>
    <mergeCell ref="C116:I116"/>
    <mergeCell ref="B118:C118"/>
    <mergeCell ref="C120:I120"/>
    <mergeCell ref="C121:I121"/>
    <mergeCell ref="C126:I126"/>
    <mergeCell ref="C127:I127"/>
    <mergeCell ref="C128:I128"/>
    <mergeCell ref="B130:C130"/>
    <mergeCell ref="C85:I85"/>
    <mergeCell ref="B71:C71"/>
    <mergeCell ref="B72:H72"/>
    <mergeCell ref="B65:B66"/>
    <mergeCell ref="C66:I66"/>
    <mergeCell ref="C52:I52"/>
    <mergeCell ref="C53:I53"/>
    <mergeCell ref="B54:B55"/>
    <mergeCell ref="C54:I54"/>
    <mergeCell ref="C55:I55"/>
    <mergeCell ref="C61:I61"/>
    <mergeCell ref="C80:I80"/>
    <mergeCell ref="C81:I81"/>
    <mergeCell ref="C82:I82"/>
    <mergeCell ref="B83:B84"/>
    <mergeCell ref="C83:I83"/>
    <mergeCell ref="C84:I84"/>
    <mergeCell ref="C77:I77"/>
    <mergeCell ref="C78:I78"/>
    <mergeCell ref="C68:I68"/>
    <mergeCell ref="C67:I67"/>
    <mergeCell ref="C69:I69"/>
  </mergeCells>
  <phoneticPr fontId="18"/>
  <conditionalFormatting sqref="A6:J7 L6:XFD7 A46:J47 L46:XFD47 A75:J76 L75:XFD76 A105:J106 L105:XFD106 A42:B43 I42:J42 A133:XFD1048576 A1:XFD1 A107:XFD129 A3:XFD5 B2:XFD2 L42:XFD43 A43:H43 J43:XFD43 A77:XFD99 A44:XFD45 A74:XFD74 A102:XFD104 A8:XFD41 A48:XFD71">
    <cfRule type="containsText" dxfId="627" priority="45" operator="containsText" text="(例)">
      <formula>NOT(ISERROR(SEARCH("(例)",A1)))</formula>
    </cfRule>
    <cfRule type="expression" dxfId="626" priority="50">
      <formula>_xlfn.ISFORMULA(A1)=TRUE</formula>
    </cfRule>
  </conditionalFormatting>
  <conditionalFormatting sqref="I42 C37:I41 C71:I71">
    <cfRule type="expression" dxfId="625" priority="118">
      <formula>#REF!="無し"</formula>
    </cfRule>
  </conditionalFormatting>
  <conditionalFormatting sqref="C59:I69">
    <cfRule type="containsText" dxfId="624" priority="36" operator="containsText" text="(例)">
      <formula>NOT(ISERROR(SEARCH("(例)",C59)))</formula>
    </cfRule>
  </conditionalFormatting>
  <conditionalFormatting sqref="C88:I98">
    <cfRule type="containsText" dxfId="623" priority="35" operator="containsText" text="(例)">
      <formula>NOT(ISERROR(SEARCH("(例)",C88)))</formula>
    </cfRule>
  </conditionalFormatting>
  <conditionalFormatting sqref="C118:I128">
    <cfRule type="containsText" dxfId="622" priority="34" operator="containsText" text="(例)">
      <formula>NOT(ISERROR(SEARCH("(例)",C118)))</formula>
    </cfRule>
  </conditionalFormatting>
  <conditionalFormatting sqref="I42">
    <cfRule type="containsBlanks" dxfId="621" priority="33">
      <formula>LEN(TRIM(I42))=0</formula>
    </cfRule>
  </conditionalFormatting>
  <conditionalFormatting sqref="A72:B73 I72:J72 J73:XFD73 L72:XFD72">
    <cfRule type="containsText" dxfId="620" priority="30" operator="containsText" text="(例)">
      <formula>NOT(ISERROR(SEARCH("(例)",A72)))</formula>
    </cfRule>
    <cfRule type="expression" dxfId="619" priority="31">
      <formula>_xlfn.ISFORMULA(A72)=TRUE</formula>
    </cfRule>
  </conditionalFormatting>
  <conditionalFormatting sqref="I72">
    <cfRule type="expression" dxfId="618" priority="32">
      <formula>#REF!="無し"</formula>
    </cfRule>
  </conditionalFormatting>
  <conditionalFormatting sqref="I72">
    <cfRule type="containsBlanks" dxfId="617" priority="29">
      <formula>LEN(TRIM(I72))=0</formula>
    </cfRule>
  </conditionalFormatting>
  <conditionalFormatting sqref="A100:XFD100 A101:B101 I101:J101 L101:XFD101">
    <cfRule type="containsText" dxfId="616" priority="26" operator="containsText" text="(例)">
      <formula>NOT(ISERROR(SEARCH("(例)",A100)))</formula>
    </cfRule>
    <cfRule type="expression" dxfId="615" priority="27">
      <formula>_xlfn.ISFORMULA(A100)=TRUE</formula>
    </cfRule>
  </conditionalFormatting>
  <conditionalFormatting sqref="C100:I100 I101">
    <cfRule type="expression" dxfId="614" priority="28">
      <formula>#REF!="無し"</formula>
    </cfRule>
  </conditionalFormatting>
  <conditionalFormatting sqref="I101">
    <cfRule type="containsBlanks" dxfId="613" priority="25">
      <formula>LEN(TRIM(I101))=0</formula>
    </cfRule>
  </conditionalFormatting>
  <conditionalFormatting sqref="A2">
    <cfRule type="containsText" dxfId="612" priority="18" operator="containsText" text="(例)">
      <formula>NOT(ISERROR(SEARCH("(例)",A2)))</formula>
    </cfRule>
    <cfRule type="expression" dxfId="611" priority="19">
      <formula>_xlfn.ISFORMULA(A2)=TRUE</formula>
    </cfRule>
  </conditionalFormatting>
  <conditionalFormatting sqref="C23">
    <cfRule type="containsText" dxfId="610" priority="17" operator="containsText" text="(例)">
      <formula>NOT(ISERROR(SEARCH("(例)",C23)))</formula>
    </cfRule>
  </conditionalFormatting>
  <conditionalFormatting sqref="A132:XFD132">
    <cfRule type="containsText" dxfId="609" priority="9" operator="containsText" text="(例)">
      <formula>NOT(ISERROR(SEARCH("(例)",A132)))</formula>
    </cfRule>
    <cfRule type="expression" dxfId="608" priority="10">
      <formula>_xlfn.ISFORMULA(A132)=TRUE</formula>
    </cfRule>
  </conditionalFormatting>
  <conditionalFormatting sqref="A130:XFD130 A131:B131 I131:J131 L131:XFD131">
    <cfRule type="containsText" dxfId="607" priority="6" operator="containsText" text="(例)">
      <formula>NOT(ISERROR(SEARCH("(例)",A130)))</formula>
    </cfRule>
    <cfRule type="expression" dxfId="606" priority="7">
      <formula>_xlfn.ISFORMULA(A130)=TRUE</formula>
    </cfRule>
  </conditionalFormatting>
  <conditionalFormatting sqref="C130:I130 I131">
    <cfRule type="expression" dxfId="605" priority="8">
      <formula>#REF!="無し"</formula>
    </cfRule>
  </conditionalFormatting>
  <conditionalFormatting sqref="I131">
    <cfRule type="containsBlanks" dxfId="604" priority="5">
      <formula>LEN(TRIM(I131))=0</formula>
    </cfRule>
  </conditionalFormatting>
  <dataValidations count="1">
    <dataValidation type="list" allowBlank="1" showInputMessage="1" showErrorMessage="1" sqref="I72 I42 I101 I131"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5" orientation="portrait" r:id="rId1"/>
  <headerFooter scaleWithDoc="0">
    <oddFooter>&amp;R&amp;K00-043R5高層ZEH-M_ver.1.2</oddFooter>
  </headerFooter>
  <rowBreaks count="3" manualBreakCount="3">
    <brk id="44" max="9" man="1"/>
    <brk id="74" max="9" man="1"/>
    <brk id="103"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625" style="10" customWidth="1"/>
    <col min="2" max="2" width="19.75" style="35" customWidth="1"/>
    <col min="3" max="3" width="6" style="35" bestFit="1" customWidth="1"/>
    <col min="4" max="4" width="5.625" style="35" customWidth="1"/>
    <col min="5" max="5" width="4.625" style="35" bestFit="1" customWidth="1"/>
    <col min="6" max="6" width="2.625" style="35" customWidth="1"/>
    <col min="7" max="7" width="4.75" style="35" bestFit="1" customWidth="1"/>
    <col min="8" max="8" width="4.625" style="35" customWidth="1"/>
    <col min="9" max="9" width="7.75" style="35" customWidth="1"/>
    <col min="10" max="10" width="4.75" style="35" bestFit="1" customWidth="1"/>
    <col min="11" max="11" width="4.625" style="35" bestFit="1" customWidth="1"/>
    <col min="12" max="12" width="13.375" style="35" customWidth="1"/>
    <col min="13" max="15" width="4.625" style="35" customWidth="1"/>
    <col min="16" max="16" width="3.625" style="35" customWidth="1"/>
    <col min="17" max="17" width="8.375" style="35" customWidth="1"/>
    <col min="18" max="18" width="4.625" style="35" customWidth="1"/>
    <col min="19" max="19" width="7.625" style="35" customWidth="1"/>
    <col min="20" max="20" width="4.625" style="35" customWidth="1"/>
    <col min="21" max="21" width="3.625" style="35" customWidth="1"/>
    <col min="22" max="22" width="4.625" style="35" bestFit="1" customWidth="1"/>
    <col min="23" max="23" width="7.75" style="35" customWidth="1"/>
    <col min="24" max="24" width="4.625" style="35" bestFit="1" customWidth="1"/>
    <col min="25" max="25" width="6.625" style="35" customWidth="1"/>
    <col min="26" max="26" width="2.625" style="35" customWidth="1"/>
    <col min="27" max="27" width="10.625" style="35" customWidth="1"/>
    <col min="28" max="28" width="20.625" style="35" customWidth="1"/>
    <col min="29" max="29" width="5.625" style="65" customWidth="1"/>
    <col min="30" max="30" width="20.625" style="35" customWidth="1"/>
    <col min="31" max="31" width="25.25" style="35" customWidth="1"/>
    <col min="32" max="32" width="18.375" style="35" customWidth="1"/>
    <col min="33" max="33" width="18.375" style="65" customWidth="1"/>
    <col min="34" max="34" width="18.375" style="35" customWidth="1"/>
    <col min="35" max="35" width="11.25" style="35" customWidth="1"/>
    <col min="36" max="36" width="7.125" style="35" bestFit="1" customWidth="1"/>
    <col min="37" max="37" width="2.625" style="35" customWidth="1"/>
    <col min="38" max="38" width="14.25" style="13" bestFit="1" customWidth="1"/>
    <col min="39" max="16384" width="9" style="35"/>
  </cols>
  <sheetData>
    <row r="1" spans="1:38" s="261" customFormat="1" ht="17.25">
      <c r="A1" s="260" t="s">
        <v>410</v>
      </c>
      <c r="B1" s="260"/>
      <c r="C1" s="260"/>
      <c r="D1" s="260"/>
      <c r="E1" s="260"/>
      <c r="F1" s="260"/>
      <c r="G1" s="260"/>
      <c r="H1" s="260"/>
      <c r="I1" s="260"/>
      <c r="J1" s="260"/>
      <c r="K1" s="260"/>
      <c r="L1" s="260"/>
      <c r="M1" s="260"/>
      <c r="N1" s="260"/>
      <c r="O1" s="260"/>
      <c r="P1" s="260"/>
      <c r="Q1" s="260"/>
      <c r="R1" s="260"/>
      <c r="S1" s="260"/>
      <c r="T1" s="260"/>
      <c r="U1" s="260"/>
      <c r="V1" s="260"/>
      <c r="W1" s="260"/>
      <c r="X1" s="260"/>
      <c r="Y1" s="260"/>
      <c r="AL1" s="262"/>
    </row>
    <row r="2" spans="1:38" s="261" customFormat="1" ht="17.25">
      <c r="A2" s="260" t="s">
        <v>360</v>
      </c>
      <c r="B2" s="260"/>
      <c r="C2" s="260"/>
      <c r="D2" s="260"/>
      <c r="E2" s="260"/>
      <c r="F2" s="260"/>
      <c r="G2" s="260"/>
      <c r="H2" s="260"/>
      <c r="I2" s="260"/>
      <c r="J2" s="260"/>
      <c r="K2" s="260"/>
      <c r="L2" s="260"/>
      <c r="M2" s="260"/>
      <c r="N2" s="260"/>
      <c r="O2" s="260"/>
      <c r="P2" s="260"/>
      <c r="Q2" s="260"/>
      <c r="R2" s="260"/>
      <c r="S2" s="260"/>
      <c r="T2" s="260"/>
      <c r="U2" s="260"/>
      <c r="V2" s="260"/>
      <c r="W2" s="260"/>
      <c r="X2" s="260"/>
      <c r="Y2" s="260"/>
      <c r="AL2" s="262"/>
    </row>
    <row r="3" spans="1:38" s="261" customFormat="1" ht="20.25">
      <c r="A3" s="260" t="s">
        <v>1125</v>
      </c>
      <c r="B3" s="260"/>
      <c r="C3" s="260"/>
      <c r="D3" s="260"/>
      <c r="E3" s="260"/>
      <c r="F3" s="260"/>
      <c r="G3" s="260"/>
      <c r="H3" s="260"/>
      <c r="I3" s="260"/>
      <c r="J3" s="260"/>
      <c r="K3" s="260"/>
      <c r="L3" s="260"/>
      <c r="M3" s="260"/>
      <c r="N3" s="260"/>
      <c r="O3" s="260"/>
      <c r="P3" s="260"/>
      <c r="Q3" s="260"/>
      <c r="R3" s="260"/>
      <c r="S3" s="260"/>
      <c r="T3" s="260"/>
      <c r="U3" s="260"/>
      <c r="V3" s="260"/>
      <c r="W3" s="260"/>
      <c r="X3" s="260"/>
      <c r="Y3" s="260"/>
      <c r="AL3" s="262"/>
    </row>
    <row r="4" spans="1:38" ht="21" customHeight="1">
      <c r="A4" s="135"/>
      <c r="B4" s="157" t="s">
        <v>36</v>
      </c>
      <c r="C4" s="157"/>
      <c r="D4" s="157"/>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row>
    <row r="5" spans="1:38" ht="21" customHeight="1" thickBot="1">
      <c r="A5" s="135"/>
      <c r="B5" s="139" t="s">
        <v>37</v>
      </c>
      <c r="C5" s="139"/>
      <c r="D5" s="139"/>
      <c r="E5" s="136"/>
      <c r="F5" s="136"/>
      <c r="G5" s="136"/>
      <c r="H5" s="136"/>
      <c r="I5" s="136"/>
      <c r="J5" s="136"/>
      <c r="K5" s="136"/>
      <c r="L5" s="136"/>
      <c r="M5" s="136"/>
      <c r="N5" s="136"/>
      <c r="O5" s="136"/>
      <c r="P5" s="136"/>
      <c r="Q5" s="136"/>
      <c r="R5" s="136"/>
      <c r="S5" s="136"/>
      <c r="T5" s="136"/>
      <c r="U5" s="136"/>
      <c r="V5" s="136"/>
      <c r="W5" s="136"/>
      <c r="X5" s="136"/>
      <c r="Y5" s="136"/>
      <c r="Z5" s="136"/>
      <c r="AA5" s="219" t="s">
        <v>584</v>
      </c>
      <c r="AB5" s="220"/>
      <c r="AC5" s="220"/>
      <c r="AD5" s="220"/>
      <c r="AE5" s="220"/>
      <c r="AF5" s="220"/>
      <c r="AG5" s="220"/>
      <c r="AH5" s="220"/>
      <c r="AI5" s="220"/>
      <c r="AJ5" s="220"/>
    </row>
    <row r="6" spans="1:38" ht="21" customHeight="1">
      <c r="A6" s="135"/>
      <c r="B6" s="163" t="s">
        <v>38</v>
      </c>
      <c r="C6" s="1676" t="str">
        <f>IF(入力シート!F13="","",入力シート!F13)</f>
        <v/>
      </c>
      <c r="D6" s="1677"/>
      <c r="E6" s="1677"/>
      <c r="F6" s="1677"/>
      <c r="G6" s="1677"/>
      <c r="H6" s="1677"/>
      <c r="I6" s="1677"/>
      <c r="J6" s="1677"/>
      <c r="K6" s="1678"/>
      <c r="L6" s="1679" t="s">
        <v>395</v>
      </c>
      <c r="M6" s="1680"/>
      <c r="N6" s="1680"/>
      <c r="O6" s="1681"/>
      <c r="P6" s="1720" t="str">
        <f>IF(様式第1_交付申請書!H64="","",様式第1_交付申請書!H64)</f>
        <v/>
      </c>
      <c r="Q6" s="1721"/>
      <c r="R6" s="1721"/>
      <c r="S6" s="1721"/>
      <c r="T6" s="1721"/>
      <c r="U6" s="1721"/>
      <c r="V6" s="1721"/>
      <c r="W6" s="1721"/>
      <c r="X6" s="1721"/>
      <c r="Y6" s="1722"/>
      <c r="Z6" s="136"/>
      <c r="AA6" s="1538" t="s">
        <v>415</v>
      </c>
      <c r="AB6" s="1539"/>
      <c r="AC6" s="1539"/>
      <c r="AD6" s="1539"/>
      <c r="AE6" s="1539"/>
      <c r="AF6" s="1539"/>
      <c r="AG6" s="1539"/>
      <c r="AH6" s="1539"/>
      <c r="AI6" s="1539"/>
      <c r="AJ6" s="1540"/>
    </row>
    <row r="7" spans="1:38" ht="21" customHeight="1">
      <c r="A7" s="138"/>
      <c r="B7" s="164" t="s">
        <v>0</v>
      </c>
      <c r="C7" s="1688" t="str">
        <f>IF(様式第1_交付申請書!B51="","",様式第1_交付申請書!B51)</f>
        <v/>
      </c>
      <c r="D7" s="1689"/>
      <c r="E7" s="1689"/>
      <c r="F7" s="1689"/>
      <c r="G7" s="1689"/>
      <c r="H7" s="1689"/>
      <c r="I7" s="1689"/>
      <c r="J7" s="1689"/>
      <c r="K7" s="1689"/>
      <c r="L7" s="1689"/>
      <c r="M7" s="1689"/>
      <c r="N7" s="1689"/>
      <c r="O7" s="1689"/>
      <c r="P7" s="1689"/>
      <c r="Q7" s="1689"/>
      <c r="R7" s="1689"/>
      <c r="S7" s="1689"/>
      <c r="T7" s="1690" t="s">
        <v>1114</v>
      </c>
      <c r="U7" s="1690"/>
      <c r="V7" s="1690"/>
      <c r="W7" s="1690"/>
      <c r="X7" s="1690"/>
      <c r="Y7" s="1691"/>
      <c r="Z7" s="136"/>
      <c r="AA7" s="171" t="s">
        <v>248</v>
      </c>
      <c r="AB7" s="1541" t="s">
        <v>405</v>
      </c>
      <c r="AC7" s="1542"/>
      <c r="AD7" s="1542"/>
      <c r="AE7" s="1542"/>
      <c r="AF7" s="1542"/>
      <c r="AG7" s="1542"/>
      <c r="AH7" s="1542"/>
      <c r="AI7" s="1542"/>
      <c r="AJ7" s="1543"/>
    </row>
    <row r="8" spans="1:38" ht="21" customHeight="1" thickBot="1">
      <c r="A8" s="138"/>
      <c r="B8" s="165" t="s">
        <v>39</v>
      </c>
      <c r="C8" s="1711">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712"/>
      <c r="E8" s="1712"/>
      <c r="F8" s="1712"/>
      <c r="G8" s="1712"/>
      <c r="H8" s="1712"/>
      <c r="I8" s="1712"/>
      <c r="J8" s="1712"/>
      <c r="K8" s="1712"/>
      <c r="L8" s="1712"/>
      <c r="M8" s="1712"/>
      <c r="N8" s="1712"/>
      <c r="O8" s="1712"/>
      <c r="P8" s="1712"/>
      <c r="Q8" s="1712"/>
      <c r="R8" s="1712"/>
      <c r="S8" s="1712"/>
      <c r="T8" s="1712"/>
      <c r="U8" s="1712"/>
      <c r="V8" s="1712"/>
      <c r="W8" s="1712"/>
      <c r="X8" s="1712"/>
      <c r="Y8" s="1713"/>
      <c r="Z8" s="136"/>
      <c r="AA8" s="171" t="s">
        <v>248</v>
      </c>
      <c r="AB8" s="1541" t="s">
        <v>406</v>
      </c>
      <c r="AC8" s="1542"/>
      <c r="AD8" s="1542"/>
      <c r="AE8" s="1542"/>
      <c r="AF8" s="1542"/>
      <c r="AG8" s="1542"/>
      <c r="AH8" s="1542"/>
      <c r="AI8" s="1542"/>
      <c r="AJ8" s="1543"/>
    </row>
    <row r="9" spans="1:38" ht="21" customHeight="1" thickBot="1">
      <c r="A9" s="135"/>
      <c r="B9" s="139" t="s">
        <v>361</v>
      </c>
      <c r="C9" s="139"/>
      <c r="D9" s="139"/>
      <c r="E9" s="136"/>
      <c r="F9" s="136"/>
      <c r="G9" s="136"/>
      <c r="H9" s="136"/>
      <c r="I9" s="136"/>
      <c r="J9" s="136"/>
      <c r="K9" s="136"/>
      <c r="L9" s="136"/>
      <c r="M9" s="136"/>
      <c r="N9" s="136"/>
      <c r="O9" s="136"/>
      <c r="P9" s="136"/>
      <c r="Q9" s="136"/>
      <c r="R9" s="136"/>
      <c r="S9" s="136"/>
      <c r="T9" s="136"/>
      <c r="U9" s="136"/>
      <c r="V9" s="136"/>
      <c r="W9" s="136"/>
      <c r="X9" s="136"/>
      <c r="Y9" s="136"/>
      <c r="Z9" s="136"/>
      <c r="AA9" s="1467"/>
      <c r="AB9" s="1468"/>
      <c r="AC9" s="1468"/>
      <c r="AD9" s="1468"/>
      <c r="AE9" s="1468"/>
      <c r="AF9" s="1468"/>
      <c r="AG9" s="1468"/>
      <c r="AH9" s="1468"/>
      <c r="AI9" s="1468"/>
      <c r="AJ9" s="1469"/>
    </row>
    <row r="10" spans="1:38" ht="21" customHeight="1" thickBot="1">
      <c r="A10" s="135"/>
      <c r="B10" s="163" t="s">
        <v>40</v>
      </c>
      <c r="C10" s="1702" t="str">
        <f>IF(入力シート!F79="","",入力シート!F79)</f>
        <v/>
      </c>
      <c r="D10" s="1703"/>
      <c r="E10" s="1703"/>
      <c r="F10" s="1703"/>
      <c r="G10" s="1703"/>
      <c r="H10" s="1703"/>
      <c r="I10" s="1703"/>
      <c r="J10" s="1703"/>
      <c r="K10" s="1704"/>
      <c r="L10" s="167" t="s">
        <v>19</v>
      </c>
      <c r="M10" s="1685" t="str">
        <f>IF(入力シート!F81="","",入力シート!F81)</f>
        <v/>
      </c>
      <c r="N10" s="1686"/>
      <c r="O10" s="1686"/>
      <c r="P10" s="1686"/>
      <c r="Q10" s="1686"/>
      <c r="R10" s="1686"/>
      <c r="S10" s="1686"/>
      <c r="T10" s="1686"/>
      <c r="U10" s="1686"/>
      <c r="V10" s="1686"/>
      <c r="W10" s="1686"/>
      <c r="X10" s="1686"/>
      <c r="Y10" s="1687"/>
      <c r="Z10" s="136"/>
      <c r="AA10" s="1470"/>
      <c r="AB10" s="1471"/>
      <c r="AC10" s="1471"/>
      <c r="AD10" s="1471"/>
      <c r="AE10" s="1471"/>
      <c r="AF10" s="1471"/>
      <c r="AG10" s="1471"/>
      <c r="AH10" s="1471"/>
      <c r="AI10" s="1471"/>
      <c r="AJ10" s="1472"/>
    </row>
    <row r="11" spans="1:38" ht="21" customHeight="1" thickBot="1">
      <c r="A11" s="135"/>
      <c r="B11" s="165" t="s">
        <v>20</v>
      </c>
      <c r="C11" s="1708" t="str">
        <f>IF(入力シート!F80="","",入力シート!F80)</f>
        <v/>
      </c>
      <c r="D11" s="1709"/>
      <c r="E11" s="1709"/>
      <c r="F11" s="1709"/>
      <c r="G11" s="1709"/>
      <c r="H11" s="1709"/>
      <c r="I11" s="1709"/>
      <c r="J11" s="1709"/>
      <c r="K11" s="1710"/>
      <c r="L11" s="1701"/>
      <c r="M11" s="1701"/>
      <c r="N11" s="1701"/>
      <c r="O11" s="1701"/>
      <c r="P11" s="1701"/>
      <c r="Q11" s="1701"/>
      <c r="R11" s="1701"/>
      <c r="S11" s="1701"/>
      <c r="T11" s="1701"/>
      <c r="U11" s="1701"/>
      <c r="V11" s="1701"/>
      <c r="W11" s="1701"/>
      <c r="X11" s="1701"/>
      <c r="Y11" s="1701"/>
      <c r="Z11" s="136"/>
      <c r="AA11" s="1470"/>
      <c r="AB11" s="1471"/>
      <c r="AC11" s="1471"/>
      <c r="AD11" s="1471"/>
      <c r="AE11" s="1471"/>
      <c r="AF11" s="1471"/>
      <c r="AG11" s="1471"/>
      <c r="AH11" s="1471"/>
      <c r="AI11" s="1471"/>
      <c r="AJ11" s="1472"/>
    </row>
    <row r="12" spans="1:38" ht="21" customHeight="1" thickBot="1">
      <c r="A12" s="135"/>
      <c r="B12" s="139" t="s">
        <v>362</v>
      </c>
      <c r="C12" s="139"/>
      <c r="D12" s="139"/>
      <c r="E12" s="136"/>
      <c r="F12" s="136"/>
      <c r="G12" s="136"/>
      <c r="H12" s="136"/>
      <c r="I12" s="136"/>
      <c r="J12" s="136"/>
      <c r="K12" s="136"/>
      <c r="L12" s="136"/>
      <c r="M12" s="136"/>
      <c r="N12" s="136"/>
      <c r="O12" s="136"/>
      <c r="P12" s="136"/>
      <c r="Q12" s="136"/>
      <c r="R12" s="136"/>
      <c r="S12" s="136"/>
      <c r="T12" s="136"/>
      <c r="U12" s="136"/>
      <c r="V12" s="136"/>
      <c r="W12" s="136"/>
      <c r="X12" s="136"/>
      <c r="Y12" s="136"/>
      <c r="Z12" s="136"/>
      <c r="AA12" s="1470"/>
      <c r="AB12" s="1471"/>
      <c r="AC12" s="1471"/>
      <c r="AD12" s="1471"/>
      <c r="AE12" s="1471"/>
      <c r="AF12" s="1471"/>
      <c r="AG12" s="1471"/>
      <c r="AH12" s="1471"/>
      <c r="AI12" s="1471"/>
      <c r="AJ12" s="1472"/>
    </row>
    <row r="13" spans="1:38" ht="21" customHeight="1">
      <c r="A13" s="135"/>
      <c r="B13" s="163" t="s">
        <v>650</v>
      </c>
      <c r="C13" s="1725"/>
      <c r="D13" s="1726"/>
      <c r="E13" s="1048" t="s">
        <v>954</v>
      </c>
      <c r="F13" s="1727"/>
      <c r="G13" s="1727"/>
      <c r="H13" s="1727"/>
      <c r="I13" s="1049" t="s">
        <v>953</v>
      </c>
      <c r="J13" s="1728"/>
      <c r="K13" s="1729"/>
      <c r="L13" s="1729"/>
      <c r="M13" s="1729"/>
      <c r="N13" s="1730"/>
      <c r="O13" s="1561" t="s">
        <v>398</v>
      </c>
      <c r="P13" s="1562"/>
      <c r="Q13" s="1563"/>
      <c r="R13" s="1564"/>
      <c r="S13" s="1565"/>
      <c r="T13" s="1562" t="s">
        <v>615</v>
      </c>
      <c r="U13" s="1562"/>
      <c r="V13" s="1562"/>
      <c r="W13" s="1562"/>
      <c r="X13" s="1566"/>
      <c r="Y13" s="1567"/>
      <c r="Z13" s="136"/>
      <c r="AA13" s="1470"/>
      <c r="AB13" s="1471"/>
      <c r="AC13" s="1471"/>
      <c r="AD13" s="1471"/>
      <c r="AE13" s="1471"/>
      <c r="AF13" s="1471"/>
      <c r="AG13" s="1471"/>
      <c r="AH13" s="1471"/>
      <c r="AI13" s="1471"/>
      <c r="AJ13" s="1472"/>
    </row>
    <row r="14" spans="1:38" ht="21" customHeight="1">
      <c r="A14" s="135"/>
      <c r="B14" s="164" t="s">
        <v>42</v>
      </c>
      <c r="C14" s="1699" t="s">
        <v>771</v>
      </c>
      <c r="D14" s="1700"/>
      <c r="E14" s="1700"/>
      <c r="F14" s="1558" t="s">
        <v>681</v>
      </c>
      <c r="G14" s="1559"/>
      <c r="H14" s="1559"/>
      <c r="I14" s="1559"/>
      <c r="J14" s="1559"/>
      <c r="K14" s="1560"/>
      <c r="L14" s="1696" t="str">
        <f>IF(入力シート!F12="","",入力シート!F12)</f>
        <v/>
      </c>
      <c r="M14" s="1697"/>
      <c r="N14" s="1698"/>
      <c r="O14" s="1487" t="s">
        <v>43</v>
      </c>
      <c r="P14" s="1488"/>
      <c r="Q14" s="1489"/>
      <c r="R14" s="1692"/>
      <c r="S14" s="1693"/>
      <c r="T14" s="1693"/>
      <c r="U14" s="1693"/>
      <c r="V14" s="1693"/>
      <c r="W14" s="1693"/>
      <c r="X14" s="1694"/>
      <c r="Y14" s="1695"/>
      <c r="Z14" s="136"/>
      <c r="AA14" s="1470"/>
      <c r="AB14" s="1471"/>
      <c r="AC14" s="1471"/>
      <c r="AD14" s="1471"/>
      <c r="AE14" s="1471"/>
      <c r="AF14" s="1471"/>
      <c r="AG14" s="1471"/>
      <c r="AH14" s="1471"/>
      <c r="AI14" s="1471"/>
      <c r="AJ14" s="1472"/>
    </row>
    <row r="15" spans="1:38" ht="21" customHeight="1">
      <c r="A15" s="135"/>
      <c r="B15" s="164" t="s">
        <v>44</v>
      </c>
      <c r="C15" s="1683"/>
      <c r="D15" s="1684"/>
      <c r="E15" s="1487" t="s">
        <v>45</v>
      </c>
      <c r="F15" s="1488"/>
      <c r="G15" s="1488"/>
      <c r="H15" s="1489"/>
      <c r="I15" s="1490">
        <f>COUNT('4.住戸情報入力'!$C:$C)</f>
        <v>0</v>
      </c>
      <c r="J15" s="1490"/>
      <c r="K15" s="140" t="s">
        <v>46</v>
      </c>
      <c r="L15" s="1507" t="s">
        <v>47</v>
      </c>
      <c r="M15" s="1495"/>
      <c r="N15" s="1496"/>
      <c r="O15" s="1497"/>
      <c r="P15" s="1714" t="s">
        <v>366</v>
      </c>
      <c r="Q15" s="1715"/>
      <c r="R15" s="1716"/>
      <c r="S15" s="1723">
        <f>SUM('4.住戸情報入力'!F:F)</f>
        <v>0</v>
      </c>
      <c r="T15" s="1724"/>
      <c r="U15" s="141" t="s">
        <v>48</v>
      </c>
      <c r="V15" s="1568" t="s">
        <v>49</v>
      </c>
      <c r="W15" s="1569"/>
      <c r="X15" s="1501">
        <f>IFERROR((IF(OR(S15="",I15=""),0,S15/I15)),0)</f>
        <v>0</v>
      </c>
      <c r="Y15" s="1502"/>
      <c r="Z15" s="136"/>
      <c r="AA15" s="1470"/>
      <c r="AB15" s="1471"/>
      <c r="AC15" s="1471"/>
      <c r="AD15" s="1471"/>
      <c r="AE15" s="1471"/>
      <c r="AF15" s="1471"/>
      <c r="AG15" s="1471"/>
      <c r="AH15" s="1471"/>
      <c r="AI15" s="1471"/>
      <c r="AJ15" s="1472"/>
      <c r="AL15" s="260" t="s">
        <v>422</v>
      </c>
    </row>
    <row r="16" spans="1:38" ht="21" customHeight="1">
      <c r="A16" s="135"/>
      <c r="B16" s="1485" t="s">
        <v>50</v>
      </c>
      <c r="C16" s="1487" t="s">
        <v>51</v>
      </c>
      <c r="D16" s="1489"/>
      <c r="E16" s="1487" t="s">
        <v>52</v>
      </c>
      <c r="F16" s="1488"/>
      <c r="G16" s="142"/>
      <c r="H16" s="141" t="s">
        <v>53</v>
      </c>
      <c r="I16" s="648" t="s">
        <v>54</v>
      </c>
      <c r="J16" s="142"/>
      <c r="K16" s="141" t="s">
        <v>53</v>
      </c>
      <c r="L16" s="1508"/>
      <c r="M16" s="1498"/>
      <c r="N16" s="1499"/>
      <c r="O16" s="1500"/>
      <c r="P16" s="1717" t="s">
        <v>414</v>
      </c>
      <c r="Q16" s="1718"/>
      <c r="R16" s="1719"/>
      <c r="S16" s="1723">
        <f>M15-S15-S17</f>
        <v>0</v>
      </c>
      <c r="T16" s="1724"/>
      <c r="U16" s="141" t="s">
        <v>48</v>
      </c>
      <c r="V16" s="1570"/>
      <c r="W16" s="1571"/>
      <c r="X16" s="1503"/>
      <c r="Y16" s="1504"/>
      <c r="Z16" s="136"/>
      <c r="AA16" s="1470"/>
      <c r="AB16" s="1471"/>
      <c r="AC16" s="1471"/>
      <c r="AD16" s="1471"/>
      <c r="AE16" s="1471"/>
      <c r="AF16" s="1471"/>
      <c r="AG16" s="1471"/>
      <c r="AH16" s="1471"/>
      <c r="AI16" s="1471"/>
      <c r="AJ16" s="1472"/>
    </row>
    <row r="17" spans="1:38" ht="21" customHeight="1" thickBot="1">
      <c r="A17" s="135"/>
      <c r="B17" s="1486"/>
      <c r="C17" s="1510" t="s">
        <v>55</v>
      </c>
      <c r="D17" s="1511"/>
      <c r="E17" s="1510" t="s">
        <v>52</v>
      </c>
      <c r="F17" s="1682"/>
      <c r="G17" s="168"/>
      <c r="H17" s="169" t="s">
        <v>773</v>
      </c>
      <c r="I17" s="647" t="s">
        <v>54</v>
      </c>
      <c r="J17" s="168"/>
      <c r="K17" s="169" t="s">
        <v>56</v>
      </c>
      <c r="L17" s="1509"/>
      <c r="M17" s="1491" t="s">
        <v>48</v>
      </c>
      <c r="N17" s="1493"/>
      <c r="O17" s="1494"/>
      <c r="P17" s="1705" t="s">
        <v>57</v>
      </c>
      <c r="Q17" s="1706"/>
      <c r="R17" s="1707"/>
      <c r="S17" s="1505"/>
      <c r="T17" s="1506"/>
      <c r="U17" s="169" t="s">
        <v>48</v>
      </c>
      <c r="V17" s="1572"/>
      <c r="W17" s="1573"/>
      <c r="X17" s="1491" t="s">
        <v>48</v>
      </c>
      <c r="Y17" s="1492"/>
      <c r="Z17" s="136"/>
      <c r="AA17" s="1473"/>
      <c r="AB17" s="1474"/>
      <c r="AC17" s="1474"/>
      <c r="AD17" s="1474"/>
      <c r="AE17" s="1474"/>
      <c r="AF17" s="1474"/>
      <c r="AG17" s="1474"/>
      <c r="AH17" s="1474"/>
      <c r="AI17" s="1474"/>
      <c r="AJ17" s="1475"/>
    </row>
    <row r="18" spans="1:38" ht="21" customHeight="1" thickBot="1">
      <c r="A18" s="135"/>
      <c r="B18" s="137" t="s">
        <v>363</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6"/>
      <c r="AA18" s="139" t="s">
        <v>585</v>
      </c>
      <c r="AB18" s="139"/>
      <c r="AC18" s="139"/>
      <c r="AD18" s="139"/>
      <c r="AE18" s="139"/>
      <c r="AF18" s="139"/>
      <c r="AG18" s="139"/>
      <c r="AH18" s="139"/>
      <c r="AI18" s="139"/>
      <c r="AJ18" s="136"/>
    </row>
    <row r="19" spans="1:38" ht="21" customHeight="1">
      <c r="A19" s="135"/>
      <c r="B19" s="1638" t="s">
        <v>396</v>
      </c>
      <c r="C19" s="1639"/>
      <c r="D19" s="1640"/>
      <c r="E19" s="1595" t="s">
        <v>58</v>
      </c>
      <c r="F19" s="1596"/>
      <c r="G19" s="1596"/>
      <c r="H19" s="1597"/>
      <c r="I19" s="1647">
        <f>IFERROR(ROUNDUP(SUM('4.住戸情報入力'!G13:G313)/COUNT('4.住戸情報入力'!G13:G313),2),0)</f>
        <v>0</v>
      </c>
      <c r="J19" s="1648"/>
      <c r="K19" s="1649"/>
      <c r="L19" s="166" t="s">
        <v>59</v>
      </c>
      <c r="M19" s="1744">
        <f>MAX('4.住戸情報入力'!G:G)</f>
        <v>0</v>
      </c>
      <c r="N19" s="1745"/>
      <c r="O19" s="1745"/>
      <c r="P19" s="1745"/>
      <c r="Q19" s="1745"/>
      <c r="R19" s="1761"/>
      <c r="S19" s="1595" t="s">
        <v>60</v>
      </c>
      <c r="T19" s="1596"/>
      <c r="U19" s="1597"/>
      <c r="V19" s="1744">
        <f>MIN('4.住戸情報入力'!G:G)</f>
        <v>0</v>
      </c>
      <c r="W19" s="1745"/>
      <c r="X19" s="1745"/>
      <c r="Y19" s="1746"/>
      <c r="Z19" s="136"/>
      <c r="AA19" s="1547" t="s">
        <v>403</v>
      </c>
      <c r="AB19" s="1548"/>
      <c r="AC19" s="1548"/>
      <c r="AD19" s="1549"/>
      <c r="AE19" s="1747" t="s">
        <v>958</v>
      </c>
      <c r="AF19" s="1747" t="s">
        <v>737</v>
      </c>
      <c r="AG19" s="1583" t="s">
        <v>401</v>
      </c>
      <c r="AH19" s="1747" t="s">
        <v>404</v>
      </c>
      <c r="AI19" s="1583" t="s">
        <v>402</v>
      </c>
      <c r="AJ19" s="1584"/>
    </row>
    <row r="20" spans="1:38" ht="36" customHeight="1">
      <c r="A20" s="143"/>
      <c r="B20" s="1610" t="s">
        <v>240</v>
      </c>
      <c r="C20" s="1611"/>
      <c r="D20" s="1612"/>
      <c r="E20" s="1751">
        <f>T50</f>
        <v>0</v>
      </c>
      <c r="F20" s="1751"/>
      <c r="G20" s="1751"/>
      <c r="H20" s="137" t="s">
        <v>61</v>
      </c>
      <c r="I20" s="1690"/>
      <c r="J20" s="1690"/>
      <c r="K20" s="1760"/>
      <c r="L20" s="1752" t="s">
        <v>62</v>
      </c>
      <c r="M20" s="1753"/>
      <c r="N20" s="1753"/>
      <c r="O20" s="1753"/>
      <c r="P20" s="1753"/>
      <c r="Q20" s="1753"/>
      <c r="R20" s="1754"/>
      <c r="S20" s="1619"/>
      <c r="T20" s="1620"/>
      <c r="U20" s="1620"/>
      <c r="V20" s="644" t="s">
        <v>61</v>
      </c>
      <c r="W20" s="1690"/>
      <c r="X20" s="1690"/>
      <c r="Y20" s="1691"/>
      <c r="Z20" s="136"/>
      <c r="AA20" s="1550"/>
      <c r="AB20" s="1551"/>
      <c r="AC20" s="1551"/>
      <c r="AD20" s="1552"/>
      <c r="AE20" s="1748"/>
      <c r="AF20" s="1748"/>
      <c r="AG20" s="1585"/>
      <c r="AH20" s="1748"/>
      <c r="AI20" s="1585"/>
      <c r="AJ20" s="1586"/>
    </row>
    <row r="21" spans="1:38" ht="21" customHeight="1">
      <c r="A21" s="135"/>
      <c r="B21" s="1603" t="s">
        <v>63</v>
      </c>
      <c r="C21" s="1604"/>
      <c r="D21" s="1605"/>
      <c r="E21" s="144" t="s">
        <v>248</v>
      </c>
      <c r="F21" s="1609" t="s">
        <v>64</v>
      </c>
      <c r="G21" s="1609"/>
      <c r="H21" s="1609"/>
      <c r="I21" s="1609"/>
      <c r="J21" s="1609"/>
      <c r="K21" s="145" t="s">
        <v>248</v>
      </c>
      <c r="L21" s="1602" t="s">
        <v>65</v>
      </c>
      <c r="M21" s="1602"/>
      <c r="N21" s="1602"/>
      <c r="O21" s="145" t="s">
        <v>248</v>
      </c>
      <c r="P21" s="1602" t="s">
        <v>66</v>
      </c>
      <c r="Q21" s="1602"/>
      <c r="R21" s="1602"/>
      <c r="S21" s="1602"/>
      <c r="T21" s="1602"/>
      <c r="U21" s="145" t="s">
        <v>248</v>
      </c>
      <c r="V21" s="1827" t="s">
        <v>67</v>
      </c>
      <c r="W21" s="1827"/>
      <c r="X21" s="1827"/>
      <c r="Y21" s="1828"/>
      <c r="Z21" s="136"/>
      <c r="AA21" s="1553"/>
      <c r="AB21" s="1554"/>
      <c r="AC21" s="1554"/>
      <c r="AD21" s="1555"/>
      <c r="AE21" s="1749"/>
      <c r="AF21" s="1749"/>
      <c r="AG21" s="1585"/>
      <c r="AH21" s="1749"/>
      <c r="AI21" s="1585"/>
      <c r="AJ21" s="1586"/>
    </row>
    <row r="22" spans="1:38" ht="21" customHeight="1">
      <c r="A22" s="135"/>
      <c r="B22" s="1606"/>
      <c r="C22" s="1607"/>
      <c r="D22" s="1608"/>
      <c r="E22" s="146" t="s">
        <v>248</v>
      </c>
      <c r="F22" s="1634" t="s">
        <v>68</v>
      </c>
      <c r="G22" s="1634"/>
      <c r="H22" s="1634"/>
      <c r="I22" s="1834"/>
      <c r="J22" s="1834"/>
      <c r="K22" s="1834"/>
      <c r="L22" s="1834"/>
      <c r="M22" s="1834"/>
      <c r="N22" s="1834"/>
      <c r="O22" s="1834"/>
      <c r="P22" s="1834"/>
      <c r="Q22" s="1834"/>
      <c r="R22" s="1834"/>
      <c r="S22" s="1834"/>
      <c r="T22" s="1834"/>
      <c r="U22" s="1834"/>
      <c r="V22" s="1834"/>
      <c r="W22" s="1834"/>
      <c r="X22" s="1834"/>
      <c r="Y22" s="1835"/>
      <c r="Z22" s="147"/>
      <c r="AA22" s="1544"/>
      <c r="AB22" s="1545"/>
      <c r="AC22" s="1545"/>
      <c r="AD22" s="1546"/>
      <c r="AE22" s="148"/>
      <c r="AF22" s="217"/>
      <c r="AG22" s="148"/>
      <c r="AH22" s="149"/>
      <c r="AI22" s="1762"/>
      <c r="AJ22" s="1763"/>
    </row>
    <row r="23" spans="1:38" ht="21" customHeight="1">
      <c r="A23" s="135"/>
      <c r="B23" s="1822" t="s">
        <v>69</v>
      </c>
      <c r="C23" s="1613"/>
      <c r="D23" s="1614"/>
      <c r="E23" s="1568" t="s">
        <v>70</v>
      </c>
      <c r="F23" s="1836"/>
      <c r="G23" s="1836"/>
      <c r="H23" s="1569"/>
      <c r="I23" s="1624">
        <f>SUM(V23:X25)</f>
        <v>0</v>
      </c>
      <c r="J23" s="1625"/>
      <c r="K23" s="1626"/>
      <c r="L23" s="1507" t="s">
        <v>71</v>
      </c>
      <c r="M23" s="1818" t="s">
        <v>72</v>
      </c>
      <c r="N23" s="1819"/>
      <c r="O23" s="1819"/>
      <c r="P23" s="1820"/>
      <c r="Q23" s="150"/>
      <c r="R23" s="645" t="s">
        <v>46</v>
      </c>
      <c r="S23" s="1735" t="s">
        <v>73</v>
      </c>
      <c r="T23" s="1736"/>
      <c r="U23" s="1737"/>
      <c r="V23" s="1731"/>
      <c r="W23" s="1732"/>
      <c r="X23" s="1732"/>
      <c r="Y23" s="1825" t="s">
        <v>426</v>
      </c>
      <c r="Z23" s="151"/>
      <c r="AA23" s="1544"/>
      <c r="AB23" s="1545"/>
      <c r="AC23" s="1545"/>
      <c r="AD23" s="1546"/>
      <c r="AE23" s="148"/>
      <c r="AF23" s="217"/>
      <c r="AG23" s="148"/>
      <c r="AH23" s="149"/>
      <c r="AI23" s="1762"/>
      <c r="AJ23" s="1763"/>
    </row>
    <row r="24" spans="1:38" ht="21" customHeight="1">
      <c r="A24" s="135"/>
      <c r="B24" s="1823"/>
      <c r="C24" s="1615"/>
      <c r="D24" s="1616"/>
      <c r="E24" s="1570"/>
      <c r="F24" s="1837"/>
      <c r="G24" s="1837"/>
      <c r="H24" s="1571"/>
      <c r="I24" s="1627"/>
      <c r="J24" s="1628"/>
      <c r="K24" s="1629"/>
      <c r="L24" s="1508"/>
      <c r="M24" s="1714" t="s">
        <v>74</v>
      </c>
      <c r="N24" s="1715"/>
      <c r="O24" s="1715"/>
      <c r="P24" s="1716"/>
      <c r="Q24" s="863">
        <f>IF(OR(Q23="",I15=""),0,Q23/I15*100)</f>
        <v>0</v>
      </c>
      <c r="R24" s="645" t="s">
        <v>61</v>
      </c>
      <c r="S24" s="1738"/>
      <c r="T24" s="1739"/>
      <c r="U24" s="1740"/>
      <c r="V24" s="1733"/>
      <c r="W24" s="1734"/>
      <c r="X24" s="1734"/>
      <c r="Y24" s="1775"/>
      <c r="Z24" s="151"/>
      <c r="AA24" s="1544"/>
      <c r="AB24" s="1545"/>
      <c r="AC24" s="1545"/>
      <c r="AD24" s="1546"/>
      <c r="AE24" s="148"/>
      <c r="AF24" s="217"/>
      <c r="AG24" s="148"/>
      <c r="AH24" s="149"/>
      <c r="AI24" s="1762"/>
      <c r="AJ24" s="1763"/>
    </row>
    <row r="25" spans="1:38" ht="21" customHeight="1">
      <c r="A25" s="135"/>
      <c r="B25" s="1824"/>
      <c r="C25" s="1617"/>
      <c r="D25" s="1618"/>
      <c r="E25" s="1838"/>
      <c r="F25" s="1839"/>
      <c r="G25" s="1839"/>
      <c r="H25" s="1840"/>
      <c r="I25" s="1630" t="s">
        <v>426</v>
      </c>
      <c r="J25" s="1631"/>
      <c r="K25" s="1632"/>
      <c r="L25" s="1826"/>
      <c r="M25" s="1621" t="s">
        <v>75</v>
      </c>
      <c r="N25" s="1622"/>
      <c r="O25" s="1622"/>
      <c r="P25" s="1622"/>
      <c r="Q25" s="1622"/>
      <c r="R25" s="1623"/>
      <c r="S25" s="1621" t="s">
        <v>73</v>
      </c>
      <c r="T25" s="1622"/>
      <c r="U25" s="1623"/>
      <c r="V25" s="1731"/>
      <c r="W25" s="1732"/>
      <c r="X25" s="1732"/>
      <c r="Y25" s="646" t="s">
        <v>426</v>
      </c>
      <c r="Z25" s="151"/>
      <c r="AA25" s="1544"/>
      <c r="AB25" s="1545"/>
      <c r="AC25" s="1545"/>
      <c r="AD25" s="1546"/>
      <c r="AE25" s="148"/>
      <c r="AF25" s="217"/>
      <c r="AG25" s="148"/>
      <c r="AH25" s="149"/>
      <c r="AI25" s="1762"/>
      <c r="AJ25" s="1763"/>
    </row>
    <row r="26" spans="1:38" s="65" customFormat="1" ht="21" customHeight="1">
      <c r="A26" s="135"/>
      <c r="B26" s="1515" t="s">
        <v>556</v>
      </c>
      <c r="C26" s="1516"/>
      <c r="D26" s="675" t="s">
        <v>557</v>
      </c>
      <c r="E26" s="676"/>
      <c r="F26" s="677" t="s">
        <v>558</v>
      </c>
      <c r="G26" s="1517" t="s">
        <v>559</v>
      </c>
      <c r="H26" s="1517"/>
      <c r="I26" s="1517"/>
      <c r="J26" s="1517"/>
      <c r="K26" s="1518"/>
      <c r="L26" s="1519"/>
      <c r="M26" s="1520" t="s">
        <v>560</v>
      </c>
      <c r="N26" s="1520"/>
      <c r="O26" s="1520"/>
      <c r="P26" s="1520"/>
      <c r="Q26" s="1203" t="s">
        <v>557</v>
      </c>
      <c r="R26" s="678"/>
      <c r="S26" s="679" t="s">
        <v>558</v>
      </c>
      <c r="T26" s="1558" t="s">
        <v>559</v>
      </c>
      <c r="U26" s="1559"/>
      <c r="V26" s="1560"/>
      <c r="W26" s="1829" t="str">
        <f>IF(R26&gt;=1,"共用部","")</f>
        <v/>
      </c>
      <c r="X26" s="1830"/>
      <c r="Y26" s="1831"/>
      <c r="Z26" s="151"/>
      <c r="AA26" s="1544"/>
      <c r="AB26" s="1545"/>
      <c r="AC26" s="1545"/>
      <c r="AD26" s="1546"/>
      <c r="AE26" s="148"/>
      <c r="AF26" s="217"/>
      <c r="AG26" s="148"/>
      <c r="AH26" s="149"/>
      <c r="AI26" s="1762"/>
      <c r="AJ26" s="1763"/>
      <c r="AL26" s="13"/>
    </row>
    <row r="27" spans="1:38" ht="21" customHeight="1" thickBot="1">
      <c r="A27" s="135"/>
      <c r="B27" s="1650" t="s">
        <v>561</v>
      </c>
      <c r="C27" s="1651"/>
      <c r="D27" s="1755"/>
      <c r="E27" s="1756"/>
      <c r="F27" s="1757"/>
      <c r="G27" s="1832" t="s">
        <v>562</v>
      </c>
      <c r="H27" s="1832"/>
      <c r="I27" s="1832"/>
      <c r="J27" s="1832"/>
      <c r="K27" s="1832"/>
      <c r="L27" s="680"/>
      <c r="M27" s="1833" t="s">
        <v>563</v>
      </c>
      <c r="N27" s="1833"/>
      <c r="O27" s="1833"/>
      <c r="P27" s="1833"/>
      <c r="Q27" s="1651"/>
      <c r="R27" s="1556"/>
      <c r="S27" s="1557"/>
      <c r="T27" s="1758" t="s">
        <v>732</v>
      </c>
      <c r="U27" s="1759"/>
      <c r="V27" s="1759"/>
      <c r="W27" s="1759"/>
      <c r="X27" s="1556"/>
      <c r="Y27" s="1637"/>
      <c r="Z27" s="151"/>
      <c r="AA27" s="1544"/>
      <c r="AB27" s="1545"/>
      <c r="AC27" s="1545"/>
      <c r="AD27" s="1546"/>
      <c r="AE27" s="148"/>
      <c r="AF27" s="217"/>
      <c r="AG27" s="148"/>
      <c r="AH27" s="149"/>
      <c r="AI27" s="1762"/>
      <c r="AJ27" s="1763"/>
    </row>
    <row r="28" spans="1:38" ht="21" customHeight="1" thickBot="1">
      <c r="A28" s="135"/>
      <c r="B28" s="139" t="s">
        <v>364</v>
      </c>
      <c r="C28" s="139"/>
      <c r="D28" s="139"/>
      <c r="E28" s="136"/>
      <c r="F28" s="136"/>
      <c r="G28" s="136"/>
      <c r="H28" s="136"/>
      <c r="I28" s="136"/>
      <c r="J28" s="136"/>
      <c r="K28" s="136"/>
      <c r="L28" s="136"/>
      <c r="M28" s="136"/>
      <c r="N28" s="136"/>
      <c r="O28" s="136"/>
      <c r="P28" s="136"/>
      <c r="Q28" s="136"/>
      <c r="R28" s="136"/>
      <c r="S28" s="136"/>
      <c r="T28" s="136"/>
      <c r="U28" s="136"/>
      <c r="V28" s="136"/>
      <c r="W28" s="136"/>
      <c r="X28" s="136"/>
      <c r="Y28" s="136"/>
      <c r="Z28" s="151"/>
      <c r="AA28" s="1544"/>
      <c r="AB28" s="1545"/>
      <c r="AC28" s="1545"/>
      <c r="AD28" s="1546"/>
      <c r="AE28" s="148"/>
      <c r="AF28" s="217"/>
      <c r="AG28" s="148"/>
      <c r="AH28" s="149"/>
      <c r="AI28" s="1762"/>
      <c r="AJ28" s="1763"/>
    </row>
    <row r="29" spans="1:38" ht="21" customHeight="1">
      <c r="A29" s="135"/>
      <c r="B29" s="1816" t="s">
        <v>76</v>
      </c>
      <c r="C29" s="1596"/>
      <c r="D29" s="1596"/>
      <c r="E29" s="1596"/>
      <c r="F29" s="1596"/>
      <c r="G29" s="1596"/>
      <c r="H29" s="1596"/>
      <c r="I29" s="1596"/>
      <c r="J29" s="1596" t="s">
        <v>77</v>
      </c>
      <c r="K29" s="1596"/>
      <c r="L29" s="1596"/>
      <c r="M29" s="1596"/>
      <c r="N29" s="1596"/>
      <c r="O29" s="1596"/>
      <c r="P29" s="1596"/>
      <c r="Q29" s="1596"/>
      <c r="R29" s="1596"/>
      <c r="S29" s="1596"/>
      <c r="T29" s="1596"/>
      <c r="U29" s="1596"/>
      <c r="V29" s="1596"/>
      <c r="W29" s="1596"/>
      <c r="X29" s="1596"/>
      <c r="Y29" s="1821"/>
      <c r="Z29" s="136"/>
      <c r="AA29" s="1574"/>
      <c r="AB29" s="1575"/>
      <c r="AC29" s="1575"/>
      <c r="AD29" s="1575"/>
      <c r="AE29" s="1575"/>
      <c r="AF29" s="1575"/>
      <c r="AG29" s="1575"/>
      <c r="AH29" s="1575"/>
      <c r="AI29" s="1575"/>
      <c r="AJ29" s="1576"/>
    </row>
    <row r="30" spans="1:38" ht="21" customHeight="1" thickBot="1">
      <c r="A30" s="135"/>
      <c r="B30" s="1603"/>
      <c r="C30" s="1604"/>
      <c r="D30" s="1604"/>
      <c r="E30" s="1604"/>
      <c r="F30" s="1604"/>
      <c r="G30" s="1604"/>
      <c r="H30" s="1604"/>
      <c r="I30" s="1604"/>
      <c r="J30" s="1750" t="s">
        <v>595</v>
      </c>
      <c r="K30" s="1604"/>
      <c r="L30" s="1604"/>
      <c r="M30" s="1604"/>
      <c r="N30" s="1605"/>
      <c r="O30" s="1750" t="s">
        <v>596</v>
      </c>
      <c r="P30" s="1604"/>
      <c r="Q30" s="1604"/>
      <c r="R30" s="1604"/>
      <c r="S30" s="1605"/>
      <c r="T30" s="1750" t="s">
        <v>365</v>
      </c>
      <c r="U30" s="1604"/>
      <c r="V30" s="1604"/>
      <c r="W30" s="1604"/>
      <c r="X30" s="1604"/>
      <c r="Y30" s="1817"/>
      <c r="Z30" s="136"/>
      <c r="AA30" s="1577"/>
      <c r="AB30" s="1578"/>
      <c r="AC30" s="1578"/>
      <c r="AD30" s="1578"/>
      <c r="AE30" s="1578"/>
      <c r="AF30" s="1578"/>
      <c r="AG30" s="1578"/>
      <c r="AH30" s="1578"/>
      <c r="AI30" s="1578"/>
      <c r="AJ30" s="1579"/>
      <c r="AL30" s="260" t="s">
        <v>963</v>
      </c>
    </row>
    <row r="31" spans="1:38" ht="21" customHeight="1">
      <c r="A31" s="135"/>
      <c r="B31" s="1512" t="s">
        <v>78</v>
      </c>
      <c r="C31" s="1522" t="s">
        <v>241</v>
      </c>
      <c r="D31" s="1523"/>
      <c r="E31" s="1524"/>
      <c r="F31" s="1741" t="s">
        <v>79</v>
      </c>
      <c r="G31" s="1742"/>
      <c r="H31" s="1742"/>
      <c r="I31" s="1743"/>
      <c r="J31" s="1642"/>
      <c r="K31" s="1642"/>
      <c r="L31" s="1642"/>
      <c r="M31" s="1642"/>
      <c r="N31" s="1642"/>
      <c r="O31" s="1598"/>
      <c r="P31" s="1599"/>
      <c r="Q31" s="1599"/>
      <c r="R31" s="1599"/>
      <c r="S31" s="1600"/>
      <c r="T31" s="1844">
        <f t="shared" ref="T31:T48" si="0">-J31+O31</f>
        <v>0</v>
      </c>
      <c r="U31" s="1845"/>
      <c r="V31" s="1845"/>
      <c r="W31" s="1845"/>
      <c r="X31" s="1845"/>
      <c r="Y31" s="1846"/>
      <c r="Z31" s="136"/>
      <c r="AA31" s="1577"/>
      <c r="AB31" s="1578"/>
      <c r="AC31" s="1578"/>
      <c r="AD31" s="1578"/>
      <c r="AE31" s="1578"/>
      <c r="AF31" s="1578"/>
      <c r="AG31" s="1578"/>
      <c r="AH31" s="1578"/>
      <c r="AI31" s="1578"/>
      <c r="AJ31" s="1579"/>
    </row>
    <row r="32" spans="1:38" ht="21" customHeight="1">
      <c r="A32" s="135"/>
      <c r="B32" s="1513"/>
      <c r="C32" s="1525"/>
      <c r="D32" s="1526"/>
      <c r="E32" s="1527"/>
      <c r="F32" s="1841" t="s">
        <v>80</v>
      </c>
      <c r="G32" s="1842"/>
      <c r="H32" s="1842"/>
      <c r="I32" s="1843"/>
      <c r="J32" s="1521"/>
      <c r="K32" s="1521"/>
      <c r="L32" s="1521"/>
      <c r="M32" s="1521"/>
      <c r="N32" s="1521"/>
      <c r="O32" s="1535"/>
      <c r="P32" s="1536"/>
      <c r="Q32" s="1536"/>
      <c r="R32" s="1536"/>
      <c r="S32" s="1537"/>
      <c r="T32" s="1633">
        <f t="shared" si="0"/>
        <v>0</v>
      </c>
      <c r="U32" s="1633"/>
      <c r="V32" s="1633"/>
      <c r="W32" s="1633"/>
      <c r="X32" s="1633"/>
      <c r="Y32" s="1633"/>
      <c r="Z32" s="136"/>
      <c r="AA32" s="1577"/>
      <c r="AB32" s="1578"/>
      <c r="AC32" s="1578"/>
      <c r="AD32" s="1578"/>
      <c r="AE32" s="1578"/>
      <c r="AF32" s="1578"/>
      <c r="AG32" s="1578"/>
      <c r="AH32" s="1578"/>
      <c r="AI32" s="1578"/>
      <c r="AJ32" s="1579"/>
    </row>
    <row r="33" spans="1:38" ht="21" customHeight="1">
      <c r="A33" s="135"/>
      <c r="B33" s="1513"/>
      <c r="C33" s="1528" t="s">
        <v>242</v>
      </c>
      <c r="D33" s="1529"/>
      <c r="E33" s="1529"/>
      <c r="F33" s="1529"/>
      <c r="G33" s="1529"/>
      <c r="H33" s="1529"/>
      <c r="I33" s="1530"/>
      <c r="J33" s="1521"/>
      <c r="K33" s="1521"/>
      <c r="L33" s="1521"/>
      <c r="M33" s="1521"/>
      <c r="N33" s="1521"/>
      <c r="O33" s="1535"/>
      <c r="P33" s="1536"/>
      <c r="Q33" s="1536"/>
      <c r="R33" s="1536"/>
      <c r="S33" s="1537"/>
      <c r="T33" s="1633">
        <f t="shared" si="0"/>
        <v>0</v>
      </c>
      <c r="U33" s="1633"/>
      <c r="V33" s="1633"/>
      <c r="W33" s="1633"/>
      <c r="X33" s="1633"/>
      <c r="Y33" s="1633"/>
      <c r="Z33" s="136"/>
      <c r="AA33" s="1577"/>
      <c r="AB33" s="1578"/>
      <c r="AC33" s="1578"/>
      <c r="AD33" s="1578"/>
      <c r="AE33" s="1578"/>
      <c r="AF33" s="1578"/>
      <c r="AG33" s="1578"/>
      <c r="AH33" s="1578"/>
      <c r="AI33" s="1578"/>
      <c r="AJ33" s="1579"/>
    </row>
    <row r="34" spans="1:38" ht="21" customHeight="1" thickBot="1">
      <c r="A34" s="135"/>
      <c r="B34" s="1513"/>
      <c r="C34" s="1528" t="s">
        <v>243</v>
      </c>
      <c r="D34" s="1529"/>
      <c r="E34" s="1529"/>
      <c r="F34" s="1529"/>
      <c r="G34" s="1529"/>
      <c r="H34" s="1529"/>
      <c r="I34" s="1530"/>
      <c r="J34" s="1521"/>
      <c r="K34" s="1521"/>
      <c r="L34" s="1521"/>
      <c r="M34" s="1521"/>
      <c r="N34" s="1521"/>
      <c r="O34" s="1535"/>
      <c r="P34" s="1536"/>
      <c r="Q34" s="1536"/>
      <c r="R34" s="1536"/>
      <c r="S34" s="1537"/>
      <c r="T34" s="1633">
        <f t="shared" si="0"/>
        <v>0</v>
      </c>
      <c r="U34" s="1633"/>
      <c r="V34" s="1633"/>
      <c r="W34" s="1633"/>
      <c r="X34" s="1633"/>
      <c r="Y34" s="1633"/>
      <c r="Z34" s="136"/>
      <c r="AA34" s="1580"/>
      <c r="AB34" s="1581"/>
      <c r="AC34" s="1581"/>
      <c r="AD34" s="1581"/>
      <c r="AE34" s="1581"/>
      <c r="AF34" s="1581"/>
      <c r="AG34" s="1581"/>
      <c r="AH34" s="1581"/>
      <c r="AI34" s="1581"/>
      <c r="AJ34" s="1582"/>
    </row>
    <row r="35" spans="1:38" ht="21" customHeight="1" thickBot="1">
      <c r="A35" s="135"/>
      <c r="B35" s="1514"/>
      <c r="C35" s="1643" t="s">
        <v>244</v>
      </c>
      <c r="D35" s="1644"/>
      <c r="E35" s="1644"/>
      <c r="F35" s="1644"/>
      <c r="G35" s="1644"/>
      <c r="H35" s="1644"/>
      <c r="I35" s="1645"/>
      <c r="J35" s="1534"/>
      <c r="K35" s="1534"/>
      <c r="L35" s="1534"/>
      <c r="M35" s="1534"/>
      <c r="N35" s="1534"/>
      <c r="O35" s="1531"/>
      <c r="P35" s="1532"/>
      <c r="Q35" s="1532"/>
      <c r="R35" s="1532"/>
      <c r="S35" s="1533"/>
      <c r="T35" s="1646">
        <f t="shared" si="0"/>
        <v>0</v>
      </c>
      <c r="U35" s="1646"/>
      <c r="V35" s="1646"/>
      <c r="W35" s="1646"/>
      <c r="X35" s="1646"/>
      <c r="Y35" s="1646"/>
      <c r="Z35" s="136"/>
      <c r="AA35" s="139" t="s">
        <v>586</v>
      </c>
      <c r="AB35" s="139"/>
      <c r="AC35" s="139"/>
      <c r="AD35" s="139"/>
      <c r="AE35" s="139"/>
      <c r="AF35" s="139"/>
      <c r="AG35" s="139"/>
      <c r="AH35" s="139"/>
      <c r="AI35" s="139"/>
      <c r="AJ35" s="139"/>
    </row>
    <row r="36" spans="1:38" ht="21" customHeight="1">
      <c r="A36" s="135"/>
      <c r="B36" s="1652" t="s">
        <v>81</v>
      </c>
      <c r="C36" s="1662" t="s">
        <v>241</v>
      </c>
      <c r="D36" s="1663"/>
      <c r="E36" s="1663"/>
      <c r="F36" s="1663"/>
      <c r="G36" s="1663"/>
      <c r="H36" s="1663"/>
      <c r="I36" s="1664"/>
      <c r="J36" s="1642"/>
      <c r="K36" s="1642"/>
      <c r="L36" s="1642"/>
      <c r="M36" s="1642"/>
      <c r="N36" s="1642"/>
      <c r="O36" s="1598"/>
      <c r="P36" s="1599"/>
      <c r="Q36" s="1599"/>
      <c r="R36" s="1599"/>
      <c r="S36" s="1600"/>
      <c r="T36" s="1601">
        <f t="shared" si="0"/>
        <v>0</v>
      </c>
      <c r="U36" s="1601"/>
      <c r="V36" s="1601"/>
      <c r="W36" s="1601"/>
      <c r="X36" s="1601"/>
      <c r="Y36" s="1601"/>
      <c r="Z36" s="136"/>
      <c r="AA36" s="1547" t="s">
        <v>82</v>
      </c>
      <c r="AB36" s="1549"/>
      <c r="AC36" s="1779" t="s">
        <v>83</v>
      </c>
      <c r="AD36" s="1549"/>
      <c r="AE36" s="1635" t="s">
        <v>84</v>
      </c>
      <c r="AF36" s="1635"/>
      <c r="AG36" s="1635"/>
      <c r="AH36" s="1635"/>
      <c r="AI36" s="1766" t="s">
        <v>344</v>
      </c>
      <c r="AJ36" s="1764" t="s">
        <v>85</v>
      </c>
      <c r="AK36" s="13"/>
      <c r="AL36" s="35"/>
    </row>
    <row r="37" spans="1:38" ht="21" customHeight="1">
      <c r="A37" s="135"/>
      <c r="B37" s="1653"/>
      <c r="C37" s="1528" t="s">
        <v>242</v>
      </c>
      <c r="D37" s="1529"/>
      <c r="E37" s="1529"/>
      <c r="F37" s="1529"/>
      <c r="G37" s="1529"/>
      <c r="H37" s="1529"/>
      <c r="I37" s="1530"/>
      <c r="J37" s="1521"/>
      <c r="K37" s="1521"/>
      <c r="L37" s="1521"/>
      <c r="M37" s="1521"/>
      <c r="N37" s="1521"/>
      <c r="O37" s="1535"/>
      <c r="P37" s="1536"/>
      <c r="Q37" s="1536"/>
      <c r="R37" s="1536"/>
      <c r="S37" s="1537"/>
      <c r="T37" s="1633">
        <f t="shared" si="0"/>
        <v>0</v>
      </c>
      <c r="U37" s="1633"/>
      <c r="V37" s="1633"/>
      <c r="W37" s="1633"/>
      <c r="X37" s="1633"/>
      <c r="Y37" s="1633"/>
      <c r="Z37" s="136"/>
      <c r="AA37" s="1553"/>
      <c r="AB37" s="1555"/>
      <c r="AC37" s="1780"/>
      <c r="AD37" s="1555"/>
      <c r="AE37" s="1636"/>
      <c r="AF37" s="1636"/>
      <c r="AG37" s="1636"/>
      <c r="AH37" s="1636"/>
      <c r="AI37" s="1767"/>
      <c r="AJ37" s="1765"/>
      <c r="AK37" s="13"/>
      <c r="AL37" s="35"/>
    </row>
    <row r="38" spans="1:38" ht="21" customHeight="1">
      <c r="A38" s="135"/>
      <c r="B38" s="1653"/>
      <c r="C38" s="1528" t="s">
        <v>243</v>
      </c>
      <c r="D38" s="1529"/>
      <c r="E38" s="1529"/>
      <c r="F38" s="1529"/>
      <c r="G38" s="1529"/>
      <c r="H38" s="1529"/>
      <c r="I38" s="1530"/>
      <c r="J38" s="1521"/>
      <c r="K38" s="1521"/>
      <c r="L38" s="1521"/>
      <c r="M38" s="1521"/>
      <c r="N38" s="1521"/>
      <c r="O38" s="1535"/>
      <c r="P38" s="1536"/>
      <c r="Q38" s="1536"/>
      <c r="R38" s="1536"/>
      <c r="S38" s="1537"/>
      <c r="T38" s="1633">
        <f t="shared" si="0"/>
        <v>0</v>
      </c>
      <c r="U38" s="1633"/>
      <c r="V38" s="1633"/>
      <c r="W38" s="1633"/>
      <c r="X38" s="1633"/>
      <c r="Y38" s="1633"/>
      <c r="Z38" s="136"/>
      <c r="AA38" s="1776" t="s">
        <v>86</v>
      </c>
      <c r="AB38" s="1777"/>
      <c r="AC38" s="1778"/>
      <c r="AD38" s="1778"/>
      <c r="AE38" s="1587"/>
      <c r="AF38" s="1587"/>
      <c r="AG38" s="1587"/>
      <c r="AH38" s="1587"/>
      <c r="AI38" s="1768"/>
      <c r="AJ38" s="229"/>
      <c r="AK38" s="13"/>
      <c r="AL38" s="35"/>
    </row>
    <row r="39" spans="1:38" ht="21" customHeight="1">
      <c r="A39" s="135"/>
      <c r="B39" s="1653"/>
      <c r="C39" s="1528" t="s">
        <v>244</v>
      </c>
      <c r="D39" s="1529"/>
      <c r="E39" s="1529"/>
      <c r="F39" s="1529"/>
      <c r="G39" s="1529"/>
      <c r="H39" s="1529"/>
      <c r="I39" s="1530"/>
      <c r="J39" s="1521"/>
      <c r="K39" s="1521"/>
      <c r="L39" s="1521"/>
      <c r="M39" s="1521"/>
      <c r="N39" s="1521"/>
      <c r="O39" s="1535"/>
      <c r="P39" s="1536"/>
      <c r="Q39" s="1536"/>
      <c r="R39" s="1536"/>
      <c r="S39" s="1537"/>
      <c r="T39" s="1633">
        <f t="shared" si="0"/>
        <v>0</v>
      </c>
      <c r="U39" s="1633"/>
      <c r="V39" s="1633"/>
      <c r="W39" s="1633"/>
      <c r="X39" s="1633"/>
      <c r="Y39" s="1633"/>
      <c r="Z39" s="136"/>
      <c r="AA39" s="1776"/>
      <c r="AB39" s="1777"/>
      <c r="AC39" s="1587"/>
      <c r="AD39" s="1587"/>
      <c r="AE39" s="1587"/>
      <c r="AF39" s="1587"/>
      <c r="AG39" s="1587"/>
      <c r="AH39" s="1587"/>
      <c r="AI39" s="1769"/>
      <c r="AJ39" s="229"/>
      <c r="AK39" s="13"/>
      <c r="AL39" s="35"/>
    </row>
    <row r="40" spans="1:38" ht="21" customHeight="1" thickBot="1">
      <c r="A40" s="135"/>
      <c r="B40" s="1654"/>
      <c r="C40" s="1643" t="s">
        <v>245</v>
      </c>
      <c r="D40" s="1644"/>
      <c r="E40" s="1644"/>
      <c r="F40" s="1644"/>
      <c r="G40" s="1644"/>
      <c r="H40" s="1644"/>
      <c r="I40" s="1645"/>
      <c r="J40" s="1534"/>
      <c r="K40" s="1534"/>
      <c r="L40" s="1534"/>
      <c r="M40" s="1534"/>
      <c r="N40" s="1534"/>
      <c r="O40" s="1531"/>
      <c r="P40" s="1532"/>
      <c r="Q40" s="1532"/>
      <c r="R40" s="1532"/>
      <c r="S40" s="1533"/>
      <c r="T40" s="1646">
        <f t="shared" si="0"/>
        <v>0</v>
      </c>
      <c r="U40" s="1646"/>
      <c r="V40" s="1646"/>
      <c r="W40" s="1646"/>
      <c r="X40" s="1646"/>
      <c r="Y40" s="1646"/>
      <c r="Z40" s="136"/>
      <c r="AA40" s="1776"/>
      <c r="AB40" s="1777"/>
      <c r="AC40" s="1587"/>
      <c r="AD40" s="1587"/>
      <c r="AE40" s="1587"/>
      <c r="AF40" s="1587"/>
      <c r="AG40" s="1587"/>
      <c r="AH40" s="1587"/>
      <c r="AI40" s="1769"/>
      <c r="AJ40" s="229"/>
      <c r="AK40" s="13"/>
      <c r="AL40" s="35"/>
    </row>
    <row r="41" spans="1:38" ht="21" customHeight="1">
      <c r="A41" s="135"/>
      <c r="B41" s="1655" t="s">
        <v>574</v>
      </c>
      <c r="C41" s="1665" t="s">
        <v>87</v>
      </c>
      <c r="D41" s="1665"/>
      <c r="E41" s="1665"/>
      <c r="F41" s="1668" t="s">
        <v>575</v>
      </c>
      <c r="G41" s="1668"/>
      <c r="H41" s="1668"/>
      <c r="I41" s="1668"/>
      <c r="J41" s="1598"/>
      <c r="K41" s="1599"/>
      <c r="L41" s="1599"/>
      <c r="M41" s="1599"/>
      <c r="N41" s="1600"/>
      <c r="O41" s="1598">
        <v>0</v>
      </c>
      <c r="P41" s="1599"/>
      <c r="Q41" s="1599"/>
      <c r="R41" s="1599"/>
      <c r="S41" s="1600"/>
      <c r="T41" s="1601">
        <f t="shared" si="0"/>
        <v>0</v>
      </c>
      <c r="U41" s="1601"/>
      <c r="V41" s="1601"/>
      <c r="W41" s="1601"/>
      <c r="X41" s="1601"/>
      <c r="Y41" s="1601"/>
      <c r="Z41" s="136"/>
      <c r="AA41" s="1776"/>
      <c r="AB41" s="1777"/>
      <c r="AC41" s="1587"/>
      <c r="AD41" s="1587"/>
      <c r="AE41" s="1587"/>
      <c r="AF41" s="1587"/>
      <c r="AG41" s="1587"/>
      <c r="AH41" s="1587"/>
      <c r="AI41" s="1769"/>
      <c r="AJ41" s="229"/>
      <c r="AK41" s="13"/>
      <c r="AL41" s="35"/>
    </row>
    <row r="42" spans="1:38" ht="21" customHeight="1">
      <c r="A42" s="135"/>
      <c r="B42" s="1656"/>
      <c r="C42" s="1666"/>
      <c r="D42" s="1666"/>
      <c r="E42" s="1666"/>
      <c r="F42" s="1669" t="s">
        <v>576</v>
      </c>
      <c r="G42" s="1670"/>
      <c r="H42" s="1670"/>
      <c r="I42" s="1671"/>
      <c r="J42" s="1672"/>
      <c r="K42" s="1673"/>
      <c r="L42" s="1673"/>
      <c r="M42" s="1673"/>
      <c r="N42" s="1674"/>
      <c r="O42" s="1535">
        <v>0</v>
      </c>
      <c r="P42" s="1536"/>
      <c r="Q42" s="1536"/>
      <c r="R42" s="1536"/>
      <c r="S42" s="1537"/>
      <c r="T42" s="1633">
        <f t="shared" si="0"/>
        <v>0</v>
      </c>
      <c r="U42" s="1633"/>
      <c r="V42" s="1633"/>
      <c r="W42" s="1633"/>
      <c r="X42" s="1633"/>
      <c r="Y42" s="1633"/>
      <c r="Z42" s="136"/>
      <c r="AA42" s="1776"/>
      <c r="AB42" s="1777"/>
      <c r="AC42" s="1587"/>
      <c r="AD42" s="1587"/>
      <c r="AE42" s="1587"/>
      <c r="AF42" s="1587"/>
      <c r="AG42" s="1587"/>
      <c r="AH42" s="1587"/>
      <c r="AI42" s="1769"/>
      <c r="AJ42" s="229"/>
      <c r="AK42" s="13"/>
      <c r="AL42" s="35"/>
    </row>
    <row r="43" spans="1:38" ht="21" customHeight="1">
      <c r="A43" s="135"/>
      <c r="B43" s="1656"/>
      <c r="C43" s="1666"/>
      <c r="D43" s="1666"/>
      <c r="E43" s="1666"/>
      <c r="F43" s="1675" t="s">
        <v>577</v>
      </c>
      <c r="G43" s="1675"/>
      <c r="H43" s="1675"/>
      <c r="I43" s="1675"/>
      <c r="J43" s="1535"/>
      <c r="K43" s="1536"/>
      <c r="L43" s="1536"/>
      <c r="M43" s="1536"/>
      <c r="N43" s="1537"/>
      <c r="O43" s="1535">
        <v>0</v>
      </c>
      <c r="P43" s="1536"/>
      <c r="Q43" s="1536"/>
      <c r="R43" s="1536"/>
      <c r="S43" s="1537"/>
      <c r="T43" s="1633">
        <f t="shared" si="0"/>
        <v>0</v>
      </c>
      <c r="U43" s="1633"/>
      <c r="V43" s="1633"/>
      <c r="W43" s="1633"/>
      <c r="X43" s="1633"/>
      <c r="Y43" s="1633"/>
      <c r="Z43" s="136"/>
      <c r="AA43" s="1776"/>
      <c r="AB43" s="1777"/>
      <c r="AC43" s="1587"/>
      <c r="AD43" s="1587"/>
      <c r="AE43" s="1587"/>
      <c r="AF43" s="1587"/>
      <c r="AG43" s="1587"/>
      <c r="AH43" s="1587"/>
      <c r="AI43" s="1769"/>
      <c r="AJ43" s="229"/>
      <c r="AK43" s="13"/>
      <c r="AL43" s="35"/>
    </row>
    <row r="44" spans="1:38" ht="21" customHeight="1">
      <c r="A44" s="135"/>
      <c r="B44" s="1656"/>
      <c r="C44" s="1666"/>
      <c r="D44" s="1666"/>
      <c r="E44" s="1666"/>
      <c r="F44" s="1675" t="s">
        <v>578</v>
      </c>
      <c r="G44" s="1675"/>
      <c r="H44" s="1675"/>
      <c r="I44" s="1675"/>
      <c r="J44" s="1535"/>
      <c r="K44" s="1536"/>
      <c r="L44" s="1536"/>
      <c r="M44" s="1536"/>
      <c r="N44" s="1537"/>
      <c r="O44" s="1535">
        <v>0</v>
      </c>
      <c r="P44" s="1536"/>
      <c r="Q44" s="1536"/>
      <c r="R44" s="1536"/>
      <c r="S44" s="1537"/>
      <c r="T44" s="1633">
        <f t="shared" si="0"/>
        <v>0</v>
      </c>
      <c r="U44" s="1633"/>
      <c r="V44" s="1633"/>
      <c r="W44" s="1633"/>
      <c r="X44" s="1633"/>
      <c r="Y44" s="1633"/>
      <c r="Z44" s="136"/>
      <c r="AA44" s="1776"/>
      <c r="AB44" s="1777"/>
      <c r="AC44" s="1587"/>
      <c r="AD44" s="1587"/>
      <c r="AE44" s="1587"/>
      <c r="AF44" s="1587"/>
      <c r="AG44" s="1587"/>
      <c r="AH44" s="1587"/>
      <c r="AI44" s="1769"/>
      <c r="AJ44" s="229"/>
      <c r="AK44" s="13"/>
      <c r="AL44" s="35"/>
    </row>
    <row r="45" spans="1:38" ht="21" customHeight="1" thickBot="1">
      <c r="A45" s="135"/>
      <c r="B45" s="1656"/>
      <c r="C45" s="1667"/>
      <c r="D45" s="1667"/>
      <c r="E45" s="1667"/>
      <c r="F45" s="1658" t="s">
        <v>579</v>
      </c>
      <c r="G45" s="1658"/>
      <c r="H45" s="1658"/>
      <c r="I45" s="1658"/>
      <c r="J45" s="1659">
        <f>J41-J42-J43</f>
        <v>0</v>
      </c>
      <c r="K45" s="1660"/>
      <c r="L45" s="1660"/>
      <c r="M45" s="1660"/>
      <c r="N45" s="1661"/>
      <c r="O45" s="1531">
        <v>0</v>
      </c>
      <c r="P45" s="1532"/>
      <c r="Q45" s="1532"/>
      <c r="R45" s="1532"/>
      <c r="S45" s="1533"/>
      <c r="T45" s="1646">
        <f t="shared" si="0"/>
        <v>0</v>
      </c>
      <c r="U45" s="1646"/>
      <c r="V45" s="1646"/>
      <c r="W45" s="1646"/>
      <c r="X45" s="1646"/>
      <c r="Y45" s="1646"/>
      <c r="Z45" s="136"/>
      <c r="AA45" s="1776"/>
      <c r="AB45" s="1777"/>
      <c r="AC45" s="1587"/>
      <c r="AD45" s="1587"/>
      <c r="AE45" s="1587"/>
      <c r="AF45" s="1587"/>
      <c r="AG45" s="1587"/>
      <c r="AH45" s="1587"/>
      <c r="AI45" s="1769"/>
      <c r="AJ45" s="229"/>
      <c r="AK45" s="13"/>
      <c r="AL45" s="35"/>
    </row>
    <row r="46" spans="1:38" ht="21" customHeight="1" thickBot="1">
      <c r="A46" s="135"/>
      <c r="B46" s="1657"/>
      <c r="C46" s="1788" t="s">
        <v>580</v>
      </c>
      <c r="D46" s="1788"/>
      <c r="E46" s="1788"/>
      <c r="F46" s="1789" t="s">
        <v>575</v>
      </c>
      <c r="G46" s="1789"/>
      <c r="H46" s="1789"/>
      <c r="I46" s="1789"/>
      <c r="J46" s="1790"/>
      <c r="K46" s="1791"/>
      <c r="L46" s="1791"/>
      <c r="M46" s="1791"/>
      <c r="N46" s="1792"/>
      <c r="O46" s="1793">
        <v>0</v>
      </c>
      <c r="P46" s="1794"/>
      <c r="Q46" s="1794"/>
      <c r="R46" s="1794"/>
      <c r="S46" s="1795"/>
      <c r="T46" s="1646">
        <f t="shared" si="0"/>
        <v>0</v>
      </c>
      <c r="U46" s="1646"/>
      <c r="V46" s="1646"/>
      <c r="W46" s="1646"/>
      <c r="X46" s="1646"/>
      <c r="Y46" s="1646"/>
      <c r="Z46" s="136"/>
      <c r="AA46" s="1776"/>
      <c r="AB46" s="1777"/>
      <c r="AC46" s="1587"/>
      <c r="AD46" s="1587"/>
      <c r="AE46" s="1587"/>
      <c r="AF46" s="1587"/>
      <c r="AG46" s="1587"/>
      <c r="AH46" s="1587"/>
      <c r="AI46" s="1769"/>
      <c r="AJ46" s="229"/>
      <c r="AK46" s="13"/>
      <c r="AL46" s="35"/>
    </row>
    <row r="47" spans="1:38" ht="21" customHeight="1" thickBot="1">
      <c r="A47" s="135"/>
      <c r="B47" s="1811" t="s">
        <v>635</v>
      </c>
      <c r="C47" s="1812"/>
      <c r="D47" s="1812"/>
      <c r="E47" s="1812"/>
      <c r="F47" s="1812"/>
      <c r="G47" s="1812"/>
      <c r="H47" s="1812"/>
      <c r="I47" s="1812"/>
      <c r="J47" s="1813"/>
      <c r="K47" s="1814"/>
      <c r="L47" s="1814"/>
      <c r="M47" s="1814"/>
      <c r="N47" s="1815"/>
      <c r="O47" s="1771">
        <f>J47</f>
        <v>0</v>
      </c>
      <c r="P47" s="1772"/>
      <c r="Q47" s="1772"/>
      <c r="R47" s="1772"/>
      <c r="S47" s="1773"/>
      <c r="T47" s="1646">
        <f t="shared" si="0"/>
        <v>0</v>
      </c>
      <c r="U47" s="1646"/>
      <c r="V47" s="1646"/>
      <c r="W47" s="1646"/>
      <c r="X47" s="1646"/>
      <c r="Y47" s="1646"/>
      <c r="Z47" s="137"/>
      <c r="AA47" s="1776"/>
      <c r="AB47" s="1777"/>
      <c r="AC47" s="1587"/>
      <c r="AD47" s="1587"/>
      <c r="AE47" s="1587"/>
      <c r="AF47" s="1587"/>
      <c r="AG47" s="1587"/>
      <c r="AH47" s="1587"/>
      <c r="AI47" s="1769"/>
      <c r="AJ47" s="229"/>
      <c r="AK47" s="13"/>
      <c r="AL47" s="35"/>
    </row>
    <row r="48" spans="1:38" ht="21" customHeight="1" thickBot="1">
      <c r="A48" s="135"/>
      <c r="B48" s="1806" t="s">
        <v>88</v>
      </c>
      <c r="C48" s="1807"/>
      <c r="D48" s="1807"/>
      <c r="E48" s="1807"/>
      <c r="F48" s="1807"/>
      <c r="G48" s="1807"/>
      <c r="H48" s="1807"/>
      <c r="I48" s="1807"/>
      <c r="J48" s="1591">
        <f>SUM(J31:N41,J46)</f>
        <v>0</v>
      </c>
      <c r="K48" s="1591"/>
      <c r="L48" s="1591"/>
      <c r="M48" s="1591"/>
      <c r="N48" s="1591"/>
      <c r="O48" s="1592">
        <f>SUM(O31:S46)</f>
        <v>0</v>
      </c>
      <c r="P48" s="1593"/>
      <c r="Q48" s="1593"/>
      <c r="R48" s="1593"/>
      <c r="S48" s="1594"/>
      <c r="T48" s="1808">
        <f t="shared" si="0"/>
        <v>0</v>
      </c>
      <c r="U48" s="1809"/>
      <c r="V48" s="1809"/>
      <c r="W48" s="1809"/>
      <c r="X48" s="1809"/>
      <c r="Y48" s="1810"/>
      <c r="Z48" s="153"/>
      <c r="AA48" s="1776"/>
      <c r="AB48" s="1777"/>
      <c r="AC48" s="1587"/>
      <c r="AD48" s="1587"/>
      <c r="AE48" s="1587"/>
      <c r="AF48" s="1587"/>
      <c r="AG48" s="1587"/>
      <c r="AH48" s="1587"/>
      <c r="AI48" s="1769"/>
      <c r="AJ48" s="229"/>
      <c r="AK48" s="13"/>
      <c r="AL48" s="35"/>
    </row>
    <row r="49" spans="1:38" ht="21" customHeight="1" thickTop="1">
      <c r="A49" s="135"/>
      <c r="B49" s="1800" t="s">
        <v>89</v>
      </c>
      <c r="C49" s="1801"/>
      <c r="D49" s="1801"/>
      <c r="E49" s="1801"/>
      <c r="F49" s="1801"/>
      <c r="G49" s="1801"/>
      <c r="H49" s="1801"/>
      <c r="I49" s="1801"/>
      <c r="J49" s="1801"/>
      <c r="K49" s="1801"/>
      <c r="L49" s="1801"/>
      <c r="M49" s="1801"/>
      <c r="N49" s="1801"/>
      <c r="O49" s="1801"/>
      <c r="P49" s="1801"/>
      <c r="Q49" s="1801"/>
      <c r="R49" s="1801"/>
      <c r="S49" s="1802"/>
      <c r="T49" s="1804">
        <f>IF(SUM(O31:S40,J31:N40)=0,0,ROUNDDOWN(1-SUM(J31:N41,-J45)/SUM(O31:S40),2)*100)</f>
        <v>0</v>
      </c>
      <c r="U49" s="1805"/>
      <c r="V49" s="1805"/>
      <c r="W49" s="1805"/>
      <c r="X49" s="1774" t="s">
        <v>246</v>
      </c>
      <c r="Y49" s="1775"/>
      <c r="Z49" s="153"/>
      <c r="AA49" s="1776"/>
      <c r="AB49" s="1777"/>
      <c r="AC49" s="1587"/>
      <c r="AD49" s="1587"/>
      <c r="AE49" s="1587"/>
      <c r="AF49" s="1587"/>
      <c r="AG49" s="1587"/>
      <c r="AH49" s="1587"/>
      <c r="AI49" s="1770"/>
      <c r="AJ49" s="229"/>
      <c r="AK49" s="13"/>
      <c r="AL49" s="35"/>
    </row>
    <row r="50" spans="1:38" ht="21" customHeight="1">
      <c r="A50" s="135"/>
      <c r="B50" s="1803" t="s">
        <v>90</v>
      </c>
      <c r="C50" s="1488"/>
      <c r="D50" s="1488"/>
      <c r="E50" s="1488"/>
      <c r="F50" s="1488"/>
      <c r="G50" s="1488"/>
      <c r="H50" s="1488"/>
      <c r="I50" s="1488"/>
      <c r="J50" s="1488"/>
      <c r="K50" s="1488"/>
      <c r="L50" s="1488"/>
      <c r="M50" s="1488"/>
      <c r="N50" s="1488"/>
      <c r="O50" s="1488"/>
      <c r="P50" s="1488"/>
      <c r="Q50" s="1488"/>
      <c r="R50" s="1488"/>
      <c r="S50" s="1489"/>
      <c r="T50" s="1796">
        <f>IF(O48=0,0,ROUNDDOWN(1-SUM(J31:N41,J46)/SUM(O31:S40),2)*100)</f>
        <v>0</v>
      </c>
      <c r="U50" s="1797"/>
      <c r="V50" s="1797"/>
      <c r="W50" s="1797"/>
      <c r="X50" s="1690" t="s">
        <v>246</v>
      </c>
      <c r="Y50" s="1691"/>
      <c r="Z50" s="156"/>
      <c r="AA50" s="231" t="s">
        <v>247</v>
      </c>
      <c r="AB50" s="148"/>
      <c r="AC50" s="1587"/>
      <c r="AD50" s="1587"/>
      <c r="AE50" s="1587"/>
      <c r="AF50" s="1587"/>
      <c r="AG50" s="1587"/>
      <c r="AH50" s="1587"/>
      <c r="AI50" s="152"/>
      <c r="AJ50" s="229"/>
      <c r="AK50" s="13"/>
      <c r="AL50" s="35"/>
    </row>
    <row r="51" spans="1:38" ht="21" customHeight="1">
      <c r="A51" s="361"/>
      <c r="B51" s="1803" t="s">
        <v>581</v>
      </c>
      <c r="C51" s="1488"/>
      <c r="D51" s="1488"/>
      <c r="E51" s="1488"/>
      <c r="F51" s="1488"/>
      <c r="G51" s="1488"/>
      <c r="H51" s="1488"/>
      <c r="I51" s="1488"/>
      <c r="J51" s="1488"/>
      <c r="K51" s="1488"/>
      <c r="L51" s="1488"/>
      <c r="M51" s="1488"/>
      <c r="N51" s="1488"/>
      <c r="O51" s="1488"/>
      <c r="P51" s="1488"/>
      <c r="Q51" s="1488"/>
      <c r="R51" s="1488"/>
      <c r="S51" s="1489"/>
      <c r="T51" s="1796">
        <f>IFERROR(ROUNDDOWN((J45+J46)/O48*100,0),0)*-1</f>
        <v>0</v>
      </c>
      <c r="U51" s="1797"/>
      <c r="V51" s="1797"/>
      <c r="W51" s="1797"/>
      <c r="X51" s="1690" t="s">
        <v>246</v>
      </c>
      <c r="Y51" s="1691"/>
      <c r="Z51" s="156"/>
      <c r="AA51" s="231"/>
      <c r="AB51" s="148"/>
      <c r="AC51" s="1587"/>
      <c r="AD51" s="1587"/>
      <c r="AE51" s="1587"/>
      <c r="AF51" s="1587"/>
      <c r="AG51" s="1587"/>
      <c r="AH51" s="1587"/>
      <c r="AI51" s="152"/>
      <c r="AJ51" s="229"/>
      <c r="AK51" s="13"/>
      <c r="AL51" s="35"/>
    </row>
    <row r="52" spans="1:38" ht="21" customHeight="1">
      <c r="A52" s="361"/>
      <c r="B52" s="1803" t="s">
        <v>582</v>
      </c>
      <c r="C52" s="1488"/>
      <c r="D52" s="1488"/>
      <c r="E52" s="1488"/>
      <c r="F52" s="1488"/>
      <c r="G52" s="1488"/>
      <c r="H52" s="1488"/>
      <c r="I52" s="1488"/>
      <c r="J52" s="1488"/>
      <c r="K52" s="1488"/>
      <c r="L52" s="1488"/>
      <c r="M52" s="1488"/>
      <c r="N52" s="1488"/>
      <c r="O52" s="1488"/>
      <c r="P52" s="1488"/>
      <c r="Q52" s="1488"/>
      <c r="R52" s="1488"/>
      <c r="S52" s="1489"/>
      <c r="T52" s="1798">
        <f>IFERROR(ROUNDDOWN(J46/O48*100,1),0)*-1</f>
        <v>0</v>
      </c>
      <c r="U52" s="1799"/>
      <c r="V52" s="1799"/>
      <c r="W52" s="1799"/>
      <c r="X52" s="1690" t="s">
        <v>246</v>
      </c>
      <c r="Y52" s="1691"/>
      <c r="Z52" s="156"/>
      <c r="AA52" s="231"/>
      <c r="AB52" s="148"/>
      <c r="AC52" s="1587"/>
      <c r="AD52" s="1587"/>
      <c r="AE52" s="1587"/>
      <c r="AF52" s="1587"/>
      <c r="AG52" s="1587"/>
      <c r="AH52" s="1587"/>
      <c r="AI52" s="152"/>
      <c r="AJ52" s="229"/>
      <c r="AK52" s="13"/>
      <c r="AL52" s="35"/>
    </row>
    <row r="53" spans="1:38" ht="21" customHeight="1" thickBot="1">
      <c r="A53" s="135"/>
      <c r="B53" s="1784" t="s">
        <v>91</v>
      </c>
      <c r="C53" s="1682"/>
      <c r="D53" s="1682"/>
      <c r="E53" s="1682"/>
      <c r="F53" s="1682"/>
      <c r="G53" s="1682"/>
      <c r="H53" s="1682"/>
      <c r="I53" s="1682"/>
      <c r="J53" s="1682"/>
      <c r="K53" s="1682"/>
      <c r="L53" s="1682"/>
      <c r="M53" s="1682"/>
      <c r="N53" s="1682"/>
      <c r="O53" s="1682"/>
      <c r="P53" s="1682"/>
      <c r="Q53" s="1682"/>
      <c r="R53" s="1682"/>
      <c r="S53" s="1682"/>
      <c r="T53" s="1785"/>
      <c r="U53" s="1786"/>
      <c r="V53" s="1786"/>
      <c r="W53" s="1786"/>
      <c r="X53" s="1786"/>
      <c r="Y53" s="1787"/>
      <c r="Z53" s="156"/>
      <c r="AA53" s="231"/>
      <c r="AB53" s="148"/>
      <c r="AC53" s="1587"/>
      <c r="AD53" s="1587"/>
      <c r="AE53" s="1587"/>
      <c r="AF53" s="1587"/>
      <c r="AG53" s="1587"/>
      <c r="AH53" s="1587"/>
      <c r="AI53" s="152"/>
      <c r="AJ53" s="229"/>
      <c r="AK53" s="13"/>
      <c r="AL53" s="35"/>
    </row>
    <row r="54" spans="1:38" ht="21" customHeight="1" thickBot="1">
      <c r="A54" s="135"/>
      <c r="B54" s="436" t="s">
        <v>400</v>
      </c>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156"/>
      <c r="AA54" s="231"/>
      <c r="AB54" s="148"/>
      <c r="AC54" s="1587"/>
      <c r="AD54" s="1587"/>
      <c r="AE54" s="1587"/>
      <c r="AF54" s="1587"/>
      <c r="AG54" s="1587"/>
      <c r="AH54" s="1587"/>
      <c r="AI54" s="152"/>
      <c r="AJ54" s="229"/>
      <c r="AK54" s="13"/>
      <c r="AL54" s="35"/>
    </row>
    <row r="55" spans="1:38" ht="21" customHeight="1">
      <c r="A55" s="135"/>
      <c r="B55" s="1588" t="s">
        <v>583</v>
      </c>
      <c r="C55" s="1589"/>
      <c r="D55" s="1589"/>
      <c r="E55" s="1589"/>
      <c r="F55" s="1589"/>
      <c r="G55" s="1589"/>
      <c r="H55" s="1589"/>
      <c r="I55" s="1589"/>
      <c r="J55" s="1589"/>
      <c r="K55" s="1589"/>
      <c r="L55" s="1589"/>
      <c r="M55" s="1589"/>
      <c r="N55" s="1589"/>
      <c r="O55" s="1589"/>
      <c r="P55" s="1589"/>
      <c r="Q55" s="1589"/>
      <c r="R55" s="1589"/>
      <c r="S55" s="1589"/>
      <c r="T55" s="1589"/>
      <c r="U55" s="1589"/>
      <c r="V55" s="1589"/>
      <c r="W55" s="1589"/>
      <c r="X55" s="1589"/>
      <c r="Y55" s="1590"/>
      <c r="Z55" s="156"/>
      <c r="AA55" s="231"/>
      <c r="AB55" s="148"/>
      <c r="AC55" s="1587"/>
      <c r="AD55" s="1587"/>
      <c r="AE55" s="1587"/>
      <c r="AF55" s="1587"/>
      <c r="AG55" s="1587"/>
      <c r="AH55" s="1587"/>
      <c r="AI55" s="152"/>
      <c r="AJ55" s="229"/>
      <c r="AK55" s="13"/>
      <c r="AL55" s="35"/>
    </row>
    <row r="56" spans="1:38" ht="21" customHeight="1">
      <c r="A56" s="135"/>
      <c r="B56" s="1781" t="s">
        <v>735</v>
      </c>
      <c r="C56" s="1782"/>
      <c r="D56" s="1782"/>
      <c r="E56" s="1782"/>
      <c r="F56" s="1782"/>
      <c r="G56" s="1782"/>
      <c r="H56" s="1782"/>
      <c r="I56" s="1782"/>
      <c r="J56" s="1782"/>
      <c r="K56" s="1782"/>
      <c r="L56" s="1782"/>
      <c r="M56" s="1782"/>
      <c r="N56" s="1782"/>
      <c r="O56" s="1782"/>
      <c r="P56" s="1782"/>
      <c r="Q56" s="1782"/>
      <c r="R56" s="1782"/>
      <c r="S56" s="1782"/>
      <c r="T56" s="1782"/>
      <c r="U56" s="1782"/>
      <c r="V56" s="1782"/>
      <c r="W56" s="1782"/>
      <c r="X56" s="1782"/>
      <c r="Y56" s="1783" t="s">
        <v>248</v>
      </c>
      <c r="Z56" s="156"/>
      <c r="AA56" s="231"/>
      <c r="AB56" s="148"/>
      <c r="AC56" s="1587"/>
      <c r="AD56" s="1587"/>
      <c r="AE56" s="1587"/>
      <c r="AF56" s="1587"/>
      <c r="AG56" s="1587"/>
      <c r="AH56" s="1587"/>
      <c r="AI56" s="152"/>
      <c r="AJ56" s="229"/>
      <c r="AK56" s="13"/>
      <c r="AL56" s="35"/>
    </row>
    <row r="57" spans="1:38" ht="21" customHeight="1">
      <c r="A57" s="135"/>
      <c r="B57" s="1781"/>
      <c r="C57" s="1782"/>
      <c r="D57" s="1782"/>
      <c r="E57" s="1782"/>
      <c r="F57" s="1782"/>
      <c r="G57" s="1782"/>
      <c r="H57" s="1782"/>
      <c r="I57" s="1782"/>
      <c r="J57" s="1782"/>
      <c r="K57" s="1782"/>
      <c r="L57" s="1782"/>
      <c r="M57" s="1782"/>
      <c r="N57" s="1782"/>
      <c r="O57" s="1782"/>
      <c r="P57" s="1782"/>
      <c r="Q57" s="1782"/>
      <c r="R57" s="1782"/>
      <c r="S57" s="1782"/>
      <c r="T57" s="1782"/>
      <c r="U57" s="1782"/>
      <c r="V57" s="1782"/>
      <c r="W57" s="1782"/>
      <c r="X57" s="1782"/>
      <c r="Y57" s="1783"/>
      <c r="Z57" s="230"/>
      <c r="AA57" s="231"/>
      <c r="AB57" s="148"/>
      <c r="AC57" s="1587"/>
      <c r="AD57" s="1587"/>
      <c r="AE57" s="1587"/>
      <c r="AF57" s="1587"/>
      <c r="AG57" s="1587"/>
      <c r="AH57" s="1587"/>
      <c r="AI57" s="152"/>
      <c r="AJ57" s="229"/>
      <c r="AK57" s="13"/>
      <c r="AL57" s="35"/>
    </row>
    <row r="58" spans="1:38" ht="21" customHeight="1">
      <c r="A58" s="135"/>
      <c r="B58" s="1483" t="s">
        <v>736</v>
      </c>
      <c r="C58" s="1484"/>
      <c r="D58" s="1484"/>
      <c r="E58" s="1484"/>
      <c r="F58" s="1484"/>
      <c r="G58" s="1484"/>
      <c r="H58" s="1484"/>
      <c r="I58" s="1484"/>
      <c r="J58" s="1484"/>
      <c r="K58" s="1484"/>
      <c r="L58" s="1484"/>
      <c r="M58" s="1484"/>
      <c r="N58" s="1484"/>
      <c r="O58" s="1484"/>
      <c r="P58" s="1484"/>
      <c r="Q58" s="1484"/>
      <c r="R58" s="1484"/>
      <c r="S58" s="1484"/>
      <c r="T58" s="1484"/>
      <c r="U58" s="1484"/>
      <c r="V58" s="1484"/>
      <c r="W58" s="1484"/>
      <c r="X58" s="1484"/>
      <c r="Y58" s="1482" t="s">
        <v>248</v>
      </c>
      <c r="Z58" s="230"/>
      <c r="AA58" s="231"/>
      <c r="AB58" s="148"/>
      <c r="AC58" s="1587"/>
      <c r="AD58" s="1587"/>
      <c r="AE58" s="1587"/>
      <c r="AF58" s="1587"/>
      <c r="AG58" s="1587"/>
      <c r="AH58" s="1587"/>
      <c r="AI58" s="152"/>
      <c r="AJ58" s="229"/>
      <c r="AK58" s="13"/>
      <c r="AL58" s="35"/>
    </row>
    <row r="59" spans="1:38" ht="21" customHeight="1" thickBot="1">
      <c r="A59" s="135"/>
      <c r="B59" s="1478"/>
      <c r="C59" s="1479"/>
      <c r="D59" s="1479"/>
      <c r="E59" s="1479"/>
      <c r="F59" s="1479"/>
      <c r="G59" s="1479"/>
      <c r="H59" s="1479"/>
      <c r="I59" s="1479"/>
      <c r="J59" s="1479"/>
      <c r="K59" s="1479"/>
      <c r="L59" s="1479"/>
      <c r="M59" s="1479"/>
      <c r="N59" s="1479"/>
      <c r="O59" s="1479"/>
      <c r="P59" s="1479"/>
      <c r="Q59" s="1479"/>
      <c r="R59" s="1479"/>
      <c r="S59" s="1479"/>
      <c r="T59" s="1479"/>
      <c r="U59" s="1479"/>
      <c r="V59" s="1479"/>
      <c r="W59" s="1479"/>
      <c r="X59" s="1479"/>
      <c r="Y59" s="1481"/>
      <c r="Z59" s="153"/>
      <c r="AA59" s="231"/>
      <c r="AB59" s="148"/>
      <c r="AC59" s="1587"/>
      <c r="AD59" s="1587"/>
      <c r="AE59" s="1587"/>
      <c r="AF59" s="1587"/>
      <c r="AG59" s="1587"/>
      <c r="AH59" s="1587"/>
      <c r="AI59" s="152"/>
      <c r="AJ59" s="229"/>
      <c r="AK59" s="13"/>
      <c r="AL59" s="35"/>
    </row>
    <row r="60" spans="1:38" ht="21" customHeight="1">
      <c r="A60" s="135"/>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153"/>
      <c r="AA60" s="231"/>
      <c r="AB60" s="148"/>
      <c r="AC60" s="1587"/>
      <c r="AD60" s="1587"/>
      <c r="AE60" s="1587"/>
      <c r="AF60" s="1587"/>
      <c r="AG60" s="1587"/>
      <c r="AH60" s="1587"/>
      <c r="AI60" s="152"/>
      <c r="AJ60" s="229"/>
      <c r="AK60" s="13"/>
      <c r="AL60" s="35"/>
    </row>
    <row r="61" spans="1:38" ht="21" customHeight="1" thickBot="1">
      <c r="A61" s="135"/>
      <c r="B61" s="436" t="s">
        <v>1121</v>
      </c>
      <c r="C61" s="900"/>
      <c r="D61" s="900"/>
      <c r="E61" s="900"/>
      <c r="F61" s="900"/>
      <c r="G61" s="900"/>
      <c r="H61" s="900"/>
      <c r="I61" s="900"/>
      <c r="J61" s="900"/>
      <c r="K61" s="900"/>
      <c r="L61" s="900"/>
      <c r="M61" s="900"/>
      <c r="N61" s="900"/>
      <c r="O61" s="900"/>
      <c r="P61" s="900"/>
      <c r="Q61" s="900"/>
      <c r="R61" s="900"/>
      <c r="S61" s="900"/>
      <c r="T61" s="900"/>
      <c r="U61" s="900"/>
      <c r="V61" s="900"/>
      <c r="W61" s="900"/>
      <c r="X61" s="900"/>
      <c r="Y61" s="900"/>
      <c r="Z61" s="153"/>
      <c r="AA61" s="231"/>
      <c r="AB61" s="148"/>
      <c r="AC61" s="1587"/>
      <c r="AD61" s="1587"/>
      <c r="AE61" s="1587"/>
      <c r="AF61" s="1587"/>
      <c r="AG61" s="1587"/>
      <c r="AH61" s="1587"/>
      <c r="AI61" s="152"/>
      <c r="AJ61" s="229"/>
      <c r="AK61" s="13"/>
      <c r="AL61" s="35"/>
    </row>
    <row r="62" spans="1:38" ht="21" customHeight="1">
      <c r="A62" s="135"/>
      <c r="B62" s="1476" t="s">
        <v>1122</v>
      </c>
      <c r="C62" s="1477"/>
      <c r="D62" s="1477"/>
      <c r="E62" s="1477"/>
      <c r="F62" s="1477"/>
      <c r="G62" s="1477"/>
      <c r="H62" s="1477"/>
      <c r="I62" s="1477"/>
      <c r="J62" s="1477"/>
      <c r="K62" s="1477"/>
      <c r="L62" s="1477"/>
      <c r="M62" s="1477"/>
      <c r="N62" s="1477"/>
      <c r="O62" s="1477"/>
      <c r="P62" s="1477"/>
      <c r="Q62" s="1477"/>
      <c r="R62" s="1477"/>
      <c r="S62" s="1477"/>
      <c r="T62" s="1477"/>
      <c r="U62" s="1477"/>
      <c r="V62" s="1477"/>
      <c r="W62" s="1477"/>
      <c r="X62" s="1477"/>
      <c r="Y62" s="1480" t="s">
        <v>248</v>
      </c>
      <c r="Z62" s="153"/>
      <c r="AA62" s="231"/>
      <c r="AB62" s="148"/>
      <c r="AC62" s="1587"/>
      <c r="AD62" s="1587"/>
      <c r="AE62" s="1587"/>
      <c r="AF62" s="1587"/>
      <c r="AG62" s="1587"/>
      <c r="AH62" s="1587"/>
      <c r="AI62" s="152"/>
      <c r="AJ62" s="229"/>
      <c r="AK62" s="13"/>
      <c r="AL62" s="35"/>
    </row>
    <row r="63" spans="1:38" ht="21" customHeight="1" thickBot="1">
      <c r="A63" s="135"/>
      <c r="B63" s="1478"/>
      <c r="C63" s="1479"/>
      <c r="D63" s="1479"/>
      <c r="E63" s="1479"/>
      <c r="F63" s="1479"/>
      <c r="G63" s="1479"/>
      <c r="H63" s="1479"/>
      <c r="I63" s="1479"/>
      <c r="J63" s="1479"/>
      <c r="K63" s="1479"/>
      <c r="L63" s="1479"/>
      <c r="M63" s="1479"/>
      <c r="N63" s="1479"/>
      <c r="O63" s="1479"/>
      <c r="P63" s="1479"/>
      <c r="Q63" s="1479"/>
      <c r="R63" s="1479"/>
      <c r="S63" s="1479"/>
      <c r="T63" s="1479"/>
      <c r="U63" s="1479"/>
      <c r="V63" s="1479"/>
      <c r="W63" s="1479"/>
      <c r="X63" s="1479"/>
      <c r="Y63" s="1481"/>
      <c r="Z63" s="153"/>
      <c r="AA63" s="231"/>
      <c r="AB63" s="148"/>
      <c r="AC63" s="1587"/>
      <c r="AD63" s="1587"/>
      <c r="AE63" s="1587"/>
      <c r="AF63" s="1587"/>
      <c r="AG63" s="1587"/>
      <c r="AH63" s="1587"/>
      <c r="AI63" s="152"/>
      <c r="AJ63" s="229"/>
      <c r="AK63" s="13"/>
      <c r="AL63" s="35"/>
    </row>
    <row r="64" spans="1:38" ht="21" customHeight="1" thickBot="1">
      <c r="A64" s="135"/>
      <c r="B64" s="487"/>
      <c r="C64" s="487"/>
      <c r="D64" s="487"/>
      <c r="E64" s="487"/>
      <c r="F64" s="487"/>
      <c r="G64" s="487"/>
      <c r="H64" s="487"/>
      <c r="I64" s="487"/>
      <c r="J64" s="487"/>
      <c r="K64" s="487"/>
      <c r="L64" s="487"/>
      <c r="M64" s="487"/>
      <c r="N64" s="487"/>
      <c r="O64" s="487"/>
      <c r="P64" s="487"/>
      <c r="Q64" s="487"/>
      <c r="R64" s="487"/>
      <c r="S64" s="487"/>
      <c r="T64" s="487"/>
      <c r="U64" s="487"/>
      <c r="V64" s="487"/>
      <c r="W64" s="487"/>
      <c r="X64" s="487"/>
      <c r="Y64" s="487"/>
      <c r="Z64" s="153"/>
      <c r="AA64" s="232"/>
      <c r="AB64" s="233"/>
      <c r="AC64" s="1641"/>
      <c r="AD64" s="1641"/>
      <c r="AE64" s="1641"/>
      <c r="AF64" s="1641"/>
      <c r="AG64" s="1641"/>
      <c r="AH64" s="1641"/>
      <c r="AI64" s="234"/>
      <c r="AJ64" s="235"/>
      <c r="AK64" s="13"/>
      <c r="AL64" s="35"/>
    </row>
    <row r="65" spans="1:1">
      <c r="A65" s="135"/>
    </row>
  </sheetData>
  <sheetProtection algorithmName="SHA-512" hashValue="cAS3Uf/0XuwlY6cpiludre1YfxQjDuDL0k6t6pIaByT/3OROQtmvdMYu4tcUfsGSM81xTXv1/MhJrV/gIGydgQ==" saltValue="xFfz4soPF41d83aigJksrw==" spinCount="100000" sheet="1" formatCells="0" formatRows="0" insertRows="0" deleteRows="0" selectLockedCells="1" autoFilter="0" pivotTables="0"/>
  <mergeCells count="278">
    <mergeCell ref="B48:I48"/>
    <mergeCell ref="T48:Y48"/>
    <mergeCell ref="B47:I47"/>
    <mergeCell ref="J47:N47"/>
    <mergeCell ref="T50:W50"/>
    <mergeCell ref="X50:Y50"/>
    <mergeCell ref="W20:Y20"/>
    <mergeCell ref="B29:I30"/>
    <mergeCell ref="T30:Y30"/>
    <mergeCell ref="M23:P23"/>
    <mergeCell ref="M24:P24"/>
    <mergeCell ref="J29:Y29"/>
    <mergeCell ref="B23:B25"/>
    <mergeCell ref="Y23:Y24"/>
    <mergeCell ref="L23:L25"/>
    <mergeCell ref="V21:Y21"/>
    <mergeCell ref="W26:Y26"/>
    <mergeCell ref="G27:K27"/>
    <mergeCell ref="M27:Q27"/>
    <mergeCell ref="I22:Y22"/>
    <mergeCell ref="E23:H25"/>
    <mergeCell ref="F32:I32"/>
    <mergeCell ref="T31:Y31"/>
    <mergeCell ref="T32:Y32"/>
    <mergeCell ref="T51:W51"/>
    <mergeCell ref="X51:Y51"/>
    <mergeCell ref="T52:W52"/>
    <mergeCell ref="B49:S49"/>
    <mergeCell ref="B50:S50"/>
    <mergeCell ref="B51:S51"/>
    <mergeCell ref="B52:S52"/>
    <mergeCell ref="X52:Y52"/>
    <mergeCell ref="T49:W49"/>
    <mergeCell ref="AE57:AH57"/>
    <mergeCell ref="AA36:AB37"/>
    <mergeCell ref="AE46:AH46"/>
    <mergeCell ref="AC36:AD37"/>
    <mergeCell ref="AC42:AD42"/>
    <mergeCell ref="B56:X57"/>
    <mergeCell ref="Y56:Y57"/>
    <mergeCell ref="B53:S53"/>
    <mergeCell ref="T53:Y53"/>
    <mergeCell ref="AE53:AH53"/>
    <mergeCell ref="AC49:AD49"/>
    <mergeCell ref="AE41:AH41"/>
    <mergeCell ref="AE42:AH42"/>
    <mergeCell ref="T43:Y43"/>
    <mergeCell ref="F44:I44"/>
    <mergeCell ref="J44:N44"/>
    <mergeCell ref="O44:S44"/>
    <mergeCell ref="T44:Y44"/>
    <mergeCell ref="T45:Y45"/>
    <mergeCell ref="C46:E46"/>
    <mergeCell ref="F46:I46"/>
    <mergeCell ref="J46:N46"/>
    <mergeCell ref="O46:S46"/>
    <mergeCell ref="T46:Y46"/>
    <mergeCell ref="AC50:AD50"/>
    <mergeCell ref="AE50:AH50"/>
    <mergeCell ref="AA38:AB49"/>
    <mergeCell ref="AC41:AD41"/>
    <mergeCell ref="AC44:AD44"/>
    <mergeCell ref="AC45:AD45"/>
    <mergeCell ref="AC38:AD38"/>
    <mergeCell ref="AC39:AD39"/>
    <mergeCell ref="AC40:AD40"/>
    <mergeCell ref="AC47:AD47"/>
    <mergeCell ref="AC48:AD48"/>
    <mergeCell ref="AC43:AD43"/>
    <mergeCell ref="AE48:AH48"/>
    <mergeCell ref="AE49:AH49"/>
    <mergeCell ref="AC46:AD46"/>
    <mergeCell ref="AI22:AJ22"/>
    <mergeCell ref="AJ36:AJ37"/>
    <mergeCell ref="AI36:AI37"/>
    <mergeCell ref="AI38:AI49"/>
    <mergeCell ref="AI23:AJ23"/>
    <mergeCell ref="AI24:AJ24"/>
    <mergeCell ref="T40:Y40"/>
    <mergeCell ref="O34:S34"/>
    <mergeCell ref="AI25:AJ25"/>
    <mergeCell ref="AI27:AJ27"/>
    <mergeCell ref="AI28:AJ28"/>
    <mergeCell ref="O47:S47"/>
    <mergeCell ref="T47:Y47"/>
    <mergeCell ref="X49:Y49"/>
    <mergeCell ref="AA26:AD26"/>
    <mergeCell ref="AA27:AD27"/>
    <mergeCell ref="AE47:AH47"/>
    <mergeCell ref="AI26:AJ26"/>
    <mergeCell ref="AE40:AH40"/>
    <mergeCell ref="AE38:AH38"/>
    <mergeCell ref="AE39:AH39"/>
    <mergeCell ref="AE43:AH43"/>
    <mergeCell ref="AE44:AH44"/>
    <mergeCell ref="AE45:AH45"/>
    <mergeCell ref="AH19:AH21"/>
    <mergeCell ref="AF19:AF21"/>
    <mergeCell ref="J30:N30"/>
    <mergeCell ref="O30:S30"/>
    <mergeCell ref="E20:G20"/>
    <mergeCell ref="L20:R20"/>
    <mergeCell ref="L21:N21"/>
    <mergeCell ref="AE19:AE21"/>
    <mergeCell ref="D27:F27"/>
    <mergeCell ref="T27:W27"/>
    <mergeCell ref="I20:K20"/>
    <mergeCell ref="M19:R19"/>
    <mergeCell ref="S16:T16"/>
    <mergeCell ref="V25:X25"/>
    <mergeCell ref="V23:X24"/>
    <mergeCell ref="S25:U25"/>
    <mergeCell ref="S23:U24"/>
    <mergeCell ref="O31:S31"/>
    <mergeCell ref="F31:I31"/>
    <mergeCell ref="V19:Y19"/>
    <mergeCell ref="S19:U19"/>
    <mergeCell ref="C6:K6"/>
    <mergeCell ref="L6:O6"/>
    <mergeCell ref="E17:F17"/>
    <mergeCell ref="C15:D15"/>
    <mergeCell ref="M10:Y10"/>
    <mergeCell ref="C7:S7"/>
    <mergeCell ref="T7:Y7"/>
    <mergeCell ref="R14:Y14"/>
    <mergeCell ref="O14:Q14"/>
    <mergeCell ref="L14:N14"/>
    <mergeCell ref="C14:E14"/>
    <mergeCell ref="F14:K14"/>
    <mergeCell ref="L11:Y11"/>
    <mergeCell ref="C10:K10"/>
    <mergeCell ref="P17:R17"/>
    <mergeCell ref="C11:K11"/>
    <mergeCell ref="C8:Y8"/>
    <mergeCell ref="P15:R15"/>
    <mergeCell ref="P16:R16"/>
    <mergeCell ref="P6:Y6"/>
    <mergeCell ref="S15:T15"/>
    <mergeCell ref="C13:D13"/>
    <mergeCell ref="F13:H13"/>
    <mergeCell ref="J13:N13"/>
    <mergeCell ref="T41:Y41"/>
    <mergeCell ref="O42:S42"/>
    <mergeCell ref="C39:I39"/>
    <mergeCell ref="O37:S37"/>
    <mergeCell ref="O39:S39"/>
    <mergeCell ref="O38:S38"/>
    <mergeCell ref="C41:E45"/>
    <mergeCell ref="F41:I41"/>
    <mergeCell ref="J41:N41"/>
    <mergeCell ref="F42:I42"/>
    <mergeCell ref="J42:N42"/>
    <mergeCell ref="T42:Y42"/>
    <mergeCell ref="F43:I43"/>
    <mergeCell ref="C40:I40"/>
    <mergeCell ref="T38:Y38"/>
    <mergeCell ref="T39:Y39"/>
    <mergeCell ref="O41:S41"/>
    <mergeCell ref="C34:I34"/>
    <mergeCell ref="C35:I35"/>
    <mergeCell ref="T35:Y35"/>
    <mergeCell ref="I19:K19"/>
    <mergeCell ref="T34:Y34"/>
    <mergeCell ref="B27:C27"/>
    <mergeCell ref="AE62:AH62"/>
    <mergeCell ref="AE51:AH51"/>
    <mergeCell ref="AE52:AH52"/>
    <mergeCell ref="B36:B40"/>
    <mergeCell ref="J37:N37"/>
    <mergeCell ref="J36:N36"/>
    <mergeCell ref="J39:N39"/>
    <mergeCell ref="B41:B46"/>
    <mergeCell ref="F45:I45"/>
    <mergeCell ref="J45:N45"/>
    <mergeCell ref="O45:S45"/>
    <mergeCell ref="J43:N43"/>
    <mergeCell ref="O43:S43"/>
    <mergeCell ref="C37:I37"/>
    <mergeCell ref="C36:I36"/>
    <mergeCell ref="J38:N38"/>
    <mergeCell ref="O40:S40"/>
    <mergeCell ref="C38:I38"/>
    <mergeCell ref="AE36:AH37"/>
    <mergeCell ref="E16:F16"/>
    <mergeCell ref="X27:Y27"/>
    <mergeCell ref="B19:D19"/>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J32:N32"/>
    <mergeCell ref="J31:N31"/>
    <mergeCell ref="AC55:AD55"/>
    <mergeCell ref="AE63:AH63"/>
    <mergeCell ref="AE59:AH59"/>
    <mergeCell ref="AE60:AH60"/>
    <mergeCell ref="AE61:AH61"/>
    <mergeCell ref="B55:Y55"/>
    <mergeCell ref="J48:N48"/>
    <mergeCell ref="O48:S48"/>
    <mergeCell ref="J40:N40"/>
    <mergeCell ref="E19:H19"/>
    <mergeCell ref="O36:S36"/>
    <mergeCell ref="T36:Y36"/>
    <mergeCell ref="P21:T21"/>
    <mergeCell ref="B21:D22"/>
    <mergeCell ref="F21:J21"/>
    <mergeCell ref="B20:D20"/>
    <mergeCell ref="C23:D25"/>
    <mergeCell ref="S20:U20"/>
    <mergeCell ref="M25:R25"/>
    <mergeCell ref="I23:K24"/>
    <mergeCell ref="I25:K25"/>
    <mergeCell ref="T37:Y37"/>
    <mergeCell ref="T33:Y33"/>
    <mergeCell ref="F22:H22"/>
    <mergeCell ref="AE58:AH58"/>
    <mergeCell ref="AE54:AH54"/>
    <mergeCell ref="O35:S35"/>
    <mergeCell ref="J35:N35"/>
    <mergeCell ref="J34:N34"/>
    <mergeCell ref="O32:S32"/>
    <mergeCell ref="AA6:AJ6"/>
    <mergeCell ref="AB7:AJ7"/>
    <mergeCell ref="AA22:AD22"/>
    <mergeCell ref="AA23:AD23"/>
    <mergeCell ref="AA24:AD24"/>
    <mergeCell ref="AA25:AD25"/>
    <mergeCell ref="AA19:AD21"/>
    <mergeCell ref="AB8:AJ8"/>
    <mergeCell ref="AA28:AD28"/>
    <mergeCell ref="R27:S27"/>
    <mergeCell ref="T26:V26"/>
    <mergeCell ref="O33:S33"/>
    <mergeCell ref="O13:Q13"/>
    <mergeCell ref="R13:S13"/>
    <mergeCell ref="T13:W13"/>
    <mergeCell ref="X13:Y13"/>
    <mergeCell ref="V15:W17"/>
    <mergeCell ref="AA29:AJ34"/>
    <mergeCell ref="AI19:AJ21"/>
    <mergeCell ref="AG19:AG21"/>
    <mergeCell ref="AA9:AJ17"/>
    <mergeCell ref="B62:X63"/>
    <mergeCell ref="Y62:Y63"/>
    <mergeCell ref="Y58:Y59"/>
    <mergeCell ref="B58:X59"/>
    <mergeCell ref="B16:B17"/>
    <mergeCell ref="E15:H15"/>
    <mergeCell ref="I15:J15"/>
    <mergeCell ref="X17:Y17"/>
    <mergeCell ref="M17:O17"/>
    <mergeCell ref="M15:O16"/>
    <mergeCell ref="X15:Y16"/>
    <mergeCell ref="S17:T17"/>
    <mergeCell ref="L15:L17"/>
    <mergeCell ref="C16:D16"/>
    <mergeCell ref="C17:D17"/>
    <mergeCell ref="B31:B35"/>
    <mergeCell ref="B26:C26"/>
    <mergeCell ref="G26:J26"/>
    <mergeCell ref="K26:L26"/>
    <mergeCell ref="M26:P26"/>
    <mergeCell ref="J33:N33"/>
    <mergeCell ref="C31:E32"/>
    <mergeCell ref="C33:I33"/>
  </mergeCells>
  <phoneticPr fontId="16"/>
  <conditionalFormatting sqref="AA50:AA64">
    <cfRule type="expression" dxfId="603" priority="202">
      <formula>AA50="共用部"</formula>
    </cfRule>
    <cfRule type="expression" dxfId="602" priority="203">
      <formula>AA50="専有部"</formula>
    </cfRule>
  </conditionalFormatting>
  <conditionalFormatting sqref="B15:Y17 B19:Y19 B8:Y8 B10:B11 B20:H20 B21:Y25 L10 L6:O6 L20:V20 B13 B14:K14 O14:Y14 B6:B7 T7:Y7">
    <cfRule type="containsBlanks" dxfId="601" priority="209">
      <formula>LEN(TRIM(B6))=0</formula>
    </cfRule>
  </conditionalFormatting>
  <conditionalFormatting sqref="E22:Y22 E21:P21 U21:Y21">
    <cfRule type="expression" dxfId="600" priority="199">
      <formula>$C$15&lt;&gt;8</formula>
    </cfRule>
  </conditionalFormatting>
  <conditionalFormatting sqref="I22:Y22">
    <cfRule type="expression" priority="206" stopIfTrue="1">
      <formula>AND($E$22="□",$I$22="")</formula>
    </cfRule>
  </conditionalFormatting>
  <conditionalFormatting sqref="A19:AA19 A20:H20 AC36 AA38:AC64 AE36 AI38:AJ38 AE38:AE64 AI50:AJ64 AJ39:AJ49 A14:K14 AN19:XFD34 AK37:XFD64 AI36:XFD36 A18:XFD18 A12:Z12 Z20 A21:P21 U21:Z21 A10:B11 Z10:Z11 L10 A8:Z9 L6:O6 L20:V20 A5:Z5 A13:B13 Z13:Z14 A22:Z25 AH19:AJ21 A15:Z17 AK5:XFD14 A1:XFD4 AK16:XFD17 AK15 AM15:XFD15 Z36:AA36 Z35:XFD35 Z26:Z34 A28:Y28 A26:A27 B65:XFD1048576 Z37:Z47 A29:A1048576 O14:R14 Z6 A6:B7 T7:Z7">
    <cfRule type="expression" dxfId="599" priority="198">
      <formula>_xlfn.ISFORMULA(A1)=TRUE</formula>
    </cfRule>
  </conditionalFormatting>
  <conditionalFormatting sqref="E23:Y25">
    <cfRule type="expression" dxfId="598" priority="194">
      <formula>$C$23="無し"</formula>
    </cfRule>
  </conditionalFormatting>
  <conditionalFormatting sqref="R14:Y14">
    <cfRule type="expression" dxfId="597" priority="178">
      <formula>$R$14&lt;&gt;""</formula>
    </cfRule>
  </conditionalFormatting>
  <conditionalFormatting sqref="C13 T13">
    <cfRule type="containsBlanks" dxfId="596" priority="166">
      <formula>LEN(TRIM(C13))=0</formula>
    </cfRule>
  </conditionalFormatting>
  <conditionalFormatting sqref="C6 C8">
    <cfRule type="containsText" dxfId="595" priority="197" operator="containsText" text="(例)">
      <formula>NOT(ISERROR(SEARCH("(例)",C6)))</formula>
    </cfRule>
  </conditionalFormatting>
  <conditionalFormatting sqref="AG19">
    <cfRule type="expression" dxfId="594" priority="146">
      <formula>_xlfn.ISFORMULA(AG19)=TRUE</formula>
    </cfRule>
  </conditionalFormatting>
  <conditionalFormatting sqref="AF19">
    <cfRule type="expression" dxfId="593" priority="145">
      <formula>_xlfn.ISFORMULA(AF19)=TRUE</formula>
    </cfRule>
  </conditionalFormatting>
  <conditionalFormatting sqref="AE22:AE28">
    <cfRule type="notContainsBlanks" dxfId="592" priority="141">
      <formula>LEN(TRIM(AE22))&gt;0</formula>
    </cfRule>
    <cfRule type="expression" dxfId="591" priority="142">
      <formula>AA22&lt;&gt;""</formula>
    </cfRule>
  </conditionalFormatting>
  <conditionalFormatting sqref="AF22:AJ22">
    <cfRule type="expression" dxfId="590" priority="138">
      <formula>$AE22="無し"</formula>
    </cfRule>
    <cfRule type="notContainsBlanks" dxfId="589" priority="139">
      <formula>LEN(TRIM(AF22))&gt;0</formula>
    </cfRule>
    <cfRule type="expression" dxfId="588" priority="140">
      <formula>$AE22="有り"</formula>
    </cfRule>
  </conditionalFormatting>
  <conditionalFormatting sqref="AF23:AJ23">
    <cfRule type="expression" dxfId="587" priority="135">
      <formula>$AE23="無し"</formula>
    </cfRule>
    <cfRule type="notContainsBlanks" dxfId="586" priority="136">
      <formula>LEN(TRIM(AF23))&gt;0</formula>
    </cfRule>
    <cfRule type="expression" dxfId="585" priority="137">
      <formula>$AE23="有り"</formula>
    </cfRule>
  </conditionalFormatting>
  <conditionalFormatting sqref="AF24:AJ24">
    <cfRule type="expression" dxfId="584" priority="132">
      <formula>$AE24="無し"</formula>
    </cfRule>
    <cfRule type="notContainsBlanks" dxfId="583" priority="133">
      <formula>LEN(TRIM(AF24))&gt;0</formula>
    </cfRule>
    <cfRule type="expression" dxfId="582" priority="134">
      <formula>$AE24="有り"</formula>
    </cfRule>
  </conditionalFormatting>
  <conditionalFormatting sqref="AF25:AJ28">
    <cfRule type="expression" dxfId="581" priority="129">
      <formula>$AE25="無し"</formula>
    </cfRule>
    <cfRule type="notContainsBlanks" dxfId="580" priority="130">
      <formula>LEN(TRIM(AF25))&gt;0</formula>
    </cfRule>
    <cfRule type="expression" dxfId="579" priority="131">
      <formula>$AE25="有り"</formula>
    </cfRule>
  </conditionalFormatting>
  <conditionalFormatting sqref="AA6">
    <cfRule type="expression" dxfId="578" priority="128">
      <formula>_xlfn.ISFORMULA(AA6)=TRUE</formula>
    </cfRule>
  </conditionalFormatting>
  <conditionalFormatting sqref="AA5">
    <cfRule type="expression" dxfId="577" priority="123">
      <formula>_xlfn.ISFORMULA(AA5)=TRUE</formula>
    </cfRule>
  </conditionalFormatting>
  <conditionalFormatting sqref="AL15">
    <cfRule type="expression" dxfId="576" priority="93">
      <formula>_xlfn.ISFORMULA(AL15)=TRUE</formula>
    </cfRule>
  </conditionalFormatting>
  <conditionalFormatting sqref="AA29:AJ34">
    <cfRule type="notContainsBlanks" dxfId="575" priority="84">
      <formula>LEN(TRIM(AA29))&gt;0</formula>
    </cfRule>
    <cfRule type="expression" dxfId="574" priority="85">
      <formula>$AA$28="その他評価すべき媒体（新聞折込、交通広告等）"</formula>
    </cfRule>
    <cfRule type="expression" dxfId="573" priority="86">
      <formula>$AA$27="その他評価すべき媒体（新聞折込、交通広告等））"</formula>
    </cfRule>
    <cfRule type="expression" dxfId="572" priority="87">
      <formula>$AA$26="その他評価すべき媒体（新聞折込、交通広告等）"</formula>
    </cfRule>
    <cfRule type="expression" dxfId="571" priority="88">
      <formula>$AA$25="その他評価すべき媒体（新聞折込、交通広告等）"</formula>
    </cfRule>
    <cfRule type="expression" dxfId="570" priority="89">
      <formula>$AA$24="その他評価すべき媒体（新聞折込、交通広告等）"</formula>
    </cfRule>
    <cfRule type="expression" dxfId="569" priority="90">
      <formula>$AA$23="その他評価すべき媒体（新聞折込、交通広告等）"</formula>
    </cfRule>
    <cfRule type="expression" dxfId="568" priority="91">
      <formula>$AA$22="その他評価すべき媒体（新聞折込、交通広告等）"</formula>
    </cfRule>
    <cfRule type="containsBlanks" dxfId="567" priority="92">
      <formula>LEN(TRIM(AA29))=0</formula>
    </cfRule>
  </conditionalFormatting>
  <conditionalFormatting sqref="R26 E26 L27 R27:S27">
    <cfRule type="containsBlanks" dxfId="566" priority="74">
      <formula>LEN(TRIM(E26))=0</formula>
    </cfRule>
  </conditionalFormatting>
  <conditionalFormatting sqref="K26:L26">
    <cfRule type="expression" dxfId="565" priority="73">
      <formula>$E$26&lt;=0</formula>
    </cfRule>
  </conditionalFormatting>
  <conditionalFormatting sqref="W26:Y26">
    <cfRule type="expression" dxfId="564" priority="72">
      <formula>$R$26&lt;=0</formula>
    </cfRule>
  </conditionalFormatting>
  <conditionalFormatting sqref="D27:F27">
    <cfRule type="containsBlanks" dxfId="563" priority="70">
      <formula>LEN(TRIM(D27))=0</formula>
    </cfRule>
  </conditionalFormatting>
  <conditionalFormatting sqref="X27:Y27">
    <cfRule type="containsBlanks" dxfId="562" priority="69">
      <formula>LEN(TRIM(X27))=0</formula>
    </cfRule>
  </conditionalFormatting>
  <conditionalFormatting sqref="O13">
    <cfRule type="containsBlanks" dxfId="561" priority="46">
      <formula>LEN(TRIM(O13))=0</formula>
    </cfRule>
  </conditionalFormatting>
  <conditionalFormatting sqref="R13:S13">
    <cfRule type="containsBlanks" dxfId="560" priority="44">
      <formula>LEN(TRIM(R13))=0</formula>
    </cfRule>
  </conditionalFormatting>
  <conditionalFormatting sqref="X13:Y13">
    <cfRule type="containsBlanks" dxfId="559" priority="45">
      <formula>LEN(TRIM(X13))=0</formula>
    </cfRule>
  </conditionalFormatting>
  <conditionalFormatting sqref="T53:Y53">
    <cfRule type="expression" dxfId="558" priority="8">
      <formula>AND($T$50&gt;=100,$T$53="『ＺＥＨ－Ｍ』")</formula>
    </cfRule>
    <cfRule type="expression" dxfId="557" priority="9">
      <formula>AND(AND($T$50&gt;=75,$T$50&lt;=99),$T$53="Ｎｅａｒｌｙ ＺＥＨ－Ｍ")</formula>
    </cfRule>
    <cfRule type="expression" dxfId="556" priority="10">
      <formula>AND(AND($T$50&lt;=74,$T$50&gt;=50),$T$53="ＺＥＨ－Ｍ Ｒｅａｄｙ")</formula>
    </cfRule>
    <cfRule type="expression" dxfId="555" priority="12">
      <formula>AND(AND($T$50&lt;=49,$T$50&gt;=20),$T$53="ＺＥＨ－Ｍ Ｏｒｉｅｎｔｅｄ")</formula>
    </cfRule>
    <cfRule type="containsBlanks" dxfId="554" priority="28">
      <formula>LEN(TRIM(T53))=0</formula>
    </cfRule>
  </conditionalFormatting>
  <conditionalFormatting sqref="B29:Y30 B48:I48 B60:Y60 B31:C31 B32 F31:F32 B33:C40 B64:Y64">
    <cfRule type="expression" dxfId="553" priority="41">
      <formula>_xlfn.ISFORMULA(B29)=TRUE</formula>
    </cfRule>
  </conditionalFormatting>
  <conditionalFormatting sqref="B41 F41:F42 F45:F46">
    <cfRule type="expression" dxfId="552" priority="39">
      <formula>_xlfn.ISFORMULA(B41)=TRUE</formula>
    </cfRule>
  </conditionalFormatting>
  <conditionalFormatting sqref="F43:F44">
    <cfRule type="expression" dxfId="551" priority="37">
      <formula>_xlfn.ISFORMULA(F43)=TRUE</formula>
    </cfRule>
  </conditionalFormatting>
  <conditionalFormatting sqref="C41">
    <cfRule type="expression" dxfId="550" priority="36">
      <formula>_xlfn.ISFORMULA(C41)=TRUE</formula>
    </cfRule>
  </conditionalFormatting>
  <conditionalFormatting sqref="B53:S53 B49:B52 T49:Y52">
    <cfRule type="expression" dxfId="549" priority="35">
      <formula>_xlfn.ISFORMULA(B49)=TRUE</formula>
    </cfRule>
  </conditionalFormatting>
  <conditionalFormatting sqref="B54">
    <cfRule type="containsText" dxfId="548" priority="33" operator="containsText" text="(例)">
      <formula>NOT(ISERROR(SEARCH("(例)",B54)))</formula>
    </cfRule>
    <cfRule type="expression" dxfId="547" priority="34">
      <formula>_xlfn.ISFORMULA(B54)=TRUE</formula>
    </cfRule>
  </conditionalFormatting>
  <conditionalFormatting sqref="Y56:Y57">
    <cfRule type="expression" dxfId="546" priority="32">
      <formula>$Y$56="□"</formula>
    </cfRule>
  </conditionalFormatting>
  <conditionalFormatting sqref="W26:Y26 K26:L26">
    <cfRule type="notContainsBlanks" dxfId="545" priority="27">
      <formula>LEN(TRIM(K26))&gt;0</formula>
    </cfRule>
  </conditionalFormatting>
  <conditionalFormatting sqref="AE19">
    <cfRule type="expression" dxfId="544" priority="21">
      <formula>_xlfn.ISFORMULA(AE19)=TRUE</formula>
    </cfRule>
  </conditionalFormatting>
  <conditionalFormatting sqref="F13:H13">
    <cfRule type="containsBlanks" dxfId="543" priority="18">
      <formula>LEN(TRIM(F13))=0</formula>
    </cfRule>
  </conditionalFormatting>
  <conditionalFormatting sqref="J13:N13">
    <cfRule type="containsBlanks" dxfId="542" priority="17">
      <formula>LEN(TRIM(J13))=0</formula>
    </cfRule>
  </conditionalFormatting>
  <conditionalFormatting sqref="J31:S40 J41:N44">
    <cfRule type="containsBlanks" dxfId="541" priority="16">
      <formula>LEN(TRIM(J31))=0</formula>
    </cfRule>
  </conditionalFormatting>
  <conditionalFormatting sqref="J46:N47">
    <cfRule type="containsBlanks" dxfId="540" priority="15">
      <formula>LEN(TRIM(J46))=0</formula>
    </cfRule>
  </conditionalFormatting>
  <conditionalFormatting sqref="AL30">
    <cfRule type="expression" dxfId="539" priority="14">
      <formula>_xlfn.ISFORMULA(AL30)=TRUE</formula>
    </cfRule>
  </conditionalFormatting>
  <conditionalFormatting sqref="AA9:AJ17">
    <cfRule type="notContainsBlanks" dxfId="538" priority="4">
      <formula>LEN(TRIM(AA9))&gt;0</formula>
    </cfRule>
    <cfRule type="expression" dxfId="537" priority="5">
      <formula>$AA$8="☑"</formula>
    </cfRule>
    <cfRule type="expression" dxfId="536" priority="210">
      <formula>$AA$8="□"</formula>
    </cfRule>
  </conditionalFormatting>
  <conditionalFormatting sqref="C61:Y61">
    <cfRule type="expression" dxfId="535" priority="3">
      <formula>_xlfn.ISFORMULA(C61)=TRUE</formula>
    </cfRule>
  </conditionalFormatting>
  <conditionalFormatting sqref="B61">
    <cfRule type="containsText" dxfId="534" priority="1" operator="containsText" text="(例)">
      <formula>NOT(ISERROR(SEARCH("(例)",B61)))</formula>
    </cfRule>
    <cfRule type="expression" dxfId="533" priority="2">
      <formula>_xlfn.ISFORMULA(B61)=TRUE</formula>
    </cfRule>
  </conditionalFormatting>
  <dataValidations xWindow="526" yWindow="606" count="21">
    <dataValidation imeMode="off" allowBlank="1" showInputMessage="1" showErrorMessage="1" sqref="P15:R17 AI50:AI64 M17:O17 S15:T16 K31:N46 J15 K15:L17 P31:S46 O31:O47 J31:J47 E15:F17 G15 H15:I17"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AE22:AE28 C23:D25 AG22:AJ28 D27:F27 L27 R27:S27 X27:Y27 X13:Y13"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6:Y58 Y62" xr:uid="{CC01072B-6679-43BF-ACE9-5FEEF1A1E3EB}">
      <formula1>"□,☑"</formula1>
    </dataValidation>
    <dataValidation type="list" allowBlank="1" showInputMessage="1" sqref="T53:Y53"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allowBlank="1" showInputMessage="1" showErrorMessage="1" sqref="AA22:AD28" xr:uid="{E16B6F8B-9650-4455-8C9D-7F92468AB0D4}">
      <formula1>"不動産情報媒体（ＷＥＢサイト・住宅情報誌など）掲載,店舗掲示物やモデルルーム内の掲示、工事現場の仮囲い等,その他評価すべき媒体（新聞折込、交通広告等）"</formula1>
    </dataValidation>
    <dataValidation type="list" imeMode="hiragana" allowBlank="1" showInputMessage="1" showErrorMessage="1" sqref="E13" xr:uid="{D3341355-704A-4EE6-9990-5D778F459F6C}">
      <formula1>"県,都,府,道"</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imeMode="disabled" allowBlank="1" showInputMessage="1" showErrorMessage="1" sqref="R26 E26" xr:uid="{53E0EB06-3932-4CDD-94EA-9A98226C63EE}">
      <formula1>INT(E26)&gt;=0</formula1>
    </dataValidation>
    <dataValidation imeMode="disabled" allowBlank="1" showInputMessage="1" showErrorMessage="1" sqref="AF22:AF28" xr:uid="{B3AA3521-B427-4E45-BF82-F9D7000D4714}"/>
  </dataValidations>
  <printOptions horizontalCentered="1"/>
  <pageMargins left="0.51181102362204722" right="0.11811023622047245" top="0.35433070866141736" bottom="0.35433070866141736" header="0.31496062992125984" footer="0.11811023622047245"/>
  <pageSetup paperSize="8" scale="61" orientation="landscape" r:id="rId1"/>
  <headerFooter scaleWithDoc="0">
    <oddFooter>&amp;R&amp;K00-043R5高層ZEH-M_ver.1.2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51754-DFE6-47DA-A2F7-EE7CA5B89D07}">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625" style="12" customWidth="1"/>
    <col min="2" max="2" width="24.625" style="900" customWidth="1"/>
    <col min="3" max="3" width="90.625" style="900" customWidth="1"/>
    <col min="4" max="4" width="24.625" style="900" customWidth="1"/>
    <col min="5" max="5" width="50.625" style="900" customWidth="1"/>
    <col min="6" max="16384" width="9" style="900"/>
  </cols>
  <sheetData>
    <row r="1" spans="1:15" s="263" customFormat="1" ht="17.25">
      <c r="A1" s="257" t="s">
        <v>410</v>
      </c>
      <c r="B1" s="257"/>
    </row>
    <row r="2" spans="1:15" s="263" customFormat="1" ht="17.25">
      <c r="A2" s="1253" t="s">
        <v>1228</v>
      </c>
      <c r="B2" s="1253"/>
    </row>
    <row r="3" spans="1:15">
      <c r="B3" s="11" t="s">
        <v>1145</v>
      </c>
    </row>
    <row r="4" spans="1:15" ht="30.75">
      <c r="A4" s="1254"/>
      <c r="B4" s="1255" t="s">
        <v>1146</v>
      </c>
      <c r="C4" s="1256" t="str">
        <f>IF(入力シート!F11="","",入力シート!F11)&amp;"　高層ＺＥＨ－Ｍ支援事業"</f>
        <v>　高層ＺＥＨ－Ｍ支援事業</v>
      </c>
      <c r="D4" s="1255" t="s">
        <v>1147</v>
      </c>
      <c r="E4" s="1847">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F4" s="1847"/>
      <c r="G4" s="1847"/>
      <c r="H4" s="1847"/>
      <c r="I4" s="1847"/>
      <c r="J4" s="1847"/>
      <c r="K4" s="1847"/>
      <c r="L4" s="1847"/>
      <c r="M4" s="1847"/>
      <c r="N4" s="1847"/>
      <c r="O4" s="1848"/>
    </row>
    <row r="5" spans="1:15">
      <c r="B5" s="1257"/>
      <c r="C5" s="1258"/>
      <c r="D5" s="1258"/>
      <c r="E5" s="1258"/>
      <c r="F5" s="1258"/>
      <c r="G5" s="1258"/>
      <c r="H5" s="1258"/>
      <c r="I5" s="1258"/>
      <c r="J5" s="1258"/>
      <c r="K5" s="1258"/>
      <c r="L5" s="1258"/>
      <c r="M5" s="1258"/>
      <c r="N5" s="1258"/>
      <c r="O5" s="1259"/>
    </row>
    <row r="6" spans="1:15">
      <c r="B6" s="1260"/>
      <c r="C6" s="34"/>
      <c r="D6" s="34"/>
      <c r="E6" s="34"/>
      <c r="F6" s="34"/>
      <c r="G6" s="34"/>
      <c r="H6" s="34"/>
      <c r="I6" s="34"/>
      <c r="J6" s="34"/>
      <c r="K6" s="34"/>
      <c r="L6" s="34"/>
      <c r="M6" s="34"/>
      <c r="N6" s="34"/>
      <c r="O6" s="1261"/>
    </row>
    <row r="7" spans="1:15">
      <c r="B7" s="1260"/>
      <c r="C7" s="34"/>
      <c r="D7" s="34"/>
      <c r="E7" s="34"/>
      <c r="F7" s="34"/>
      <c r="G7" s="34"/>
      <c r="H7" s="34"/>
      <c r="I7" s="34"/>
      <c r="J7" s="34"/>
      <c r="K7" s="34"/>
      <c r="L7" s="34"/>
      <c r="M7" s="34"/>
      <c r="N7" s="34"/>
      <c r="O7" s="1261"/>
    </row>
    <row r="8" spans="1:15">
      <c r="B8" s="1260"/>
      <c r="C8" s="34"/>
      <c r="D8" s="34"/>
      <c r="E8" s="34"/>
      <c r="F8" s="34"/>
      <c r="G8" s="34"/>
      <c r="H8" s="34"/>
      <c r="I8" s="34"/>
      <c r="J8" s="34"/>
      <c r="K8" s="34"/>
      <c r="L8" s="34"/>
      <c r="M8" s="34"/>
      <c r="N8" s="34"/>
      <c r="O8" s="1261"/>
    </row>
    <row r="9" spans="1:15">
      <c r="B9" s="1260"/>
      <c r="C9" s="34"/>
      <c r="D9" s="34"/>
      <c r="E9" s="34"/>
      <c r="F9" s="34"/>
      <c r="G9" s="34"/>
      <c r="H9" s="34"/>
      <c r="I9" s="34"/>
      <c r="J9" s="34"/>
      <c r="K9" s="34"/>
      <c r="L9" s="34"/>
      <c r="M9" s="34"/>
      <c r="N9" s="34"/>
      <c r="O9" s="1261"/>
    </row>
    <row r="10" spans="1:15">
      <c r="B10" s="1260"/>
      <c r="C10" s="34"/>
      <c r="D10" s="34"/>
      <c r="E10" s="34"/>
      <c r="F10" s="34"/>
      <c r="G10" s="34"/>
      <c r="H10" s="34"/>
      <c r="I10" s="34"/>
      <c r="J10" s="34"/>
      <c r="K10" s="34"/>
      <c r="L10" s="34"/>
      <c r="M10" s="34"/>
      <c r="N10" s="34"/>
      <c r="O10" s="1261"/>
    </row>
    <row r="11" spans="1:15">
      <c r="B11" s="1260"/>
      <c r="C11" s="34"/>
      <c r="D11" s="34"/>
      <c r="E11" s="34"/>
      <c r="F11" s="34"/>
      <c r="G11" s="34"/>
      <c r="H11" s="34"/>
      <c r="I11" s="34"/>
      <c r="J11" s="34"/>
      <c r="K11" s="34"/>
      <c r="L11" s="34"/>
      <c r="M11" s="34"/>
      <c r="N11" s="34"/>
      <c r="O11" s="1261"/>
    </row>
    <row r="12" spans="1:15">
      <c r="B12" s="1260"/>
      <c r="C12" s="34"/>
      <c r="D12" s="34"/>
      <c r="E12" s="34"/>
      <c r="F12" s="34"/>
      <c r="G12" s="34"/>
      <c r="H12" s="34"/>
      <c r="I12" s="34"/>
      <c r="J12" s="34"/>
      <c r="K12" s="34"/>
      <c r="L12" s="34"/>
      <c r="M12" s="34"/>
      <c r="N12" s="34"/>
      <c r="O12" s="1261"/>
    </row>
    <row r="13" spans="1:15">
      <c r="B13" s="1260"/>
      <c r="C13" s="34"/>
      <c r="D13" s="34"/>
      <c r="E13" s="34"/>
      <c r="F13" s="34"/>
      <c r="G13" s="34"/>
      <c r="H13" s="34"/>
      <c r="I13" s="34"/>
      <c r="J13" s="34"/>
      <c r="K13" s="34"/>
      <c r="L13" s="34"/>
      <c r="M13" s="34"/>
      <c r="N13" s="34"/>
      <c r="O13" s="1261"/>
    </row>
    <row r="14" spans="1:15">
      <c r="B14" s="1260"/>
      <c r="C14" s="34"/>
      <c r="D14" s="34"/>
      <c r="E14" s="34"/>
      <c r="F14" s="34"/>
      <c r="G14" s="34"/>
      <c r="H14" s="34"/>
      <c r="I14" s="34"/>
      <c r="J14" s="34"/>
      <c r="K14" s="34"/>
      <c r="L14" s="34"/>
      <c r="M14" s="34"/>
      <c r="N14" s="34"/>
      <c r="O14" s="1261"/>
    </row>
    <row r="15" spans="1:15">
      <c r="B15" s="1260"/>
      <c r="C15" s="34"/>
      <c r="D15" s="34"/>
      <c r="E15" s="34"/>
      <c r="F15" s="34"/>
      <c r="G15" s="34"/>
      <c r="H15" s="34"/>
      <c r="I15" s="34"/>
      <c r="J15" s="34"/>
      <c r="K15" s="34"/>
      <c r="L15" s="34"/>
      <c r="M15" s="34"/>
      <c r="N15" s="34"/>
      <c r="O15" s="1261"/>
    </row>
    <row r="16" spans="1:15">
      <c r="B16" s="1260"/>
      <c r="C16" s="34"/>
      <c r="D16" s="34"/>
      <c r="E16" s="34"/>
      <c r="F16" s="34"/>
      <c r="G16" s="34"/>
      <c r="H16" s="34"/>
      <c r="I16" s="34"/>
      <c r="J16" s="34"/>
      <c r="K16" s="34"/>
      <c r="L16" s="34"/>
      <c r="M16" s="34"/>
      <c r="N16" s="34"/>
      <c r="O16" s="1261"/>
    </row>
    <row r="17" spans="2:15">
      <c r="B17" s="1260"/>
      <c r="C17" s="34"/>
      <c r="D17" s="34"/>
      <c r="E17" s="34"/>
      <c r="F17" s="34"/>
      <c r="G17" s="34"/>
      <c r="H17" s="34"/>
      <c r="I17" s="34"/>
      <c r="J17" s="34"/>
      <c r="K17" s="34"/>
      <c r="L17" s="34"/>
      <c r="M17" s="34"/>
      <c r="N17" s="34"/>
      <c r="O17" s="1261"/>
    </row>
    <row r="18" spans="2:15">
      <c r="B18" s="1260"/>
      <c r="C18" s="34"/>
      <c r="D18" s="34"/>
      <c r="E18" s="34"/>
      <c r="F18" s="34"/>
      <c r="G18" s="34"/>
      <c r="H18" s="34"/>
      <c r="I18" s="34"/>
      <c r="J18" s="34"/>
      <c r="K18" s="34"/>
      <c r="L18" s="34"/>
      <c r="M18" s="34"/>
      <c r="N18" s="34"/>
      <c r="O18" s="1261"/>
    </row>
    <row r="19" spans="2:15">
      <c r="B19" s="1260"/>
      <c r="C19" s="34"/>
      <c r="D19" s="34"/>
      <c r="E19" s="34"/>
      <c r="F19" s="34"/>
      <c r="G19" s="34"/>
      <c r="H19" s="34"/>
      <c r="I19" s="34"/>
      <c r="J19" s="34"/>
      <c r="K19" s="34"/>
      <c r="L19" s="34"/>
      <c r="M19" s="34"/>
      <c r="N19" s="34"/>
      <c r="O19" s="1261"/>
    </row>
    <row r="20" spans="2:15">
      <c r="B20" s="1260"/>
      <c r="C20" s="34"/>
      <c r="D20" s="34"/>
      <c r="E20" s="34"/>
      <c r="F20" s="34"/>
      <c r="G20" s="34"/>
      <c r="H20" s="34"/>
      <c r="I20" s="34"/>
      <c r="J20" s="34"/>
      <c r="K20" s="34"/>
      <c r="L20" s="34"/>
      <c r="M20" s="34"/>
      <c r="N20" s="34"/>
      <c r="O20" s="1261"/>
    </row>
    <row r="21" spans="2:15">
      <c r="B21" s="1260"/>
      <c r="C21" s="34"/>
      <c r="D21" s="34"/>
      <c r="E21" s="34"/>
      <c r="F21" s="34"/>
      <c r="G21" s="34"/>
      <c r="H21" s="34"/>
      <c r="I21" s="34"/>
      <c r="J21" s="34"/>
      <c r="K21" s="34"/>
      <c r="L21" s="34"/>
      <c r="M21" s="34"/>
      <c r="N21" s="34"/>
      <c r="O21" s="1261"/>
    </row>
    <row r="22" spans="2:15">
      <c r="B22" s="1260"/>
      <c r="C22" s="34"/>
      <c r="D22" s="34"/>
      <c r="E22" s="34"/>
      <c r="F22" s="34"/>
      <c r="G22" s="34"/>
      <c r="H22" s="34"/>
      <c r="I22" s="34"/>
      <c r="J22" s="34"/>
      <c r="K22" s="34"/>
      <c r="L22" s="34"/>
      <c r="M22" s="34"/>
      <c r="N22" s="34"/>
      <c r="O22" s="1261"/>
    </row>
    <row r="23" spans="2:15">
      <c r="B23" s="1260"/>
      <c r="C23" s="34"/>
      <c r="D23" s="34"/>
      <c r="E23" s="34"/>
      <c r="F23" s="34"/>
      <c r="G23" s="34"/>
      <c r="H23" s="34"/>
      <c r="I23" s="34"/>
      <c r="J23" s="34"/>
      <c r="K23" s="34"/>
      <c r="L23" s="34"/>
      <c r="M23" s="34"/>
      <c r="N23" s="34"/>
      <c r="O23" s="1261"/>
    </row>
    <row r="24" spans="2:15">
      <c r="B24" s="1260"/>
      <c r="C24" s="34"/>
      <c r="D24" s="34"/>
      <c r="E24" s="34"/>
      <c r="F24" s="34"/>
      <c r="G24" s="34"/>
      <c r="H24" s="34"/>
      <c r="I24" s="34"/>
      <c r="J24" s="34"/>
      <c r="K24" s="34"/>
      <c r="L24" s="34"/>
      <c r="M24" s="34"/>
      <c r="N24" s="34"/>
      <c r="O24" s="1261"/>
    </row>
    <row r="25" spans="2:15">
      <c r="B25" s="1260"/>
      <c r="C25" s="34"/>
      <c r="D25" s="34"/>
      <c r="E25" s="34"/>
      <c r="F25" s="34"/>
      <c r="G25" s="34"/>
      <c r="H25" s="34"/>
      <c r="I25" s="34"/>
      <c r="J25" s="34"/>
      <c r="K25" s="34"/>
      <c r="L25" s="34"/>
      <c r="M25" s="34"/>
      <c r="N25" s="34"/>
      <c r="O25" s="1261"/>
    </row>
    <row r="26" spans="2:15">
      <c r="B26" s="1260"/>
      <c r="C26" s="34"/>
      <c r="D26" s="34"/>
      <c r="E26" s="34"/>
      <c r="F26" s="34"/>
      <c r="G26" s="34"/>
      <c r="H26" s="34"/>
      <c r="I26" s="34"/>
      <c r="J26" s="34"/>
      <c r="K26" s="34"/>
      <c r="L26" s="34"/>
      <c r="M26" s="34"/>
      <c r="N26" s="34"/>
      <c r="O26" s="1261"/>
    </row>
    <row r="27" spans="2:15">
      <c r="B27" s="1260"/>
      <c r="C27" s="34"/>
      <c r="D27" s="34"/>
      <c r="E27" s="34"/>
      <c r="F27" s="34"/>
      <c r="G27" s="34"/>
      <c r="H27" s="34"/>
      <c r="I27" s="34"/>
      <c r="J27" s="34"/>
      <c r="K27" s="34"/>
      <c r="L27" s="34"/>
      <c r="M27" s="34"/>
      <c r="N27" s="34"/>
      <c r="O27" s="1261"/>
    </row>
    <row r="28" spans="2:15">
      <c r="B28" s="1260"/>
      <c r="C28" s="34"/>
      <c r="D28" s="34"/>
      <c r="E28" s="34"/>
      <c r="F28" s="34"/>
      <c r="G28" s="34"/>
      <c r="H28" s="34"/>
      <c r="I28" s="34"/>
      <c r="J28" s="34"/>
      <c r="K28" s="34"/>
      <c r="L28" s="34"/>
      <c r="M28" s="34"/>
      <c r="N28" s="34"/>
      <c r="O28" s="1261"/>
    </row>
    <row r="29" spans="2:15">
      <c r="B29" s="1260"/>
      <c r="C29" s="34"/>
      <c r="D29" s="34"/>
      <c r="E29" s="34"/>
      <c r="F29" s="34"/>
      <c r="G29" s="34"/>
      <c r="H29" s="34"/>
      <c r="I29" s="34"/>
      <c r="J29" s="34"/>
      <c r="K29" s="34"/>
      <c r="L29" s="34"/>
      <c r="M29" s="34"/>
      <c r="N29" s="34"/>
      <c r="O29" s="1261"/>
    </row>
    <row r="30" spans="2:15">
      <c r="B30" s="1260"/>
      <c r="C30" s="34"/>
      <c r="D30" s="34"/>
      <c r="E30" s="34"/>
      <c r="F30" s="34"/>
      <c r="G30" s="34"/>
      <c r="H30" s="34"/>
      <c r="I30" s="34"/>
      <c r="J30" s="34"/>
      <c r="K30" s="34"/>
      <c r="L30" s="34"/>
      <c r="M30" s="34"/>
      <c r="N30" s="34"/>
      <c r="O30" s="1261"/>
    </row>
    <row r="31" spans="2:15">
      <c r="B31" s="1260"/>
      <c r="C31" s="34"/>
      <c r="D31" s="34"/>
      <c r="E31" s="34"/>
      <c r="F31" s="34"/>
      <c r="G31" s="34"/>
      <c r="H31" s="34"/>
      <c r="I31" s="34"/>
      <c r="J31" s="34"/>
      <c r="K31" s="34"/>
      <c r="L31" s="34"/>
      <c r="M31" s="34"/>
      <c r="N31" s="34"/>
      <c r="O31" s="1261"/>
    </row>
    <row r="32" spans="2:15">
      <c r="B32" s="1260"/>
      <c r="C32" s="34"/>
      <c r="D32" s="34"/>
      <c r="E32" s="34"/>
      <c r="F32" s="34"/>
      <c r="G32" s="34"/>
      <c r="H32" s="34"/>
      <c r="I32" s="34"/>
      <c r="J32" s="34"/>
      <c r="K32" s="34"/>
      <c r="L32" s="34"/>
      <c r="M32" s="34"/>
      <c r="N32" s="34"/>
      <c r="O32" s="1261"/>
    </row>
    <row r="33" spans="2:15">
      <c r="B33" s="1260"/>
      <c r="C33" s="34"/>
      <c r="D33" s="34"/>
      <c r="E33" s="34"/>
      <c r="F33" s="34"/>
      <c r="G33" s="34"/>
      <c r="H33" s="34"/>
      <c r="I33" s="34"/>
      <c r="J33" s="34"/>
      <c r="K33" s="34"/>
      <c r="L33" s="34"/>
      <c r="M33" s="34"/>
      <c r="N33" s="34"/>
      <c r="O33" s="1261"/>
    </row>
    <row r="34" spans="2:15">
      <c r="B34" s="1260"/>
      <c r="C34" s="34"/>
      <c r="D34" s="34"/>
      <c r="E34" s="34"/>
      <c r="F34" s="34"/>
      <c r="G34" s="34"/>
      <c r="H34" s="34"/>
      <c r="I34" s="34"/>
      <c r="J34" s="34"/>
      <c r="K34" s="34"/>
      <c r="L34" s="34"/>
      <c r="M34" s="34"/>
      <c r="N34" s="34"/>
      <c r="O34" s="1261"/>
    </row>
    <row r="35" spans="2:15">
      <c r="B35" s="1260"/>
      <c r="C35" s="34"/>
      <c r="D35" s="34"/>
      <c r="E35" s="34"/>
      <c r="F35" s="34"/>
      <c r="G35" s="34"/>
      <c r="H35" s="34"/>
      <c r="I35" s="34"/>
      <c r="J35" s="34"/>
      <c r="K35" s="34"/>
      <c r="L35" s="34"/>
      <c r="M35" s="34"/>
      <c r="N35" s="34"/>
      <c r="O35" s="1261"/>
    </row>
    <row r="36" spans="2:15">
      <c r="B36" s="1260"/>
      <c r="C36" s="34"/>
      <c r="D36" s="34"/>
      <c r="E36" s="34"/>
      <c r="F36" s="34"/>
      <c r="G36" s="34"/>
      <c r="H36" s="34"/>
      <c r="I36" s="34"/>
      <c r="J36" s="34"/>
      <c r="K36" s="34"/>
      <c r="L36" s="34"/>
      <c r="M36" s="34"/>
      <c r="N36" s="34"/>
      <c r="O36" s="1261"/>
    </row>
    <row r="37" spans="2:15">
      <c r="B37" s="1260"/>
      <c r="C37" s="34"/>
      <c r="D37" s="34"/>
      <c r="E37" s="34"/>
      <c r="F37" s="34"/>
      <c r="G37" s="34"/>
      <c r="H37" s="34"/>
      <c r="I37" s="34"/>
      <c r="J37" s="34"/>
      <c r="K37" s="34"/>
      <c r="L37" s="34"/>
      <c r="M37" s="34"/>
      <c r="N37" s="34"/>
      <c r="O37" s="1261"/>
    </row>
    <row r="38" spans="2:15">
      <c r="B38" s="1260"/>
      <c r="C38" s="34"/>
      <c r="D38" s="34"/>
      <c r="E38" s="34"/>
      <c r="F38" s="34"/>
      <c r="G38" s="34"/>
      <c r="H38" s="34"/>
      <c r="I38" s="34"/>
      <c r="J38" s="34"/>
      <c r="K38" s="34"/>
      <c r="L38" s="34"/>
      <c r="M38" s="34"/>
      <c r="N38" s="34"/>
      <c r="O38" s="1261"/>
    </row>
    <row r="39" spans="2:15">
      <c r="B39" s="1260"/>
      <c r="C39" s="34"/>
      <c r="D39" s="34"/>
      <c r="E39" s="34"/>
      <c r="F39" s="34"/>
      <c r="G39" s="34"/>
      <c r="H39" s="34"/>
      <c r="I39" s="34"/>
      <c r="J39" s="34"/>
      <c r="K39" s="34"/>
      <c r="L39" s="34"/>
      <c r="M39" s="34"/>
      <c r="N39" s="34"/>
      <c r="O39" s="1261"/>
    </row>
    <row r="40" spans="2:15">
      <c r="B40" s="1260"/>
      <c r="C40" s="34"/>
      <c r="D40" s="34"/>
      <c r="E40" s="34"/>
      <c r="F40" s="34"/>
      <c r="G40" s="34"/>
      <c r="H40" s="34"/>
      <c r="I40" s="34"/>
      <c r="J40" s="34"/>
      <c r="K40" s="34"/>
      <c r="L40" s="34"/>
      <c r="M40" s="34"/>
      <c r="N40" s="34"/>
      <c r="O40" s="1261"/>
    </row>
    <row r="41" spans="2:15">
      <c r="B41" s="1260"/>
      <c r="C41" s="34"/>
      <c r="D41" s="34"/>
      <c r="E41" s="34"/>
      <c r="F41" s="34"/>
      <c r="G41" s="34"/>
      <c r="H41" s="34"/>
      <c r="I41" s="34"/>
      <c r="J41" s="34"/>
      <c r="K41" s="34"/>
      <c r="L41" s="34"/>
      <c r="M41" s="34"/>
      <c r="N41" s="34"/>
      <c r="O41" s="1261"/>
    </row>
    <row r="42" spans="2:15">
      <c r="B42" s="1260"/>
      <c r="C42" s="34"/>
      <c r="D42" s="34"/>
      <c r="E42" s="34"/>
      <c r="F42" s="34"/>
      <c r="G42" s="34"/>
      <c r="H42" s="34"/>
      <c r="I42" s="34"/>
      <c r="J42" s="34"/>
      <c r="K42" s="34"/>
      <c r="L42" s="34"/>
      <c r="M42" s="34"/>
      <c r="N42" s="34"/>
      <c r="O42" s="1261"/>
    </row>
    <row r="43" spans="2:15">
      <c r="B43" s="1260"/>
      <c r="C43" s="34"/>
      <c r="D43" s="34"/>
      <c r="E43" s="34"/>
      <c r="F43" s="34"/>
      <c r="G43" s="34"/>
      <c r="H43" s="34"/>
      <c r="I43" s="34"/>
      <c r="J43" s="34"/>
      <c r="K43" s="34"/>
      <c r="L43" s="34"/>
      <c r="M43" s="34"/>
      <c r="N43" s="34"/>
      <c r="O43" s="1261"/>
    </row>
    <row r="44" spans="2:15">
      <c r="B44" s="1260"/>
      <c r="C44" s="34"/>
      <c r="D44" s="34"/>
      <c r="E44" s="34"/>
      <c r="F44" s="34"/>
      <c r="G44" s="34"/>
      <c r="H44" s="34"/>
      <c r="I44" s="34"/>
      <c r="J44" s="34"/>
      <c r="K44" s="34"/>
      <c r="L44" s="34"/>
      <c r="M44" s="34"/>
      <c r="N44" s="34"/>
      <c r="O44" s="1261"/>
    </row>
    <row r="45" spans="2:15">
      <c r="B45" s="1260"/>
      <c r="C45" s="34"/>
      <c r="D45" s="34"/>
      <c r="E45" s="34"/>
      <c r="F45" s="34"/>
      <c r="G45" s="34"/>
      <c r="H45" s="34"/>
      <c r="I45" s="34"/>
      <c r="J45" s="34"/>
      <c r="K45" s="34"/>
      <c r="L45" s="34"/>
      <c r="M45" s="34"/>
      <c r="N45" s="34"/>
      <c r="O45" s="1261"/>
    </row>
    <row r="46" spans="2:15">
      <c r="B46" s="1260"/>
      <c r="C46" s="34"/>
      <c r="D46" s="34"/>
      <c r="E46" s="34"/>
      <c r="F46" s="34"/>
      <c r="G46" s="34"/>
      <c r="H46" s="34"/>
      <c r="I46" s="34"/>
      <c r="J46" s="34"/>
      <c r="K46" s="34"/>
      <c r="L46" s="34"/>
      <c r="M46" s="34"/>
      <c r="N46" s="34"/>
      <c r="O46" s="1261"/>
    </row>
    <row r="47" spans="2:15">
      <c r="B47" s="1260"/>
      <c r="C47" s="34"/>
      <c r="D47" s="34"/>
      <c r="E47" s="34"/>
      <c r="F47" s="34"/>
      <c r="G47" s="34"/>
      <c r="H47" s="34"/>
      <c r="I47" s="34"/>
      <c r="J47" s="34"/>
      <c r="K47" s="34"/>
      <c r="L47" s="34"/>
      <c r="M47" s="34"/>
      <c r="N47" s="34"/>
      <c r="O47" s="1261"/>
    </row>
    <row r="48" spans="2:15">
      <c r="B48" s="1260"/>
      <c r="C48" s="34"/>
      <c r="D48" s="34"/>
      <c r="E48" s="34"/>
      <c r="F48" s="34"/>
      <c r="G48" s="34"/>
      <c r="H48" s="34"/>
      <c r="I48" s="34"/>
      <c r="J48" s="34"/>
      <c r="K48" s="34"/>
      <c r="L48" s="34"/>
      <c r="M48" s="34"/>
      <c r="N48" s="34"/>
      <c r="O48" s="1261"/>
    </row>
    <row r="49" spans="2:15">
      <c r="B49" s="1260"/>
      <c r="C49" s="34"/>
      <c r="D49" s="34"/>
      <c r="E49" s="34"/>
      <c r="F49" s="34"/>
      <c r="G49" s="34"/>
      <c r="H49" s="34"/>
      <c r="I49" s="34"/>
      <c r="J49" s="34"/>
      <c r="K49" s="34"/>
      <c r="L49" s="34"/>
      <c r="M49" s="34"/>
      <c r="N49" s="34"/>
      <c r="O49" s="1261"/>
    </row>
    <row r="50" spans="2:15">
      <c r="B50" s="1260"/>
      <c r="C50" s="34"/>
      <c r="D50" s="34"/>
      <c r="E50" s="34"/>
      <c r="F50" s="34"/>
      <c r="G50" s="34"/>
      <c r="H50" s="34"/>
      <c r="I50" s="34"/>
      <c r="J50" s="34"/>
      <c r="K50" s="34"/>
      <c r="L50" s="34"/>
      <c r="M50" s="34"/>
      <c r="N50" s="34"/>
      <c r="O50" s="1261"/>
    </row>
    <row r="51" spans="2:15">
      <c r="B51" s="1260"/>
      <c r="C51" s="34"/>
      <c r="D51" s="34"/>
      <c r="E51" s="34"/>
      <c r="F51" s="34"/>
      <c r="G51" s="34"/>
      <c r="H51" s="34"/>
      <c r="I51" s="34"/>
      <c r="J51" s="34"/>
      <c r="K51" s="34"/>
      <c r="L51" s="34"/>
      <c r="M51" s="34"/>
      <c r="N51" s="34"/>
      <c r="O51" s="1261"/>
    </row>
    <row r="52" spans="2:15">
      <c r="B52" s="1260"/>
      <c r="C52" s="34"/>
      <c r="D52" s="34"/>
      <c r="E52" s="34"/>
      <c r="F52" s="34"/>
      <c r="G52" s="34"/>
      <c r="H52" s="34"/>
      <c r="I52" s="34"/>
      <c r="J52" s="34"/>
      <c r="K52" s="34"/>
      <c r="L52" s="34"/>
      <c r="M52" s="34"/>
      <c r="N52" s="34"/>
      <c r="O52" s="1261"/>
    </row>
    <row r="53" spans="2:15">
      <c r="B53" s="1260"/>
      <c r="C53" s="34"/>
      <c r="D53" s="34"/>
      <c r="E53" s="34"/>
      <c r="F53" s="34"/>
      <c r="G53" s="34"/>
      <c r="H53" s="34"/>
      <c r="I53" s="34"/>
      <c r="J53" s="34"/>
      <c r="K53" s="34"/>
      <c r="L53" s="34"/>
      <c r="M53" s="34"/>
      <c r="N53" s="34"/>
      <c r="O53" s="1261"/>
    </row>
    <row r="54" spans="2:15">
      <c r="B54" s="1260"/>
      <c r="C54" s="34"/>
      <c r="D54" s="34"/>
      <c r="E54" s="34"/>
      <c r="F54" s="34"/>
      <c r="G54" s="34"/>
      <c r="H54" s="34"/>
      <c r="I54" s="34"/>
      <c r="J54" s="34"/>
      <c r="K54" s="34"/>
      <c r="L54" s="34"/>
      <c r="M54" s="34"/>
      <c r="N54" s="34"/>
      <c r="O54" s="1261"/>
    </row>
    <row r="55" spans="2:15">
      <c r="B55" s="1260"/>
      <c r="C55" s="34"/>
      <c r="D55" s="34"/>
      <c r="E55" s="34"/>
      <c r="F55" s="34"/>
      <c r="G55" s="34"/>
      <c r="H55" s="34"/>
      <c r="I55" s="34"/>
      <c r="J55" s="34"/>
      <c r="K55" s="34"/>
      <c r="L55" s="34"/>
      <c r="M55" s="34"/>
      <c r="N55" s="34"/>
      <c r="O55" s="1261"/>
    </row>
    <row r="56" spans="2:15">
      <c r="B56" s="1260"/>
      <c r="C56" s="34"/>
      <c r="D56" s="34"/>
      <c r="E56" s="34"/>
      <c r="F56" s="34"/>
      <c r="G56" s="34"/>
      <c r="H56" s="34"/>
      <c r="I56" s="34"/>
      <c r="J56" s="34"/>
      <c r="K56" s="34"/>
      <c r="L56" s="34"/>
      <c r="M56" s="34"/>
      <c r="N56" s="34"/>
      <c r="O56" s="1261"/>
    </row>
    <row r="57" spans="2:15">
      <c r="B57" s="1262"/>
      <c r="C57" s="1263"/>
      <c r="D57" s="1263"/>
      <c r="E57" s="1263"/>
      <c r="F57" s="1263"/>
      <c r="G57" s="1263"/>
      <c r="H57" s="1263"/>
      <c r="I57" s="1263"/>
      <c r="J57" s="1263"/>
      <c r="K57" s="1263"/>
      <c r="L57" s="1263"/>
      <c r="M57" s="1263"/>
      <c r="N57" s="1263"/>
      <c r="O57" s="1264"/>
    </row>
  </sheetData>
  <sheetProtection formatCells="0" formatColumns="0" formatRows="0" insertColumns="0" insertRows="0" deleteRows="0" selectLockedCells="1" autoFilter="0" pivotTables="0"/>
  <mergeCells count="1">
    <mergeCell ref="E4:O4"/>
  </mergeCells>
  <phoneticPr fontId="18"/>
  <conditionalFormatting sqref="E4:O4 C4">
    <cfRule type="containsBlanks" dxfId="532" priority="2">
      <formula>LEN(TRIM(C4))=0</formula>
    </cfRule>
  </conditionalFormatting>
  <conditionalFormatting sqref="A1:XFD1048576">
    <cfRule type="containsText" dxfId="531" priority="1" operator="containsText" text="(例)">
      <formula>NOT(ISERROR(SEARCH("(例)",A1)))</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&amp;R&amp;K00-046R5高層ZEH-M_ver.1.2</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L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5.75"/>
  <cols>
    <col min="1" max="1" width="1.625" style="93" customWidth="1"/>
    <col min="2" max="2" width="5.625" style="36" bestFit="1" customWidth="1"/>
    <col min="3" max="3" width="5.625" style="107" bestFit="1" customWidth="1"/>
    <col min="4" max="4" width="5.625" style="23" bestFit="1" customWidth="1"/>
    <col min="5" max="5" width="6.875" style="96" bestFit="1" customWidth="1"/>
    <col min="6" max="6" width="8.625" style="96" customWidth="1"/>
    <col min="7" max="7" width="9.25" style="96" bestFit="1" customWidth="1"/>
    <col min="8" max="9" width="7.5" style="22" bestFit="1" customWidth="1"/>
    <col min="10" max="10" width="11.125" style="22" bestFit="1" customWidth="1"/>
    <col min="11" max="11" width="7.5" style="22" bestFit="1" customWidth="1"/>
    <col min="12" max="12" width="8.5" style="22" bestFit="1" customWidth="1"/>
    <col min="13" max="13" width="7.375" style="22" bestFit="1" customWidth="1"/>
    <col min="14" max="14" width="13.375" style="46" bestFit="1" customWidth="1"/>
    <col min="15" max="15" width="4.625" style="90" customWidth="1"/>
    <col min="16" max="16" width="9.625" style="22" customWidth="1"/>
    <col min="17" max="17" width="5.625" style="22" bestFit="1" customWidth="1"/>
    <col min="18" max="18" width="4.625" style="90" customWidth="1"/>
    <col min="19" max="19" width="9.625" style="22" customWidth="1"/>
    <col min="20" max="20" width="5.625" style="22" bestFit="1" customWidth="1"/>
    <col min="21" max="21" width="4.625" style="90" customWidth="1"/>
    <col min="22" max="22" width="9.625" style="22" customWidth="1"/>
    <col min="23" max="23" width="5.625" style="22" bestFit="1" customWidth="1"/>
    <col min="24" max="24" width="4.625" style="90" customWidth="1"/>
    <col min="25" max="25" width="9.625" style="22" customWidth="1"/>
    <col min="26" max="26" width="5.625" style="22" bestFit="1" customWidth="1"/>
    <col min="27" max="27" width="4.625" style="90" customWidth="1"/>
    <col min="28" max="28" width="10.375" style="22" customWidth="1"/>
    <col min="29" max="29" width="4.625" style="90" customWidth="1"/>
    <col min="30" max="30" width="18.625" style="22" customWidth="1"/>
    <col min="31" max="31" width="4.625" style="90" customWidth="1"/>
    <col min="32" max="32" width="18.625" style="22" customWidth="1"/>
    <col min="33" max="33" width="4.625" style="90" customWidth="1"/>
    <col min="34" max="34" width="15.625" style="22" customWidth="1"/>
    <col min="35" max="35" width="4.625" style="90" customWidth="1"/>
    <col min="36" max="36" width="18.625" style="22" customWidth="1"/>
    <col min="37" max="37" width="4.625" style="90" customWidth="1"/>
    <col min="38" max="38" width="13.875" style="22" customWidth="1"/>
    <col min="39" max="39" width="4.625" style="90" customWidth="1"/>
    <col min="40" max="40" width="9.625" style="22" customWidth="1"/>
    <col min="41" max="41" width="4.625" style="90" customWidth="1"/>
    <col min="42" max="42" width="15.625" style="44" customWidth="1"/>
    <col min="43" max="43" width="4.625" style="90" customWidth="1"/>
    <col min="44" max="44" width="15.625" style="22" customWidth="1"/>
    <col min="45" max="45" width="5.625" style="22" bestFit="1" customWidth="1"/>
    <col min="46" max="46" width="4.625" style="90" customWidth="1"/>
    <col min="47" max="47" width="5.625" style="22" customWidth="1"/>
    <col min="48" max="48" width="15.625" style="22" customWidth="1"/>
    <col min="49" max="49" width="4.625" style="90" customWidth="1"/>
    <col min="50" max="51" width="15.625" style="22" customWidth="1"/>
    <col min="52" max="52" width="4.625" style="90" customWidth="1"/>
    <col min="53" max="53" width="1.625" style="36" customWidth="1"/>
    <col min="54" max="54" width="9" style="36" customWidth="1"/>
    <col min="55" max="55" width="6.875" style="36" hidden="1" customWidth="1"/>
    <col min="56" max="56" width="5.875" style="36" hidden="1" customWidth="1"/>
    <col min="57" max="57" width="1.625" style="66" hidden="1" customWidth="1"/>
    <col min="58" max="59" width="5.625" style="36" hidden="1" customWidth="1"/>
    <col min="60" max="60" width="1.625" style="66" hidden="1" customWidth="1"/>
    <col min="61" max="61" width="13.375" style="36" hidden="1" customWidth="1"/>
    <col min="62" max="62" width="9.375" style="36" hidden="1" customWidth="1"/>
    <col min="63" max="63" width="5.875" style="36" hidden="1" customWidth="1"/>
    <col min="64" max="64" width="10" style="36" hidden="1" customWidth="1"/>
    <col min="65" max="16384" width="9" style="36"/>
  </cols>
  <sheetData>
    <row r="1" spans="1:64" s="267" customFormat="1" ht="18.75">
      <c r="A1" s="264" t="s">
        <v>410</v>
      </c>
      <c r="B1" s="264"/>
      <c r="C1" s="265"/>
      <c r="D1" s="266"/>
      <c r="N1" s="268"/>
      <c r="O1" s="269"/>
      <c r="R1" s="269"/>
      <c r="U1" s="269"/>
      <c r="X1" s="269"/>
      <c r="AA1" s="269"/>
      <c r="AC1" s="269"/>
      <c r="AE1" s="269"/>
      <c r="AG1" s="269"/>
      <c r="AI1" s="269"/>
      <c r="AK1" s="269"/>
      <c r="AM1" s="269"/>
      <c r="AO1" s="269"/>
      <c r="AP1" s="270"/>
      <c r="AQ1" s="269"/>
      <c r="AT1" s="269"/>
      <c r="AW1" s="269"/>
      <c r="AZ1" s="269"/>
      <c r="BE1" s="271"/>
      <c r="BH1" s="271"/>
    </row>
    <row r="2" spans="1:64" s="267" customFormat="1" ht="18.75">
      <c r="A2" s="264" t="s">
        <v>423</v>
      </c>
      <c r="C2" s="265"/>
      <c r="D2" s="266"/>
      <c r="N2" s="268"/>
      <c r="O2" s="269"/>
      <c r="R2" s="269"/>
      <c r="U2" s="269"/>
      <c r="X2" s="269"/>
      <c r="AA2" s="269"/>
      <c r="AC2" s="269"/>
      <c r="AE2" s="269"/>
      <c r="AG2" s="269"/>
      <c r="AI2" s="269"/>
      <c r="AK2" s="269"/>
      <c r="AM2" s="269"/>
      <c r="AO2" s="269"/>
      <c r="AP2" s="270"/>
      <c r="AQ2" s="269"/>
      <c r="AT2" s="269"/>
      <c r="AW2" s="269"/>
      <c r="AZ2" s="269"/>
      <c r="BE2" s="271"/>
      <c r="BH2" s="271"/>
    </row>
    <row r="3" spans="1:64" s="267" customFormat="1" ht="18.75">
      <c r="A3" s="264" t="s">
        <v>424</v>
      </c>
      <c r="B3" s="264"/>
      <c r="C3" s="265"/>
      <c r="D3" s="266"/>
      <c r="N3" s="268"/>
      <c r="O3" s="269"/>
      <c r="R3" s="269"/>
      <c r="U3" s="269"/>
      <c r="X3" s="269"/>
      <c r="AA3" s="269"/>
      <c r="AC3" s="269"/>
      <c r="AE3" s="269"/>
      <c r="AG3" s="269"/>
      <c r="AI3" s="269"/>
      <c r="AK3" s="269"/>
      <c r="AM3" s="269"/>
      <c r="AO3" s="269"/>
      <c r="AP3" s="270"/>
      <c r="AQ3" s="269"/>
      <c r="AT3" s="269"/>
      <c r="AW3" s="269"/>
      <c r="AZ3" s="269"/>
      <c r="BE3" s="271"/>
      <c r="BH3" s="271"/>
    </row>
    <row r="4" spans="1:64" s="79" customFormat="1" ht="13.5">
      <c r="C4" s="103" t="s">
        <v>249</v>
      </c>
      <c r="D4" s="80"/>
      <c r="H4" s="82"/>
      <c r="I4" s="82"/>
      <c r="J4" s="82"/>
      <c r="K4" s="82"/>
      <c r="L4" s="82"/>
      <c r="M4" s="82"/>
      <c r="N4" s="83"/>
      <c r="O4" s="86"/>
      <c r="P4" s="82"/>
      <c r="Q4" s="82"/>
      <c r="R4" s="86"/>
      <c r="S4" s="82"/>
      <c r="T4" s="82"/>
      <c r="U4" s="86"/>
      <c r="V4" s="82"/>
      <c r="W4" s="82"/>
      <c r="X4" s="86"/>
      <c r="Y4" s="82"/>
      <c r="Z4" s="82"/>
      <c r="AA4" s="86"/>
      <c r="AB4" s="84"/>
      <c r="AC4" s="86"/>
      <c r="AD4" s="84"/>
      <c r="AE4" s="86"/>
      <c r="AF4" s="84"/>
      <c r="AG4" s="86"/>
      <c r="AH4" s="84"/>
      <c r="AI4" s="86"/>
      <c r="AJ4" s="84"/>
      <c r="AK4" s="86"/>
      <c r="AL4" s="82"/>
      <c r="AM4" s="86"/>
      <c r="AN4" s="82"/>
      <c r="AO4" s="86"/>
      <c r="AP4" s="85"/>
      <c r="AQ4" s="86"/>
      <c r="AR4" s="84"/>
      <c r="AS4" s="84"/>
      <c r="AT4" s="86"/>
      <c r="AU4" s="84"/>
      <c r="AV4" s="84"/>
      <c r="AW4" s="86"/>
      <c r="AX4" s="82"/>
      <c r="AY4" s="82"/>
      <c r="AZ4" s="86"/>
      <c r="BE4" s="81"/>
      <c r="BH4" s="81"/>
    </row>
    <row r="5" spans="1:64" s="79" customFormat="1" ht="18.75">
      <c r="B5" s="1897" t="s">
        <v>1149</v>
      </c>
      <c r="C5" s="1897"/>
      <c r="D5" s="1897"/>
      <c r="E5" s="1897"/>
      <c r="F5" s="1897"/>
      <c r="G5" s="1897"/>
      <c r="H5" s="82"/>
      <c r="I5" s="82"/>
      <c r="J5" s="82"/>
      <c r="K5" s="82"/>
      <c r="L5" s="82"/>
      <c r="M5" s="82"/>
      <c r="N5" s="83"/>
      <c r="O5" s="86"/>
      <c r="P5" s="82"/>
      <c r="Q5" s="82"/>
      <c r="R5" s="86"/>
      <c r="S5" s="82"/>
      <c r="T5" s="82"/>
      <c r="U5" s="86"/>
      <c r="V5" s="82"/>
      <c r="W5" s="82"/>
      <c r="X5" s="86"/>
      <c r="Y5" s="82"/>
      <c r="Z5" s="82"/>
      <c r="AA5" s="86"/>
      <c r="AB5" s="84"/>
      <c r="AC5" s="86"/>
      <c r="AD5" s="84"/>
      <c r="AE5" s="86"/>
      <c r="AF5" s="84"/>
      <c r="AG5" s="86"/>
      <c r="AH5" s="82"/>
      <c r="AI5" s="86"/>
      <c r="AJ5" s="84"/>
      <c r="AK5" s="86"/>
      <c r="AL5" s="82"/>
      <c r="AM5" s="86"/>
      <c r="AN5" s="84"/>
      <c r="AO5" s="86"/>
      <c r="AP5" s="85"/>
      <c r="AQ5" s="86"/>
      <c r="AR5" s="84"/>
      <c r="AS5" s="84"/>
      <c r="AT5" s="86"/>
      <c r="AU5" s="84"/>
      <c r="AV5" s="84"/>
      <c r="AW5" s="86"/>
      <c r="AX5" s="82"/>
      <c r="AY5" s="82"/>
      <c r="AZ5" s="86"/>
      <c r="BE5" s="81"/>
      <c r="BH5" s="81"/>
    </row>
    <row r="6" spans="1:64" ht="13.5">
      <c r="A6" s="36"/>
      <c r="C6" s="104" t="s">
        <v>249</v>
      </c>
      <c r="D6" s="15"/>
      <c r="E6" s="36"/>
      <c r="F6" s="36"/>
      <c r="G6" s="36"/>
      <c r="H6" s="82"/>
      <c r="I6" s="82"/>
      <c r="J6" s="82"/>
      <c r="K6" s="17"/>
      <c r="L6" s="17"/>
      <c r="M6" s="36"/>
      <c r="N6" s="38"/>
      <c r="O6" s="92"/>
      <c r="P6" s="36"/>
      <c r="Q6" s="17"/>
      <c r="R6" s="87"/>
      <c r="S6" s="17"/>
      <c r="T6" s="17"/>
      <c r="U6" s="87"/>
      <c r="V6" s="51"/>
      <c r="W6" s="17"/>
      <c r="X6" s="87"/>
      <c r="Y6" s="17"/>
      <c r="Z6" s="17"/>
      <c r="AA6" s="87"/>
      <c r="AB6" s="84"/>
      <c r="AC6" s="87"/>
      <c r="AD6" s="84"/>
      <c r="AE6" s="87"/>
      <c r="AF6" s="84"/>
      <c r="AG6" s="87"/>
      <c r="AH6" s="82"/>
      <c r="AI6" s="87"/>
      <c r="AJ6" s="18"/>
      <c r="AK6" s="87"/>
      <c r="AL6" s="17"/>
      <c r="AM6" s="87"/>
      <c r="AN6" s="82"/>
      <c r="AO6" s="87"/>
      <c r="AP6" s="40"/>
      <c r="AQ6" s="87"/>
      <c r="AR6" s="84"/>
      <c r="AS6" s="84"/>
      <c r="AT6" s="87"/>
      <c r="AU6" s="84"/>
      <c r="AV6" s="84"/>
      <c r="AW6" s="87"/>
      <c r="AX6" s="17"/>
      <c r="AY6" s="17"/>
      <c r="AZ6" s="87"/>
    </row>
    <row r="7" spans="1:64" ht="43.5" customHeight="1">
      <c r="A7" s="19"/>
      <c r="B7" s="1894" t="s">
        <v>250</v>
      </c>
      <c r="C7" s="1895"/>
      <c r="D7" s="1895"/>
      <c r="E7" s="1896"/>
      <c r="F7" s="1871" t="str">
        <f>'2.全体概要'!C7</f>
        <v/>
      </c>
      <c r="G7" s="1872"/>
      <c r="H7" s="1872"/>
      <c r="I7" s="1872"/>
      <c r="J7" s="1872"/>
      <c r="K7" s="1872"/>
      <c r="L7" s="1872"/>
      <c r="M7" s="1873" t="s">
        <v>1123</v>
      </c>
      <c r="N7" s="1873"/>
      <c r="O7" s="1873"/>
      <c r="P7" s="1874"/>
      <c r="Q7" s="17"/>
      <c r="R7" s="87"/>
      <c r="S7" s="17"/>
      <c r="T7" s="17"/>
      <c r="U7" s="87"/>
      <c r="V7" s="87"/>
      <c r="W7" s="17"/>
      <c r="X7" s="87"/>
      <c r="Y7" s="17"/>
      <c r="Z7" s="17"/>
      <c r="AA7" s="87"/>
      <c r="AB7" s="82"/>
      <c r="AC7" s="87"/>
      <c r="AD7" s="82"/>
      <c r="AE7" s="87"/>
      <c r="AF7" s="82"/>
      <c r="AG7" s="87"/>
      <c r="AH7" s="82"/>
      <c r="AI7" s="87"/>
      <c r="AJ7" s="18"/>
      <c r="AK7" s="87"/>
      <c r="AL7" s="17"/>
      <c r="AM7" s="87"/>
      <c r="AN7" s="17"/>
      <c r="AO7" s="87"/>
      <c r="AP7" s="40"/>
      <c r="AQ7" s="87"/>
      <c r="AR7" s="82"/>
      <c r="AS7" s="82"/>
      <c r="AT7" s="87"/>
      <c r="AU7" s="82"/>
      <c r="AV7" s="82"/>
      <c r="AW7" s="87"/>
      <c r="AX7" s="17"/>
      <c r="AY7" s="17"/>
      <c r="AZ7" s="87"/>
    </row>
    <row r="8" spans="1:64" ht="13.5" customHeight="1" thickBot="1">
      <c r="A8" s="36"/>
      <c r="C8" s="104" t="s">
        <v>249</v>
      </c>
      <c r="D8" s="15"/>
      <c r="E8" s="36"/>
      <c r="F8" s="36"/>
      <c r="G8" s="36"/>
      <c r="H8" s="36"/>
      <c r="I8" s="36"/>
      <c r="J8" s="36"/>
      <c r="K8" s="36"/>
      <c r="L8" s="36"/>
      <c r="M8" s="36"/>
      <c r="N8" s="38"/>
      <c r="O8" s="92"/>
      <c r="P8" s="16"/>
      <c r="Q8" s="16"/>
      <c r="R8" s="88"/>
      <c r="S8" s="16"/>
      <c r="T8" s="16"/>
      <c r="U8" s="88"/>
      <c r="V8" s="16"/>
      <c r="W8" s="16"/>
      <c r="X8" s="88"/>
      <c r="Y8" s="16"/>
      <c r="Z8" s="16"/>
      <c r="AA8" s="88"/>
      <c r="AB8" s="16"/>
      <c r="AC8" s="88"/>
      <c r="AD8" s="16"/>
      <c r="AE8" s="88"/>
      <c r="AF8" s="16"/>
      <c r="AG8" s="88"/>
      <c r="AH8" s="16"/>
      <c r="AI8" s="88"/>
      <c r="AJ8" s="20"/>
      <c r="AK8" s="88"/>
      <c r="AL8" s="16"/>
      <c r="AM8" s="88"/>
      <c r="AN8" s="16"/>
      <c r="AO8" s="88"/>
      <c r="AP8" s="41"/>
      <c r="AQ8" s="88"/>
      <c r="AR8" s="681"/>
      <c r="AS8" s="681"/>
      <c r="AT8" s="682"/>
      <c r="AU8" s="681"/>
      <c r="AV8" s="681"/>
      <c r="AW8" s="682"/>
      <c r="AX8" s="16"/>
      <c r="AY8" s="16"/>
      <c r="AZ8" s="88"/>
      <c r="BC8" s="907"/>
      <c r="BD8" s="907"/>
      <c r="BE8" s="908"/>
      <c r="BF8" s="1885" t="s">
        <v>251</v>
      </c>
      <c r="BG8" s="1885"/>
      <c r="BH8" s="908"/>
      <c r="BI8" s="1885" t="s">
        <v>194</v>
      </c>
      <c r="BJ8" s="1885"/>
      <c r="BK8" s="1885"/>
      <c r="BL8" s="1885"/>
    </row>
    <row r="9" spans="1:64" ht="21" customHeight="1">
      <c r="A9" s="108"/>
      <c r="B9" s="1889" t="s">
        <v>252</v>
      </c>
      <c r="C9" s="1891" t="s">
        <v>253</v>
      </c>
      <c r="D9" s="1889" t="s">
        <v>254</v>
      </c>
      <c r="E9" s="1889" t="s">
        <v>255</v>
      </c>
      <c r="F9" s="1889" t="s">
        <v>256</v>
      </c>
      <c r="G9" s="1889" t="s">
        <v>257</v>
      </c>
      <c r="H9" s="1875" t="s">
        <v>258</v>
      </c>
      <c r="I9" s="1877"/>
      <c r="J9" s="1875" t="s">
        <v>259</v>
      </c>
      <c r="K9" s="1876"/>
      <c r="L9" s="1876"/>
      <c r="M9" s="1876"/>
      <c r="N9" s="1876"/>
      <c r="O9" s="1877"/>
      <c r="P9" s="1879" t="s">
        <v>1213</v>
      </c>
      <c r="Q9" s="1880"/>
      <c r="R9" s="1880"/>
      <c r="S9" s="1880"/>
      <c r="T9" s="1880"/>
      <c r="U9" s="1881"/>
      <c r="V9" s="1879" t="s">
        <v>1214</v>
      </c>
      <c r="W9" s="1880"/>
      <c r="X9" s="1880"/>
      <c r="Y9" s="1880"/>
      <c r="Z9" s="1880"/>
      <c r="AA9" s="1881"/>
      <c r="AB9" s="1863" t="s">
        <v>495</v>
      </c>
      <c r="AC9" s="1864"/>
      <c r="AD9" s="1849" t="s">
        <v>1090</v>
      </c>
      <c r="AE9" s="1850"/>
      <c r="AF9" s="1853" t="s">
        <v>1089</v>
      </c>
      <c r="AG9" s="1854"/>
      <c r="AH9" s="1875" t="s">
        <v>260</v>
      </c>
      <c r="AI9" s="1877"/>
      <c r="AJ9" s="1875" t="s">
        <v>261</v>
      </c>
      <c r="AK9" s="1898"/>
      <c r="AL9" s="1889" t="s">
        <v>566</v>
      </c>
      <c r="AM9" s="1889"/>
      <c r="AN9" s="1889" t="s">
        <v>1218</v>
      </c>
      <c r="AO9" s="1889"/>
      <c r="AP9" s="1889" t="s">
        <v>294</v>
      </c>
      <c r="AQ9" s="1889"/>
      <c r="AR9" s="1867" t="s">
        <v>487</v>
      </c>
      <c r="AS9" s="1868"/>
      <c r="AT9" s="1869"/>
      <c r="AU9" s="1867" t="s">
        <v>488</v>
      </c>
      <c r="AV9" s="1868"/>
      <c r="AW9" s="1869"/>
      <c r="AX9" s="1889" t="s">
        <v>775</v>
      </c>
      <c r="AY9" s="1889"/>
      <c r="AZ9" s="1889"/>
      <c r="BC9" s="907"/>
      <c r="BD9" s="907"/>
      <c r="BE9" s="908"/>
      <c r="BF9" s="1885"/>
      <c r="BG9" s="1885"/>
      <c r="BH9" s="908"/>
      <c r="BI9" s="1885" t="s">
        <v>262</v>
      </c>
      <c r="BJ9" s="1885" t="s">
        <v>263</v>
      </c>
      <c r="BK9" s="1885"/>
      <c r="BL9" s="1885"/>
    </row>
    <row r="10" spans="1:64" ht="34.5" customHeight="1">
      <c r="A10" s="109"/>
      <c r="B10" s="1890"/>
      <c r="C10" s="1892"/>
      <c r="D10" s="1890"/>
      <c r="E10" s="1890"/>
      <c r="F10" s="1890"/>
      <c r="G10" s="1890"/>
      <c r="H10" s="1857"/>
      <c r="I10" s="1859"/>
      <c r="J10" s="1857"/>
      <c r="K10" s="1858"/>
      <c r="L10" s="1858"/>
      <c r="M10" s="1858"/>
      <c r="N10" s="1858"/>
      <c r="O10" s="1859"/>
      <c r="P10" s="1857" t="s">
        <v>489</v>
      </c>
      <c r="Q10" s="1858"/>
      <c r="R10" s="1858"/>
      <c r="S10" s="1858" t="s">
        <v>490</v>
      </c>
      <c r="T10" s="1858"/>
      <c r="U10" s="1859"/>
      <c r="V10" s="1857" t="s">
        <v>489</v>
      </c>
      <c r="W10" s="1858"/>
      <c r="X10" s="1858"/>
      <c r="Y10" s="1858" t="s">
        <v>490</v>
      </c>
      <c r="Z10" s="1858"/>
      <c r="AA10" s="1859"/>
      <c r="AB10" s="1865"/>
      <c r="AC10" s="1866"/>
      <c r="AD10" s="1851"/>
      <c r="AE10" s="1852"/>
      <c r="AF10" s="1855"/>
      <c r="AG10" s="1856"/>
      <c r="AH10" s="1857"/>
      <c r="AI10" s="1859"/>
      <c r="AJ10" s="1857"/>
      <c r="AK10" s="1893"/>
      <c r="AL10" s="1890"/>
      <c r="AM10" s="1890"/>
      <c r="AN10" s="1890"/>
      <c r="AO10" s="1890"/>
      <c r="AP10" s="1890"/>
      <c r="AQ10" s="1890"/>
      <c r="AR10" s="1865"/>
      <c r="AS10" s="1870"/>
      <c r="AT10" s="1866"/>
      <c r="AU10" s="1865"/>
      <c r="AV10" s="1870"/>
      <c r="AW10" s="1866"/>
      <c r="AX10" s="1890"/>
      <c r="AY10" s="1890"/>
      <c r="AZ10" s="1890"/>
      <c r="BC10" s="1885" t="s">
        <v>193</v>
      </c>
      <c r="BD10" s="1885"/>
      <c r="BE10" s="908"/>
      <c r="BF10" s="1885"/>
      <c r="BG10" s="1885"/>
      <c r="BH10" s="908"/>
      <c r="BI10" s="1885"/>
      <c r="BJ10" s="1885" t="s">
        <v>264</v>
      </c>
      <c r="BK10" s="1885" t="s">
        <v>195</v>
      </c>
      <c r="BL10" s="1885"/>
    </row>
    <row r="11" spans="1:64" ht="18.75" customHeight="1">
      <c r="A11" s="21"/>
      <c r="B11" s="1890"/>
      <c r="C11" s="1892"/>
      <c r="D11" s="1890"/>
      <c r="E11" s="1890"/>
      <c r="F11" s="1890"/>
      <c r="G11" s="1890"/>
      <c r="H11" s="1857" t="s">
        <v>265</v>
      </c>
      <c r="I11" s="1859" t="s">
        <v>266</v>
      </c>
      <c r="J11" s="1857" t="s">
        <v>355</v>
      </c>
      <c r="K11" s="1858" t="s">
        <v>267</v>
      </c>
      <c r="L11" s="1858"/>
      <c r="M11" s="1858"/>
      <c r="N11" s="1878" t="s">
        <v>268</v>
      </c>
      <c r="O11" s="1861" t="s">
        <v>269</v>
      </c>
      <c r="P11" s="1857" t="s">
        <v>270</v>
      </c>
      <c r="Q11" s="1858" t="s">
        <v>271</v>
      </c>
      <c r="R11" s="1860" t="s">
        <v>269</v>
      </c>
      <c r="S11" s="1858" t="s">
        <v>270</v>
      </c>
      <c r="T11" s="1858" t="s">
        <v>271</v>
      </c>
      <c r="U11" s="1861" t="s">
        <v>269</v>
      </c>
      <c r="V11" s="1857" t="s">
        <v>270</v>
      </c>
      <c r="W11" s="1858" t="s">
        <v>271</v>
      </c>
      <c r="X11" s="1860" t="s">
        <v>269</v>
      </c>
      <c r="Y11" s="1858" t="s">
        <v>270</v>
      </c>
      <c r="Z11" s="1858" t="s">
        <v>271</v>
      </c>
      <c r="AA11" s="1861" t="s">
        <v>269</v>
      </c>
      <c r="AB11" s="1883" t="s">
        <v>491</v>
      </c>
      <c r="AC11" s="1884" t="s">
        <v>269</v>
      </c>
      <c r="AD11" s="1857" t="s">
        <v>272</v>
      </c>
      <c r="AE11" s="1861" t="s">
        <v>269</v>
      </c>
      <c r="AF11" s="1857" t="s">
        <v>272</v>
      </c>
      <c r="AG11" s="1861" t="s">
        <v>269</v>
      </c>
      <c r="AH11" s="1857" t="s">
        <v>273</v>
      </c>
      <c r="AI11" s="1861" t="s">
        <v>269</v>
      </c>
      <c r="AJ11" s="1857" t="s">
        <v>274</v>
      </c>
      <c r="AK11" s="1899" t="s">
        <v>269</v>
      </c>
      <c r="AL11" s="1882" t="s">
        <v>496</v>
      </c>
      <c r="AM11" s="1861" t="s">
        <v>269</v>
      </c>
      <c r="AN11" s="1882" t="s">
        <v>356</v>
      </c>
      <c r="AO11" s="1861" t="s">
        <v>269</v>
      </c>
      <c r="AP11" s="1862" t="s">
        <v>416</v>
      </c>
      <c r="AQ11" s="1861" t="s">
        <v>269</v>
      </c>
      <c r="AR11" s="1883" t="s">
        <v>492</v>
      </c>
      <c r="AS11" s="1886" t="s">
        <v>493</v>
      </c>
      <c r="AT11" s="1884" t="s">
        <v>269</v>
      </c>
      <c r="AU11" s="1883" t="s">
        <v>620</v>
      </c>
      <c r="AV11" s="1888" t="s">
        <v>494</v>
      </c>
      <c r="AW11" s="1884" t="s">
        <v>269</v>
      </c>
      <c r="AX11" s="1882" t="s">
        <v>657</v>
      </c>
      <c r="AY11" s="1893" t="s">
        <v>684</v>
      </c>
      <c r="AZ11" s="1861" t="s">
        <v>269</v>
      </c>
      <c r="BC11" s="1885"/>
      <c r="BD11" s="1885"/>
      <c r="BE11" s="908"/>
      <c r="BF11" s="1885"/>
      <c r="BG11" s="1885"/>
      <c r="BH11" s="908"/>
      <c r="BI11" s="1885"/>
      <c r="BJ11" s="1885"/>
      <c r="BK11" s="1885" t="s">
        <v>275</v>
      </c>
      <c r="BL11" s="1885" t="s">
        <v>276</v>
      </c>
    </row>
    <row r="12" spans="1:64">
      <c r="B12" s="1890"/>
      <c r="C12" s="1892"/>
      <c r="D12" s="1890"/>
      <c r="E12" s="1890"/>
      <c r="F12" s="1890"/>
      <c r="G12" s="1890"/>
      <c r="H12" s="1857"/>
      <c r="I12" s="1859"/>
      <c r="J12" s="1857"/>
      <c r="K12" s="221" t="s">
        <v>277</v>
      </c>
      <c r="L12" s="991" t="s">
        <v>278</v>
      </c>
      <c r="M12" s="221" t="s">
        <v>279</v>
      </c>
      <c r="N12" s="1878"/>
      <c r="O12" s="1861"/>
      <c r="P12" s="1857"/>
      <c r="Q12" s="1858"/>
      <c r="R12" s="1860"/>
      <c r="S12" s="1858"/>
      <c r="T12" s="1858"/>
      <c r="U12" s="1861"/>
      <c r="V12" s="1857"/>
      <c r="W12" s="1858"/>
      <c r="X12" s="1860"/>
      <c r="Y12" s="1858"/>
      <c r="Z12" s="1858"/>
      <c r="AA12" s="1861"/>
      <c r="AB12" s="1883"/>
      <c r="AC12" s="1884"/>
      <c r="AD12" s="1857"/>
      <c r="AE12" s="1861"/>
      <c r="AF12" s="1857"/>
      <c r="AG12" s="1861"/>
      <c r="AH12" s="1857"/>
      <c r="AI12" s="1861"/>
      <c r="AJ12" s="1857"/>
      <c r="AK12" s="1899"/>
      <c r="AL12" s="1882"/>
      <c r="AM12" s="1861"/>
      <c r="AN12" s="1882"/>
      <c r="AO12" s="1861"/>
      <c r="AP12" s="1862"/>
      <c r="AQ12" s="1861"/>
      <c r="AR12" s="1883"/>
      <c r="AS12" s="1887"/>
      <c r="AT12" s="1884"/>
      <c r="AU12" s="1883"/>
      <c r="AV12" s="1888"/>
      <c r="AW12" s="1884"/>
      <c r="AX12" s="1882"/>
      <c r="AY12" s="1893"/>
      <c r="AZ12" s="1861"/>
      <c r="BC12" s="907" t="s">
        <v>280</v>
      </c>
      <c r="BD12" s="907" t="s">
        <v>263</v>
      </c>
      <c r="BE12" s="908"/>
      <c r="BF12" s="907" t="s">
        <v>281</v>
      </c>
      <c r="BG12" s="907" t="s">
        <v>263</v>
      </c>
      <c r="BH12" s="908"/>
      <c r="BI12" s="1885"/>
      <c r="BJ12" s="1885"/>
      <c r="BK12" s="1885"/>
      <c r="BL12" s="1885"/>
    </row>
    <row r="13" spans="1:64">
      <c r="B13" s="68">
        <v>1</v>
      </c>
      <c r="C13" s="105"/>
      <c r="D13" s="69"/>
      <c r="E13" s="94"/>
      <c r="F13" s="798"/>
      <c r="G13" s="798"/>
      <c r="H13" s="72"/>
      <c r="I13" s="73"/>
      <c r="J13" s="72"/>
      <c r="K13" s="800" t="str">
        <f t="shared" ref="K13:K76" si="0">IF($F13="","",VLOOKUP($F13,$BC$13:$BD$17,2,TRUE))</f>
        <v/>
      </c>
      <c r="L13" s="800" t="str">
        <f>IF($G13="","",IF(OR('2.全体概要'!$C$15=1,'2.全体概要'!$C$15=2),INDEX($BG$15:$BG$16,MATCH($G13,$BF$15:$BF$16,-1)),IF('2.全体概要'!$C$15=3,INDEX($BG$14:$BG$15,MATCH($G13,$BF$14:$BF$15,-1)),INDEX($BG$13:$BG$14,MATCH($G13,$BF$13:$BF$14,-1)))))</f>
        <v/>
      </c>
      <c r="M13" s="800" t="str">
        <f t="shared" ref="M13:M76" si="1">IF(OR($F13="",$H13="",$I13=""),"",VLOOKUP($H13&amp;$I13,$BI$13:$BL$18,IF($F13&lt;50,2,IF(AND($J13="該当",$H13="角住戸"),4,3)),FALSE))</f>
        <v/>
      </c>
      <c r="N13" s="801">
        <f>IF(OR(K13="",L13="",M13=""),0,(700000*K13*L13*M13))</f>
        <v>0</v>
      </c>
      <c r="O13" s="91"/>
      <c r="P13" s="161"/>
      <c r="Q13" s="162"/>
      <c r="R13" s="237"/>
      <c r="S13" s="162"/>
      <c r="T13" s="67"/>
      <c r="U13" s="237"/>
      <c r="V13" s="161"/>
      <c r="W13" s="162"/>
      <c r="X13" s="237"/>
      <c r="Y13" s="162"/>
      <c r="Z13" s="67"/>
      <c r="AA13" s="237"/>
      <c r="AB13" s="72"/>
      <c r="AC13" s="91"/>
      <c r="AD13" s="161"/>
      <c r="AE13" s="91"/>
      <c r="AF13" s="161"/>
      <c r="AG13" s="91"/>
      <c r="AH13" s="72"/>
      <c r="AI13" s="91"/>
      <c r="AJ13" s="161"/>
      <c r="AK13" s="91"/>
      <c r="AL13" s="75"/>
      <c r="AM13" s="91"/>
      <c r="AN13" s="75"/>
      <c r="AO13" s="91"/>
      <c r="AP13" s="77"/>
      <c r="AQ13" s="91"/>
      <c r="AR13" s="72"/>
      <c r="AS13" s="359"/>
      <c r="AT13" s="91"/>
      <c r="AU13" s="72"/>
      <c r="AV13" s="804" t="str">
        <f>IF(AU13="","",IF(AU13="A",'12.パネルラジエーター設備費用算出シート'!$G$13,IF(AU13="B",'12.パネルラジエーター設備費用算出シート'!$N$13,IF(AU13="C",'12.パネルラジエーター設備費用算出シート'!$G$23,IF(AU13="D",'12.パネルラジエーター設備費用算出シート'!$N$23,IF(AU13="E",'12.パネルラジエーター設備費用算出シート'!$G$33,IF(AU13="F",'12.パネルラジエーター設備費用算出シート'!$N$33,IF(AU13="G",'12.パネルラジエーター設備費用算出シート'!$G$43,IF(AU13="H",'12.パネルラジエーター設備費用算出シート'!$N$43,IF(AU13="I",'12.パネルラジエーター設備費用算出シート'!$G$54,'12.パネルラジエーター設備費用算出シート'!$N$54))))))))))</f>
        <v/>
      </c>
      <c r="AW13" s="91"/>
      <c r="AX13" s="75"/>
      <c r="AY13" s="805"/>
      <c r="AZ13" s="91"/>
      <c r="BC13" s="909">
        <v>0</v>
      </c>
      <c r="BD13" s="909">
        <v>0.4</v>
      </c>
      <c r="BE13" s="908"/>
      <c r="BF13" s="909">
        <v>0.6</v>
      </c>
      <c r="BG13" s="909">
        <v>1</v>
      </c>
      <c r="BH13" s="908"/>
      <c r="BI13" s="907" t="s">
        <v>196</v>
      </c>
      <c r="BJ13" s="909">
        <v>1</v>
      </c>
      <c r="BK13" s="909">
        <v>1</v>
      </c>
      <c r="BL13" s="909"/>
    </row>
    <row r="14" spans="1:64">
      <c r="B14" s="68">
        <v>2</v>
      </c>
      <c r="C14" s="105"/>
      <c r="D14" s="69"/>
      <c r="E14" s="94"/>
      <c r="F14" s="798"/>
      <c r="G14" s="798"/>
      <c r="H14" s="72"/>
      <c r="I14" s="73"/>
      <c r="J14" s="72"/>
      <c r="K14" s="800" t="str">
        <f t="shared" si="0"/>
        <v/>
      </c>
      <c r="L14" s="800" t="str">
        <f>IF($G14="","",IF(OR('2.全体概要'!$C$15=1,'2.全体概要'!$C$15=2),INDEX($BG$15:$BG$16,MATCH($G14,$BF$15:$BF$16,-1)),IF('2.全体概要'!$C$15=3,INDEX($BG$14:$BG$15,MATCH($G14,$BF$14:$BF$15,-1)),INDEX($BG$13:$BG$14,MATCH($G14,$BF$13:$BF$14,-1)))))</f>
        <v/>
      </c>
      <c r="M14" s="800" t="str">
        <f t="shared" si="1"/>
        <v/>
      </c>
      <c r="N14" s="801">
        <f>IF(OR(K14="",L14="",M14=""),0,(700000*K14*L14*M14))</f>
        <v>0</v>
      </c>
      <c r="O14" s="91"/>
      <c r="P14" s="161"/>
      <c r="Q14" s="162"/>
      <c r="R14" s="237"/>
      <c r="S14" s="162"/>
      <c r="T14" s="67"/>
      <c r="U14" s="237"/>
      <c r="V14" s="161"/>
      <c r="W14" s="67"/>
      <c r="X14" s="237"/>
      <c r="Y14" s="162"/>
      <c r="Z14" s="67"/>
      <c r="AA14" s="237"/>
      <c r="AB14" s="72"/>
      <c r="AC14" s="91"/>
      <c r="AD14" s="161"/>
      <c r="AE14" s="91"/>
      <c r="AF14" s="161"/>
      <c r="AG14" s="91"/>
      <c r="AH14" s="72"/>
      <c r="AI14" s="91"/>
      <c r="AJ14" s="161"/>
      <c r="AK14" s="91"/>
      <c r="AL14" s="75"/>
      <c r="AM14" s="91"/>
      <c r="AN14" s="75"/>
      <c r="AO14" s="91"/>
      <c r="AP14" s="77"/>
      <c r="AQ14" s="91"/>
      <c r="AR14" s="72"/>
      <c r="AS14" s="359"/>
      <c r="AT14" s="91"/>
      <c r="AU14" s="72"/>
      <c r="AV14" s="804" t="str">
        <f>IF(AU14="","",IF(AU14="A",'12.パネルラジエーター設備費用算出シート'!$G$13,IF(AU14="B",'12.パネルラジエーター設備費用算出シート'!$N$13,IF(AU14="C",'12.パネルラジエーター設備費用算出シート'!$G$23,IF(AU14="D",'12.パネルラジエーター設備費用算出シート'!$N$23,IF(AU14="E",'12.パネルラジエーター設備費用算出シート'!$G$33,IF(AU14="F",'12.パネルラジエーター設備費用算出シート'!$N$33,IF(AU14="G",'12.パネルラジエーター設備費用算出シート'!$G$43,IF(AU14="H",'12.パネルラジエーター設備費用算出シート'!$N$43,IF(AU14="I",'12.パネルラジエーター設備費用算出シート'!$G$54,'12.パネルラジエーター設備費用算出シート'!$N$54))))))))))</f>
        <v/>
      </c>
      <c r="AW14" s="91"/>
      <c r="AX14" s="75"/>
      <c r="AY14" s="805"/>
      <c r="AZ14" s="91"/>
      <c r="BC14" s="909">
        <v>35</v>
      </c>
      <c r="BD14" s="909">
        <v>0.6</v>
      </c>
      <c r="BE14" s="908"/>
      <c r="BF14" s="909">
        <v>0.5</v>
      </c>
      <c r="BG14" s="909">
        <v>1.1499999999999999</v>
      </c>
      <c r="BH14" s="908"/>
      <c r="BI14" s="907" t="s">
        <v>197</v>
      </c>
      <c r="BJ14" s="909">
        <v>1.2</v>
      </c>
      <c r="BK14" s="909">
        <v>1.1000000000000001</v>
      </c>
      <c r="BL14" s="909"/>
    </row>
    <row r="15" spans="1:64">
      <c r="B15" s="68">
        <v>3</v>
      </c>
      <c r="C15" s="105"/>
      <c r="D15" s="69"/>
      <c r="E15" s="94"/>
      <c r="F15" s="798"/>
      <c r="G15" s="798"/>
      <c r="H15" s="72"/>
      <c r="I15" s="73"/>
      <c r="J15" s="72"/>
      <c r="K15" s="800" t="str">
        <f t="shared" si="0"/>
        <v/>
      </c>
      <c r="L15" s="800" t="str">
        <f>IF($G15="","",IF(OR('2.全体概要'!$C$15=1,'2.全体概要'!$C$15=2),INDEX($BG$15:$BG$16,MATCH($G15,$BF$15:$BF$16,-1)),IF('2.全体概要'!$C$15=3,INDEX($BG$14:$BG$15,MATCH($G15,$BF$14:$BF$15,-1)),INDEX($BG$13:$BG$14,MATCH($G15,$BF$13:$BF$14,-1)))))</f>
        <v/>
      </c>
      <c r="M15" s="800" t="str">
        <f t="shared" si="1"/>
        <v/>
      </c>
      <c r="N15" s="801">
        <f>IF(OR(K15="",L15="",M15=""),0,(700000*K15*L15*M15))</f>
        <v>0</v>
      </c>
      <c r="O15" s="91"/>
      <c r="P15" s="161"/>
      <c r="Q15" s="162"/>
      <c r="R15" s="237"/>
      <c r="S15" s="162"/>
      <c r="T15" s="67"/>
      <c r="U15" s="237"/>
      <c r="V15" s="161"/>
      <c r="W15" s="67"/>
      <c r="X15" s="237"/>
      <c r="Y15" s="162"/>
      <c r="Z15" s="67"/>
      <c r="AA15" s="237"/>
      <c r="AB15" s="72"/>
      <c r="AC15" s="91"/>
      <c r="AD15" s="161"/>
      <c r="AE15" s="91"/>
      <c r="AF15" s="161"/>
      <c r="AG15" s="91"/>
      <c r="AH15" s="72"/>
      <c r="AI15" s="91"/>
      <c r="AJ15" s="161"/>
      <c r="AK15" s="91"/>
      <c r="AL15" s="75"/>
      <c r="AM15" s="91"/>
      <c r="AN15" s="75"/>
      <c r="AO15" s="91"/>
      <c r="AP15" s="77"/>
      <c r="AQ15" s="91"/>
      <c r="AR15" s="72"/>
      <c r="AS15" s="359"/>
      <c r="AT15" s="91"/>
      <c r="AU15" s="72"/>
      <c r="AV15" s="804" t="str">
        <f>IF(AU15="","",IF(AU15="A",'12.パネルラジエーター設備費用算出シート'!$G$13,IF(AU15="B",'12.パネルラジエーター設備費用算出シート'!$N$13,IF(AU15="C",'12.パネルラジエーター設備費用算出シート'!$G$23,IF(AU15="D",'12.パネルラジエーター設備費用算出シート'!$N$23,IF(AU15="E",'12.パネルラジエーター設備費用算出シート'!$G$33,IF(AU15="F",'12.パネルラジエーター設備費用算出シート'!$N$33,IF(AU15="G",'12.パネルラジエーター設備費用算出シート'!$G$43,IF(AU15="H",'12.パネルラジエーター設備費用算出シート'!$N$43,IF(AU15="I",'12.パネルラジエーター設備費用算出シート'!$G$54,'12.パネルラジエーター設備費用算出シート'!$N$54))))))))))</f>
        <v/>
      </c>
      <c r="AW15" s="91"/>
      <c r="AX15" s="75"/>
      <c r="AY15" s="805"/>
      <c r="AZ15" s="91"/>
      <c r="BC15" s="909">
        <v>50</v>
      </c>
      <c r="BD15" s="909">
        <v>0.8</v>
      </c>
      <c r="BE15" s="908"/>
      <c r="BF15" s="909">
        <v>0.4</v>
      </c>
      <c r="BG15" s="909">
        <v>1.5</v>
      </c>
      <c r="BH15" s="908"/>
      <c r="BI15" s="907" t="s">
        <v>198</v>
      </c>
      <c r="BJ15" s="909">
        <v>1.5</v>
      </c>
      <c r="BK15" s="909">
        <v>1.4</v>
      </c>
      <c r="BL15" s="909"/>
    </row>
    <row r="16" spans="1:64">
      <c r="B16" s="68">
        <v>4</v>
      </c>
      <c r="C16" s="105"/>
      <c r="D16" s="69"/>
      <c r="E16" s="94"/>
      <c r="F16" s="798"/>
      <c r="G16" s="798"/>
      <c r="H16" s="72"/>
      <c r="I16" s="73"/>
      <c r="J16" s="72"/>
      <c r="K16" s="800" t="str">
        <f t="shared" si="0"/>
        <v/>
      </c>
      <c r="L16" s="800" t="str">
        <f>IF($G16="","",IF(OR('2.全体概要'!$C$15=1,'2.全体概要'!$C$15=2),INDEX($BG$15:$BG$16,MATCH($G16,$BF$15:$BF$16,-1)),IF('2.全体概要'!$C$15=3,INDEX($BG$14:$BG$15,MATCH($G16,$BF$14:$BF$15,-1)),INDEX($BG$13:$BG$14,MATCH($G16,$BF$13:$BF$14,-1)))))</f>
        <v/>
      </c>
      <c r="M16" s="800" t="str">
        <f t="shared" si="1"/>
        <v/>
      </c>
      <c r="N16" s="801">
        <f>IF(OR(K16="",L16="",M16=""),0,(700000*K16*L16*M16))</f>
        <v>0</v>
      </c>
      <c r="O16" s="91"/>
      <c r="P16" s="161"/>
      <c r="Q16" s="162"/>
      <c r="R16" s="237"/>
      <c r="S16" s="162"/>
      <c r="T16" s="67"/>
      <c r="U16" s="237"/>
      <c r="V16" s="161"/>
      <c r="W16" s="67"/>
      <c r="X16" s="237"/>
      <c r="Y16" s="162"/>
      <c r="Z16" s="67"/>
      <c r="AA16" s="237"/>
      <c r="AB16" s="72"/>
      <c r="AC16" s="91"/>
      <c r="AD16" s="161"/>
      <c r="AE16" s="91"/>
      <c r="AF16" s="161"/>
      <c r="AG16" s="91"/>
      <c r="AH16" s="72"/>
      <c r="AI16" s="91"/>
      <c r="AJ16" s="161"/>
      <c r="AK16" s="91"/>
      <c r="AL16" s="75"/>
      <c r="AM16" s="91"/>
      <c r="AN16" s="75"/>
      <c r="AO16" s="91"/>
      <c r="AP16" s="77"/>
      <c r="AQ16" s="91"/>
      <c r="AR16" s="72"/>
      <c r="AS16" s="359"/>
      <c r="AT16" s="91"/>
      <c r="AU16" s="72"/>
      <c r="AV16" s="804" t="str">
        <f>IF(AU16="","",IF(AU16="A",'12.パネルラジエーター設備費用算出シート'!$G$13,IF(AU16="B",'12.パネルラジエーター設備費用算出シート'!$N$13,IF(AU16="C",'12.パネルラジエーター設備費用算出シート'!$G$23,IF(AU16="D",'12.パネルラジエーター設備費用算出シート'!$N$23,IF(AU16="E",'12.パネルラジエーター設備費用算出シート'!$G$33,IF(AU16="F",'12.パネルラジエーター設備費用算出シート'!$N$33,IF(AU16="G",'12.パネルラジエーター設備費用算出シート'!$G$43,IF(AU16="H",'12.パネルラジエーター設備費用算出シート'!$N$43,IF(AU16="I",'12.パネルラジエーター設備費用算出シート'!$G$54,'12.パネルラジエーター設備費用算出シート'!$N$54))))))))))</f>
        <v/>
      </c>
      <c r="AW16" s="91"/>
      <c r="AX16" s="75"/>
      <c r="AY16" s="805"/>
      <c r="AZ16" s="91"/>
      <c r="BC16" s="909">
        <v>65</v>
      </c>
      <c r="BD16" s="909">
        <v>1</v>
      </c>
      <c r="BE16" s="908"/>
      <c r="BF16" s="909">
        <v>0.3</v>
      </c>
      <c r="BG16" s="909">
        <v>2</v>
      </c>
      <c r="BH16" s="908"/>
      <c r="BI16" s="907" t="s">
        <v>199</v>
      </c>
      <c r="BJ16" s="909">
        <v>1.7</v>
      </c>
      <c r="BK16" s="909">
        <v>1.55</v>
      </c>
      <c r="BL16" s="909">
        <v>1.8</v>
      </c>
    </row>
    <row r="17" spans="1:64">
      <c r="B17" s="68">
        <v>5</v>
      </c>
      <c r="C17" s="105"/>
      <c r="D17" s="69"/>
      <c r="E17" s="94"/>
      <c r="F17" s="798"/>
      <c r="G17" s="798"/>
      <c r="H17" s="72"/>
      <c r="I17" s="73"/>
      <c r="J17" s="72"/>
      <c r="K17" s="800" t="str">
        <f t="shared" si="0"/>
        <v/>
      </c>
      <c r="L17" s="800" t="str">
        <f>IF($G17="","",IF(OR('2.全体概要'!$C$15=1,'2.全体概要'!$C$15=2),INDEX($BG$15:$BG$16,MATCH($G17,$BF$15:$BF$16,-1)),IF('2.全体概要'!$C$15=3,INDEX($BG$14:$BG$15,MATCH($G17,$BF$14:$BF$15,-1)),INDEX($BG$13:$BG$14,MATCH($G17,$BF$13:$BF$14,-1)))))</f>
        <v/>
      </c>
      <c r="M17" s="800" t="str">
        <f t="shared" si="1"/>
        <v/>
      </c>
      <c r="N17" s="801">
        <f>IF(OR(K17="",L17="",M17=""),0,(700000*K17*L17*M17))</f>
        <v>0</v>
      </c>
      <c r="O17" s="91"/>
      <c r="P17" s="161"/>
      <c r="Q17" s="162"/>
      <c r="R17" s="237"/>
      <c r="S17" s="162"/>
      <c r="T17" s="67"/>
      <c r="U17" s="91"/>
      <c r="V17" s="161"/>
      <c r="W17" s="67"/>
      <c r="X17" s="89"/>
      <c r="Y17" s="162"/>
      <c r="Z17" s="67"/>
      <c r="AA17" s="91"/>
      <c r="AB17" s="72"/>
      <c r="AC17" s="91"/>
      <c r="AD17" s="161"/>
      <c r="AE17" s="91"/>
      <c r="AF17" s="161"/>
      <c r="AG17" s="91"/>
      <c r="AH17" s="72"/>
      <c r="AI17" s="91"/>
      <c r="AJ17" s="161"/>
      <c r="AK17" s="91"/>
      <c r="AL17" s="75"/>
      <c r="AM17" s="91"/>
      <c r="AN17" s="75"/>
      <c r="AO17" s="91"/>
      <c r="AP17" s="77"/>
      <c r="AQ17" s="91"/>
      <c r="AR17" s="72"/>
      <c r="AS17" s="359"/>
      <c r="AT17" s="91"/>
      <c r="AU17" s="72"/>
      <c r="AV17" s="804" t="str">
        <f>IF(AU17="","",IF(AU17="A",'12.パネルラジエーター設備費用算出シート'!$G$13,IF(AU17="B",'12.パネルラジエーター設備費用算出シート'!$N$13,IF(AU17="C",'12.パネルラジエーター設備費用算出シート'!$G$23,IF(AU17="D",'12.パネルラジエーター設備費用算出シート'!$N$23,IF(AU17="E",'12.パネルラジエーター設備費用算出シート'!$G$33,IF(AU17="F",'12.パネルラジエーター設備費用算出シート'!$N$33,IF(AU17="G",'12.パネルラジエーター設備費用算出シート'!$G$43,IF(AU17="H",'12.パネルラジエーター設備費用算出シート'!$N$43,IF(AU17="I",'12.パネルラジエーター設備費用算出シート'!$G$54,'12.パネルラジエーター設備費用算出シート'!$N$54))))))))))</f>
        <v/>
      </c>
      <c r="AW17" s="91"/>
      <c r="AX17" s="75"/>
      <c r="AY17" s="805"/>
      <c r="AZ17" s="91"/>
      <c r="BC17" s="909">
        <v>80</v>
      </c>
      <c r="BD17" s="909">
        <v>1.1499999999999999</v>
      </c>
      <c r="BE17" s="908"/>
      <c r="BF17" s="907"/>
      <c r="BG17" s="907"/>
      <c r="BH17" s="908"/>
      <c r="BI17" s="907" t="s">
        <v>200</v>
      </c>
      <c r="BJ17" s="909">
        <v>1.8</v>
      </c>
      <c r="BK17" s="909">
        <v>1.65</v>
      </c>
      <c r="BL17" s="909">
        <v>1.9</v>
      </c>
    </row>
    <row r="18" spans="1:64">
      <c r="B18" s="68">
        <v>6</v>
      </c>
      <c r="C18" s="105"/>
      <c r="D18" s="69"/>
      <c r="E18" s="94"/>
      <c r="F18" s="798"/>
      <c r="G18" s="798"/>
      <c r="H18" s="72"/>
      <c r="I18" s="73"/>
      <c r="J18" s="72"/>
      <c r="K18" s="800" t="str">
        <f t="shared" si="0"/>
        <v/>
      </c>
      <c r="L18" s="800" t="str">
        <f>IF($G18="","",IF(OR('2.全体概要'!$C$15=1,'2.全体概要'!$C$15=2),INDEX($BG$15:$BG$16,MATCH($G18,$BF$15:$BF$16,-1)),IF('2.全体概要'!$C$15=3,INDEX($BG$14:$BG$15,MATCH($G18,$BF$14:$BF$15,-1)),INDEX($BG$13:$BG$14,MATCH($G18,$BF$13:$BF$14,-1)))))</f>
        <v/>
      </c>
      <c r="M18" s="800" t="str">
        <f t="shared" si="1"/>
        <v/>
      </c>
      <c r="N18" s="801">
        <f t="shared" ref="N18:N81" si="2">IF(OR(K18="",L18="",M18=""),0,(700000*K18*L18*M18))</f>
        <v>0</v>
      </c>
      <c r="O18" s="91"/>
      <c r="P18" s="161"/>
      <c r="Q18" s="162"/>
      <c r="R18" s="237"/>
      <c r="S18" s="162"/>
      <c r="T18" s="67"/>
      <c r="U18" s="91"/>
      <c r="V18" s="161"/>
      <c r="W18" s="67"/>
      <c r="X18" s="89"/>
      <c r="Y18" s="162"/>
      <c r="Z18" s="67"/>
      <c r="AA18" s="91"/>
      <c r="AB18" s="72"/>
      <c r="AC18" s="91"/>
      <c r="AD18" s="161"/>
      <c r="AE18" s="91"/>
      <c r="AF18" s="161"/>
      <c r="AG18" s="91"/>
      <c r="AH18" s="72"/>
      <c r="AI18" s="91"/>
      <c r="AJ18" s="161"/>
      <c r="AK18" s="91"/>
      <c r="AL18" s="75"/>
      <c r="AM18" s="91"/>
      <c r="AN18" s="75"/>
      <c r="AO18" s="91"/>
      <c r="AP18" s="77"/>
      <c r="AQ18" s="91"/>
      <c r="AR18" s="72"/>
      <c r="AS18" s="359"/>
      <c r="AT18" s="91"/>
      <c r="AU18" s="72"/>
      <c r="AV18" s="804" t="str">
        <f>IF(AU18="","",IF(AU18="A",'12.パネルラジエーター設備費用算出シート'!$G$13,IF(AU18="B",'12.パネルラジエーター設備費用算出シート'!$N$13,IF(AU18="C",'12.パネルラジエーター設備費用算出シート'!$G$23,IF(AU18="D",'12.パネルラジエーター設備費用算出シート'!$N$23,IF(AU18="E",'12.パネルラジエーター設備費用算出シート'!$G$33,IF(AU18="F",'12.パネルラジエーター設備費用算出シート'!$N$33,IF(AU18="G",'12.パネルラジエーター設備費用算出シート'!$G$43,IF(AU18="H",'12.パネルラジエーター設備費用算出シート'!$N$43,IF(AU18="I",'12.パネルラジエーター設備費用算出シート'!$G$54,'12.パネルラジエーター設備費用算出シート'!$N$54))))))))))</f>
        <v/>
      </c>
      <c r="AW18" s="91"/>
      <c r="AX18" s="75"/>
      <c r="AY18" s="805"/>
      <c r="AZ18" s="91"/>
      <c r="BC18" s="907"/>
      <c r="BD18" s="907"/>
      <c r="BE18" s="908"/>
      <c r="BF18" s="907"/>
      <c r="BG18" s="907"/>
      <c r="BH18" s="908"/>
      <c r="BI18" s="907" t="s">
        <v>201</v>
      </c>
      <c r="BJ18" s="909">
        <v>2.1</v>
      </c>
      <c r="BK18" s="909">
        <v>1.95</v>
      </c>
      <c r="BL18" s="909">
        <v>2.2000000000000002</v>
      </c>
    </row>
    <row r="19" spans="1:64" s="16" customFormat="1">
      <c r="A19" s="93"/>
      <c r="B19" s="68">
        <v>7</v>
      </c>
      <c r="C19" s="105"/>
      <c r="D19" s="69"/>
      <c r="E19" s="94"/>
      <c r="F19" s="798"/>
      <c r="G19" s="798"/>
      <c r="H19" s="72"/>
      <c r="I19" s="73"/>
      <c r="J19" s="72"/>
      <c r="K19" s="800" t="str">
        <f t="shared" si="0"/>
        <v/>
      </c>
      <c r="L19" s="800" t="str">
        <f>IF($G19="","",IF(OR('2.全体概要'!$C$15=1,'2.全体概要'!$C$15=2),INDEX($BG$15:$BG$16,MATCH($G19,$BF$15:$BF$16,-1)),IF('2.全体概要'!$C$15=3,INDEX($BG$14:$BG$15,MATCH($G19,$BF$14:$BF$15,-1)),INDEX($BG$13:$BG$14,MATCH($G19,$BF$13:$BF$14,-1)))))</f>
        <v/>
      </c>
      <c r="M19" s="800" t="str">
        <f t="shared" si="1"/>
        <v/>
      </c>
      <c r="N19" s="801">
        <f t="shared" si="2"/>
        <v>0</v>
      </c>
      <c r="O19" s="91"/>
      <c r="P19" s="161"/>
      <c r="Q19" s="162"/>
      <c r="R19" s="237"/>
      <c r="S19" s="162"/>
      <c r="T19" s="67"/>
      <c r="U19" s="91"/>
      <c r="V19" s="161"/>
      <c r="W19" s="67"/>
      <c r="X19" s="237"/>
      <c r="Y19" s="162"/>
      <c r="Z19" s="67"/>
      <c r="AA19" s="91"/>
      <c r="AB19" s="72"/>
      <c r="AC19" s="91"/>
      <c r="AD19" s="161"/>
      <c r="AE19" s="91"/>
      <c r="AF19" s="161"/>
      <c r="AG19" s="91"/>
      <c r="AH19" s="72"/>
      <c r="AI19" s="91"/>
      <c r="AJ19" s="161"/>
      <c r="AK19" s="91"/>
      <c r="AL19" s="75"/>
      <c r="AM19" s="91"/>
      <c r="AN19" s="75"/>
      <c r="AO19" s="91"/>
      <c r="AP19" s="77"/>
      <c r="AQ19" s="91"/>
      <c r="AR19" s="72"/>
      <c r="AS19" s="359"/>
      <c r="AT19" s="91"/>
      <c r="AU19" s="72"/>
      <c r="AV19" s="804" t="str">
        <f>IF(AU19="","",IF(AU19="A",'12.パネルラジエーター設備費用算出シート'!$G$13,IF(AU19="B",'12.パネルラジエーター設備費用算出シート'!$N$13,IF(AU19="C",'12.パネルラジエーター設備費用算出シート'!$G$23,IF(AU19="D",'12.パネルラジエーター設備費用算出シート'!$N$23,IF(AU19="E",'12.パネルラジエーター設備費用算出シート'!$G$33,IF(AU19="F",'12.パネルラジエーター設備費用算出シート'!$N$33,IF(AU19="G",'12.パネルラジエーター設備費用算出シート'!$G$43,IF(AU19="H",'12.パネルラジエーター設備費用算出シート'!$N$43,IF(AU19="I",'12.パネルラジエーター設備費用算出シート'!$G$54,'12.パネルラジエーター設備費用算出シート'!$N$54))))))))))</f>
        <v/>
      </c>
      <c r="AW19" s="91"/>
      <c r="AX19" s="75"/>
      <c r="AY19" s="805"/>
      <c r="AZ19" s="91"/>
      <c r="BA19" s="36"/>
      <c r="BB19" s="36"/>
      <c r="BC19" s="907"/>
      <c r="BD19" s="907"/>
      <c r="BE19" s="908"/>
      <c r="BF19" s="907"/>
      <c r="BG19" s="907"/>
      <c r="BH19" s="908"/>
      <c r="BI19" s="907"/>
      <c r="BJ19" s="907"/>
      <c r="BK19" s="907"/>
      <c r="BL19" s="907"/>
    </row>
    <row r="20" spans="1:64" s="16" customFormat="1">
      <c r="A20" s="93"/>
      <c r="B20" s="68">
        <v>8</v>
      </c>
      <c r="C20" s="105"/>
      <c r="D20" s="69"/>
      <c r="E20" s="94"/>
      <c r="F20" s="798"/>
      <c r="G20" s="798"/>
      <c r="H20" s="72"/>
      <c r="I20" s="73"/>
      <c r="J20" s="72"/>
      <c r="K20" s="800" t="str">
        <f t="shared" si="0"/>
        <v/>
      </c>
      <c r="L20" s="800" t="str">
        <f>IF($G20="","",IF(OR('2.全体概要'!$C$15=1,'2.全体概要'!$C$15=2),INDEX($BG$15:$BG$16,MATCH($G20,$BF$15:$BF$16,-1)),IF('2.全体概要'!$C$15=3,INDEX($BG$14:$BG$15,MATCH($G20,$BF$14:$BF$15,-1)),INDEX($BG$13:$BG$14,MATCH($G20,$BF$13:$BF$14,-1)))))</f>
        <v/>
      </c>
      <c r="M20" s="800" t="str">
        <f t="shared" si="1"/>
        <v/>
      </c>
      <c r="N20" s="801">
        <f t="shared" si="2"/>
        <v>0</v>
      </c>
      <c r="O20" s="91"/>
      <c r="P20" s="161"/>
      <c r="Q20" s="162"/>
      <c r="R20" s="237"/>
      <c r="S20" s="162"/>
      <c r="T20" s="67"/>
      <c r="U20" s="91"/>
      <c r="V20" s="161"/>
      <c r="W20" s="67"/>
      <c r="X20" s="89"/>
      <c r="Y20" s="162"/>
      <c r="Z20" s="67"/>
      <c r="AA20" s="91"/>
      <c r="AB20" s="72"/>
      <c r="AC20" s="91"/>
      <c r="AD20" s="161"/>
      <c r="AE20" s="91"/>
      <c r="AF20" s="161"/>
      <c r="AG20" s="91"/>
      <c r="AH20" s="72"/>
      <c r="AI20" s="91"/>
      <c r="AJ20" s="161"/>
      <c r="AK20" s="91"/>
      <c r="AL20" s="75"/>
      <c r="AM20" s="91"/>
      <c r="AN20" s="75"/>
      <c r="AO20" s="91"/>
      <c r="AP20" s="77"/>
      <c r="AQ20" s="91"/>
      <c r="AR20" s="72"/>
      <c r="AS20" s="359"/>
      <c r="AT20" s="91"/>
      <c r="AU20" s="72"/>
      <c r="AV20" s="804" t="str">
        <f>IF(AU20="","",IF(AU20="A",'12.パネルラジエーター設備費用算出シート'!$G$13,IF(AU20="B",'12.パネルラジエーター設備費用算出シート'!$N$13,IF(AU20="C",'12.パネルラジエーター設備費用算出シート'!$G$23,IF(AU20="D",'12.パネルラジエーター設備費用算出シート'!$N$23,IF(AU20="E",'12.パネルラジエーター設備費用算出シート'!$G$33,IF(AU20="F",'12.パネルラジエーター設備費用算出シート'!$N$33,IF(AU20="G",'12.パネルラジエーター設備費用算出シート'!$G$43,IF(AU20="H",'12.パネルラジエーター設備費用算出シート'!$N$43,IF(AU20="I",'12.パネルラジエーター設備費用算出シート'!$G$54,'12.パネルラジエーター設備費用算出シート'!$N$54))))))))))</f>
        <v/>
      </c>
      <c r="AW20" s="91"/>
      <c r="AX20" s="75"/>
      <c r="AY20" s="805"/>
      <c r="AZ20" s="91"/>
      <c r="BA20" s="36"/>
      <c r="BB20" s="36"/>
      <c r="BC20" s="907"/>
      <c r="BD20" s="907"/>
      <c r="BE20" s="908"/>
      <c r="BF20" s="907"/>
      <c r="BG20" s="907"/>
      <c r="BH20" s="908"/>
      <c r="BI20" s="907"/>
      <c r="BJ20" s="907"/>
      <c r="BK20" s="907"/>
      <c r="BL20" s="907"/>
    </row>
    <row r="21" spans="1:64" s="16" customFormat="1">
      <c r="A21" s="93"/>
      <c r="B21" s="68">
        <v>9</v>
      </c>
      <c r="C21" s="105"/>
      <c r="D21" s="69"/>
      <c r="E21" s="94"/>
      <c r="F21" s="798"/>
      <c r="G21" s="798"/>
      <c r="H21" s="72"/>
      <c r="I21" s="73"/>
      <c r="J21" s="72"/>
      <c r="K21" s="800" t="str">
        <f t="shared" si="0"/>
        <v/>
      </c>
      <c r="L21" s="800" t="str">
        <f>IF($G21="","",IF(OR('2.全体概要'!$C$15=1,'2.全体概要'!$C$15=2),INDEX($BG$15:$BG$16,MATCH($G21,$BF$15:$BF$16,-1)),IF('2.全体概要'!$C$15=3,INDEX($BG$14:$BG$15,MATCH($G21,$BF$14:$BF$15,-1)),INDEX($BG$13:$BG$14,MATCH($G21,$BF$13:$BF$14,-1)))))</f>
        <v/>
      </c>
      <c r="M21" s="800" t="str">
        <f t="shared" si="1"/>
        <v/>
      </c>
      <c r="N21" s="801">
        <f t="shared" si="2"/>
        <v>0</v>
      </c>
      <c r="O21" s="91"/>
      <c r="P21" s="161"/>
      <c r="Q21" s="67"/>
      <c r="R21" s="89"/>
      <c r="S21" s="162"/>
      <c r="T21" s="67"/>
      <c r="U21" s="91"/>
      <c r="V21" s="161"/>
      <c r="W21" s="67"/>
      <c r="X21" s="89"/>
      <c r="Y21" s="162"/>
      <c r="Z21" s="67"/>
      <c r="AA21" s="91"/>
      <c r="AB21" s="72"/>
      <c r="AC21" s="91"/>
      <c r="AD21" s="161"/>
      <c r="AE21" s="91"/>
      <c r="AF21" s="161"/>
      <c r="AG21" s="91"/>
      <c r="AH21" s="72"/>
      <c r="AI21" s="91"/>
      <c r="AJ21" s="161"/>
      <c r="AK21" s="91"/>
      <c r="AL21" s="75"/>
      <c r="AM21" s="91"/>
      <c r="AN21" s="75"/>
      <c r="AO21" s="91"/>
      <c r="AP21" s="77"/>
      <c r="AQ21" s="91"/>
      <c r="AR21" s="72"/>
      <c r="AS21" s="359"/>
      <c r="AT21" s="91"/>
      <c r="AU21" s="72"/>
      <c r="AV21" s="804" t="str">
        <f>IF(AU21="","",IF(AU21="A",'12.パネルラジエーター設備費用算出シート'!$G$13,IF(AU21="B",'12.パネルラジエーター設備費用算出シート'!$N$13,IF(AU21="C",'12.パネルラジエーター設備費用算出シート'!$G$23,IF(AU21="D",'12.パネルラジエーター設備費用算出シート'!$N$23,IF(AU21="E",'12.パネルラジエーター設備費用算出シート'!$G$33,IF(AU21="F",'12.パネルラジエーター設備費用算出シート'!$N$33,IF(AU21="G",'12.パネルラジエーター設備費用算出シート'!$G$43,IF(AU21="H",'12.パネルラジエーター設備費用算出シート'!$N$43,IF(AU21="I",'12.パネルラジエーター設備費用算出シート'!$G$54,'12.パネルラジエーター設備費用算出シート'!$N$54))))))))))</f>
        <v/>
      </c>
      <c r="AW21" s="91"/>
      <c r="AX21" s="75"/>
      <c r="AY21" s="805"/>
      <c r="AZ21" s="91"/>
      <c r="BA21" s="36"/>
      <c r="BB21" s="36"/>
      <c r="BC21" s="907"/>
      <c r="BD21" s="907"/>
      <c r="BE21" s="908"/>
      <c r="BF21" s="907"/>
      <c r="BG21" s="907"/>
      <c r="BH21" s="908"/>
      <c r="BI21" s="907"/>
      <c r="BJ21" s="907"/>
      <c r="BK21" s="907"/>
      <c r="BL21" s="907"/>
    </row>
    <row r="22" spans="1:64" s="16" customFormat="1">
      <c r="A22" s="93"/>
      <c r="B22" s="68">
        <v>10</v>
      </c>
      <c r="C22" s="105"/>
      <c r="D22" s="69"/>
      <c r="E22" s="94"/>
      <c r="F22" s="798"/>
      <c r="G22" s="798"/>
      <c r="H22" s="72"/>
      <c r="I22" s="73"/>
      <c r="J22" s="72"/>
      <c r="K22" s="800" t="str">
        <f t="shared" si="0"/>
        <v/>
      </c>
      <c r="L22" s="800" t="str">
        <f>IF($G22="","",IF(OR('2.全体概要'!$C$15=1,'2.全体概要'!$C$15=2),INDEX($BG$15:$BG$16,MATCH($G22,$BF$15:$BF$16,-1)),IF('2.全体概要'!$C$15=3,INDEX($BG$14:$BG$15,MATCH($G22,$BF$14:$BF$15,-1)),INDEX($BG$13:$BG$14,MATCH($G22,$BF$13:$BF$14,-1)))))</f>
        <v/>
      </c>
      <c r="M22" s="800" t="str">
        <f t="shared" si="1"/>
        <v/>
      </c>
      <c r="N22" s="801">
        <f t="shared" si="2"/>
        <v>0</v>
      </c>
      <c r="O22" s="91"/>
      <c r="P22" s="161"/>
      <c r="Q22" s="67"/>
      <c r="R22" s="89"/>
      <c r="S22" s="162"/>
      <c r="T22" s="67"/>
      <c r="U22" s="91"/>
      <c r="V22" s="161"/>
      <c r="W22" s="67"/>
      <c r="X22" s="89"/>
      <c r="Y22" s="162"/>
      <c r="Z22" s="67"/>
      <c r="AA22" s="91"/>
      <c r="AB22" s="72"/>
      <c r="AC22" s="91"/>
      <c r="AD22" s="161"/>
      <c r="AE22" s="91"/>
      <c r="AF22" s="161"/>
      <c r="AG22" s="91"/>
      <c r="AH22" s="72"/>
      <c r="AI22" s="91"/>
      <c r="AJ22" s="161"/>
      <c r="AK22" s="91"/>
      <c r="AL22" s="75"/>
      <c r="AM22" s="91"/>
      <c r="AN22" s="75"/>
      <c r="AO22" s="91"/>
      <c r="AP22" s="77"/>
      <c r="AQ22" s="91"/>
      <c r="AR22" s="72"/>
      <c r="AS22" s="359"/>
      <c r="AT22" s="91"/>
      <c r="AU22" s="72"/>
      <c r="AV22" s="804" t="str">
        <f>IF(AU22="","",IF(AU22="A",'12.パネルラジエーター設備費用算出シート'!$G$13,IF(AU22="B",'12.パネルラジエーター設備費用算出シート'!$N$13,IF(AU22="C",'12.パネルラジエーター設備費用算出シート'!$G$23,IF(AU22="D",'12.パネルラジエーター設備費用算出シート'!$N$23,IF(AU22="E",'12.パネルラジエーター設備費用算出シート'!$G$33,IF(AU22="F",'12.パネルラジエーター設備費用算出シート'!$N$33,IF(AU22="G",'12.パネルラジエーター設備費用算出シート'!$G$43,IF(AU22="H",'12.パネルラジエーター設備費用算出シート'!$N$43,IF(AU22="I",'12.パネルラジエーター設備費用算出シート'!$G$54,'12.パネルラジエーター設備費用算出シート'!$N$54))))))))))</f>
        <v/>
      </c>
      <c r="AW22" s="91"/>
      <c r="AX22" s="75"/>
      <c r="AY22" s="805"/>
      <c r="AZ22" s="91"/>
      <c r="BA22" s="36"/>
      <c r="BB22" s="36"/>
      <c r="BC22" s="36"/>
      <c r="BD22" s="36"/>
      <c r="BE22" s="66"/>
      <c r="BF22" s="36"/>
      <c r="BG22" s="36"/>
      <c r="BH22" s="66"/>
      <c r="BI22" s="36"/>
      <c r="BJ22" s="36"/>
      <c r="BK22" s="36"/>
      <c r="BL22" s="36"/>
    </row>
    <row r="23" spans="1:64" s="16" customFormat="1">
      <c r="A23" s="93"/>
      <c r="B23" s="68">
        <v>11</v>
      </c>
      <c r="C23" s="105"/>
      <c r="D23" s="69"/>
      <c r="E23" s="94"/>
      <c r="F23" s="798"/>
      <c r="G23" s="798"/>
      <c r="H23" s="72"/>
      <c r="I23" s="73"/>
      <c r="J23" s="72"/>
      <c r="K23" s="800" t="str">
        <f t="shared" si="0"/>
        <v/>
      </c>
      <c r="L23" s="800" t="str">
        <f>IF($G23="","",IF(OR('2.全体概要'!$C$15=1,'2.全体概要'!$C$15=2),INDEX($BG$15:$BG$16,MATCH($G23,$BF$15:$BF$16,-1)),IF('2.全体概要'!$C$15=3,INDEX($BG$14:$BG$15,MATCH($G23,$BF$14:$BF$15,-1)),INDEX($BG$13:$BG$14,MATCH($G23,$BF$13:$BF$14,-1)))))</f>
        <v/>
      </c>
      <c r="M23" s="800" t="str">
        <f t="shared" si="1"/>
        <v/>
      </c>
      <c r="N23" s="801">
        <f t="shared" si="2"/>
        <v>0</v>
      </c>
      <c r="O23" s="91"/>
      <c r="P23" s="161"/>
      <c r="Q23" s="67"/>
      <c r="R23" s="89"/>
      <c r="S23" s="162"/>
      <c r="T23" s="67"/>
      <c r="U23" s="91"/>
      <c r="V23" s="161"/>
      <c r="W23" s="67"/>
      <c r="X23" s="89"/>
      <c r="Y23" s="162"/>
      <c r="Z23" s="67"/>
      <c r="AA23" s="91"/>
      <c r="AB23" s="72"/>
      <c r="AC23" s="91"/>
      <c r="AD23" s="161"/>
      <c r="AE23" s="91"/>
      <c r="AF23" s="161"/>
      <c r="AG23" s="91"/>
      <c r="AH23" s="72"/>
      <c r="AI23" s="91"/>
      <c r="AJ23" s="161"/>
      <c r="AK23" s="91"/>
      <c r="AL23" s="75"/>
      <c r="AM23" s="91"/>
      <c r="AN23" s="75"/>
      <c r="AO23" s="91"/>
      <c r="AP23" s="77"/>
      <c r="AQ23" s="91"/>
      <c r="AR23" s="72"/>
      <c r="AS23" s="359"/>
      <c r="AT23" s="91"/>
      <c r="AU23" s="72"/>
      <c r="AV23" s="804" t="str">
        <f>IF(AU23="","",IF(AU23="A",'12.パネルラジエーター設備費用算出シート'!$G$13,IF(AU23="B",'12.パネルラジエーター設備費用算出シート'!$N$13,IF(AU23="C",'12.パネルラジエーター設備費用算出シート'!$G$23,IF(AU23="D",'12.パネルラジエーター設備費用算出シート'!$N$23,IF(AU23="E",'12.パネルラジエーター設備費用算出シート'!$G$33,IF(AU23="F",'12.パネルラジエーター設備費用算出シート'!$N$33,IF(AU23="G",'12.パネルラジエーター設備費用算出シート'!$G$43,IF(AU23="H",'12.パネルラジエーター設備費用算出シート'!$N$43,IF(AU23="I",'12.パネルラジエーター設備費用算出シート'!$G$54,'12.パネルラジエーター設備費用算出シート'!$N$54))))))))))</f>
        <v/>
      </c>
      <c r="AW23" s="91"/>
      <c r="AX23" s="75"/>
      <c r="AY23" s="805"/>
      <c r="AZ23" s="91"/>
      <c r="BA23" s="36"/>
      <c r="BB23" s="36"/>
      <c r="BC23" s="36"/>
      <c r="BD23" s="36"/>
      <c r="BE23" s="66"/>
      <c r="BF23" s="36"/>
      <c r="BG23" s="36"/>
      <c r="BH23" s="66"/>
      <c r="BI23" s="36"/>
      <c r="BJ23" s="36"/>
      <c r="BK23" s="36"/>
      <c r="BL23" s="36"/>
    </row>
    <row r="24" spans="1:64" s="16" customFormat="1">
      <c r="A24" s="93"/>
      <c r="B24" s="68">
        <v>12</v>
      </c>
      <c r="C24" s="105"/>
      <c r="D24" s="69"/>
      <c r="E24" s="94"/>
      <c r="F24" s="798"/>
      <c r="G24" s="798"/>
      <c r="H24" s="72"/>
      <c r="I24" s="73"/>
      <c r="J24" s="72"/>
      <c r="K24" s="800" t="str">
        <f t="shared" si="0"/>
        <v/>
      </c>
      <c r="L24" s="800" t="str">
        <f>IF($G24="","",IF(OR('2.全体概要'!$C$15=1,'2.全体概要'!$C$15=2),INDEX($BG$15:$BG$16,MATCH($G24,$BF$15:$BF$16,-1)),IF('2.全体概要'!$C$15=3,INDEX($BG$14:$BG$15,MATCH($G24,$BF$14:$BF$15,-1)),INDEX($BG$13:$BG$14,MATCH($G24,$BF$13:$BF$14,-1)))))</f>
        <v/>
      </c>
      <c r="M24" s="800" t="str">
        <f t="shared" si="1"/>
        <v/>
      </c>
      <c r="N24" s="801">
        <f t="shared" si="2"/>
        <v>0</v>
      </c>
      <c r="O24" s="91"/>
      <c r="P24" s="161"/>
      <c r="Q24" s="67"/>
      <c r="R24" s="89"/>
      <c r="S24" s="162"/>
      <c r="T24" s="67"/>
      <c r="U24" s="91"/>
      <c r="V24" s="161"/>
      <c r="W24" s="67"/>
      <c r="X24" s="89"/>
      <c r="Y24" s="162"/>
      <c r="Z24" s="67"/>
      <c r="AA24" s="91"/>
      <c r="AB24" s="72"/>
      <c r="AC24" s="91"/>
      <c r="AD24" s="161"/>
      <c r="AE24" s="91"/>
      <c r="AF24" s="161"/>
      <c r="AG24" s="91"/>
      <c r="AH24" s="72"/>
      <c r="AI24" s="91"/>
      <c r="AJ24" s="161"/>
      <c r="AK24" s="91"/>
      <c r="AL24" s="75"/>
      <c r="AM24" s="91"/>
      <c r="AN24" s="75"/>
      <c r="AO24" s="91"/>
      <c r="AP24" s="77"/>
      <c r="AQ24" s="91"/>
      <c r="AR24" s="72"/>
      <c r="AS24" s="359"/>
      <c r="AT24" s="91"/>
      <c r="AU24" s="72"/>
      <c r="AV24" s="804" t="str">
        <f>IF(AU24="","",IF(AU24="A",'12.パネルラジエーター設備費用算出シート'!$G$13,IF(AU24="B",'12.パネルラジエーター設備費用算出シート'!$N$13,IF(AU24="C",'12.パネルラジエーター設備費用算出シート'!$G$23,IF(AU24="D",'12.パネルラジエーター設備費用算出シート'!$N$23,IF(AU24="E",'12.パネルラジエーター設備費用算出シート'!$G$33,IF(AU24="F",'12.パネルラジエーター設備費用算出シート'!$N$33,IF(AU24="G",'12.パネルラジエーター設備費用算出シート'!$G$43,IF(AU24="H",'12.パネルラジエーター設備費用算出シート'!$N$43,IF(AU24="I",'12.パネルラジエーター設備費用算出シート'!$G$54,'12.パネルラジエーター設備費用算出シート'!$N$54))))))))))</f>
        <v/>
      </c>
      <c r="AW24" s="91"/>
      <c r="AX24" s="75"/>
      <c r="AY24" s="805"/>
      <c r="AZ24" s="91"/>
      <c r="BA24" s="36"/>
      <c r="BB24" s="36"/>
      <c r="BC24" s="36"/>
      <c r="BD24" s="36"/>
      <c r="BE24" s="66"/>
      <c r="BF24" s="36"/>
      <c r="BG24" s="36"/>
      <c r="BH24" s="66"/>
      <c r="BI24" s="36"/>
      <c r="BJ24" s="36"/>
      <c r="BK24" s="36"/>
      <c r="BL24" s="36"/>
    </row>
    <row r="25" spans="1:64" s="16" customFormat="1">
      <c r="A25" s="93"/>
      <c r="B25" s="68">
        <v>13</v>
      </c>
      <c r="C25" s="105"/>
      <c r="D25" s="69"/>
      <c r="E25" s="94"/>
      <c r="F25" s="798"/>
      <c r="G25" s="798"/>
      <c r="H25" s="72"/>
      <c r="I25" s="73"/>
      <c r="J25" s="72"/>
      <c r="K25" s="800" t="str">
        <f t="shared" si="0"/>
        <v/>
      </c>
      <c r="L25" s="800" t="str">
        <f>IF($G25="","",IF(OR('2.全体概要'!$C$15=1,'2.全体概要'!$C$15=2),INDEX($BG$15:$BG$16,MATCH($G25,$BF$15:$BF$16,-1)),IF('2.全体概要'!$C$15=3,INDEX($BG$14:$BG$15,MATCH($G25,$BF$14:$BF$15,-1)),INDEX($BG$13:$BG$14,MATCH($G25,$BF$13:$BF$14,-1)))))</f>
        <v/>
      </c>
      <c r="M25" s="800" t="str">
        <f t="shared" si="1"/>
        <v/>
      </c>
      <c r="N25" s="801">
        <f t="shared" si="2"/>
        <v>0</v>
      </c>
      <c r="O25" s="91"/>
      <c r="P25" s="161"/>
      <c r="Q25" s="67"/>
      <c r="R25" s="89"/>
      <c r="S25" s="162"/>
      <c r="T25" s="67"/>
      <c r="U25" s="91"/>
      <c r="V25" s="161"/>
      <c r="W25" s="67"/>
      <c r="X25" s="89"/>
      <c r="Y25" s="162"/>
      <c r="Z25" s="67"/>
      <c r="AA25" s="91"/>
      <c r="AB25" s="72"/>
      <c r="AC25" s="91"/>
      <c r="AD25" s="161"/>
      <c r="AE25" s="91"/>
      <c r="AF25" s="161"/>
      <c r="AG25" s="91"/>
      <c r="AH25" s="72"/>
      <c r="AI25" s="91"/>
      <c r="AJ25" s="161"/>
      <c r="AK25" s="91"/>
      <c r="AL25" s="75"/>
      <c r="AM25" s="91"/>
      <c r="AN25" s="75"/>
      <c r="AO25" s="91"/>
      <c r="AP25" s="77"/>
      <c r="AQ25" s="91"/>
      <c r="AR25" s="72"/>
      <c r="AS25" s="359"/>
      <c r="AT25" s="91"/>
      <c r="AU25" s="72"/>
      <c r="AV25" s="804" t="str">
        <f>IF(AU25="","",IF(AU25="A",'12.パネルラジエーター設備費用算出シート'!$G$13,IF(AU25="B",'12.パネルラジエーター設備費用算出シート'!$N$13,IF(AU25="C",'12.パネルラジエーター設備費用算出シート'!$G$23,IF(AU25="D",'12.パネルラジエーター設備費用算出シート'!$N$23,IF(AU25="E",'12.パネルラジエーター設備費用算出シート'!$G$33,IF(AU25="F",'12.パネルラジエーター設備費用算出シート'!$N$33,IF(AU25="G",'12.パネルラジエーター設備費用算出シート'!$G$43,IF(AU25="H",'12.パネルラジエーター設備費用算出シート'!$N$43,IF(AU25="I",'12.パネルラジエーター設備費用算出シート'!$G$54,'12.パネルラジエーター設備費用算出シート'!$N$54))))))))))</f>
        <v/>
      </c>
      <c r="AW25" s="91"/>
      <c r="AX25" s="75"/>
      <c r="AY25" s="805"/>
      <c r="AZ25" s="91"/>
      <c r="BA25" s="36"/>
      <c r="BB25" s="36"/>
      <c r="BC25" s="36"/>
      <c r="BD25" s="36"/>
      <c r="BE25" s="66"/>
      <c r="BF25" s="36"/>
      <c r="BG25" s="36"/>
      <c r="BH25" s="66"/>
      <c r="BI25" s="36"/>
      <c r="BJ25" s="36"/>
      <c r="BK25" s="36"/>
      <c r="BL25" s="36"/>
    </row>
    <row r="26" spans="1:64" s="16" customFormat="1">
      <c r="A26" s="93"/>
      <c r="B26" s="68">
        <v>14</v>
      </c>
      <c r="C26" s="105"/>
      <c r="D26" s="69"/>
      <c r="E26" s="94"/>
      <c r="F26" s="798"/>
      <c r="G26" s="798"/>
      <c r="H26" s="72"/>
      <c r="I26" s="73"/>
      <c r="J26" s="72"/>
      <c r="K26" s="800" t="str">
        <f t="shared" si="0"/>
        <v/>
      </c>
      <c r="L26" s="800" t="str">
        <f>IF($G26="","",IF(OR('2.全体概要'!$C$15=1,'2.全体概要'!$C$15=2),INDEX($BG$15:$BG$16,MATCH($G26,$BF$15:$BF$16,-1)),IF('2.全体概要'!$C$15=3,INDEX($BG$14:$BG$15,MATCH($G26,$BF$14:$BF$15,-1)),INDEX($BG$13:$BG$14,MATCH($G26,$BF$13:$BF$14,-1)))))</f>
        <v/>
      </c>
      <c r="M26" s="800" t="str">
        <f t="shared" si="1"/>
        <v/>
      </c>
      <c r="N26" s="801">
        <f t="shared" si="2"/>
        <v>0</v>
      </c>
      <c r="O26" s="91"/>
      <c r="P26" s="161"/>
      <c r="Q26" s="67"/>
      <c r="R26" s="89"/>
      <c r="S26" s="162"/>
      <c r="T26" s="67"/>
      <c r="U26" s="91"/>
      <c r="V26" s="161"/>
      <c r="W26" s="67"/>
      <c r="X26" s="89"/>
      <c r="Y26" s="162"/>
      <c r="Z26" s="67"/>
      <c r="AA26" s="91"/>
      <c r="AB26" s="72"/>
      <c r="AC26" s="91"/>
      <c r="AD26" s="161"/>
      <c r="AE26" s="91"/>
      <c r="AF26" s="161"/>
      <c r="AG26" s="91"/>
      <c r="AH26" s="72"/>
      <c r="AI26" s="91"/>
      <c r="AJ26" s="161"/>
      <c r="AK26" s="91"/>
      <c r="AL26" s="75"/>
      <c r="AM26" s="91"/>
      <c r="AN26" s="75"/>
      <c r="AO26" s="91"/>
      <c r="AP26" s="77"/>
      <c r="AQ26" s="91"/>
      <c r="AR26" s="72"/>
      <c r="AS26" s="359"/>
      <c r="AT26" s="91"/>
      <c r="AU26" s="72"/>
      <c r="AV26" s="804" t="str">
        <f>IF(AU26="","",IF(AU26="A",'12.パネルラジエーター設備費用算出シート'!$G$13,IF(AU26="B",'12.パネルラジエーター設備費用算出シート'!$N$13,IF(AU26="C",'12.パネルラジエーター設備費用算出シート'!$G$23,IF(AU26="D",'12.パネルラジエーター設備費用算出シート'!$N$23,IF(AU26="E",'12.パネルラジエーター設備費用算出シート'!$G$33,IF(AU26="F",'12.パネルラジエーター設備費用算出シート'!$N$33,IF(AU26="G",'12.パネルラジエーター設備費用算出シート'!$G$43,IF(AU26="H",'12.パネルラジエーター設備費用算出シート'!$N$43,IF(AU26="I",'12.パネルラジエーター設備費用算出シート'!$G$54,'12.パネルラジエーター設備費用算出シート'!$N$54))))))))))</f>
        <v/>
      </c>
      <c r="AW26" s="91"/>
      <c r="AX26" s="75"/>
      <c r="AY26" s="805"/>
      <c r="AZ26" s="91"/>
      <c r="BA26" s="36"/>
      <c r="BB26" s="36"/>
      <c r="BC26" s="36"/>
      <c r="BD26" s="36"/>
      <c r="BE26" s="66"/>
      <c r="BF26" s="36"/>
      <c r="BG26" s="36"/>
      <c r="BH26" s="66"/>
      <c r="BI26" s="36"/>
      <c r="BJ26" s="36"/>
      <c r="BK26" s="36"/>
      <c r="BL26" s="36"/>
    </row>
    <row r="27" spans="1:64" s="16" customFormat="1">
      <c r="A27" s="93"/>
      <c r="B27" s="68">
        <v>15</v>
      </c>
      <c r="C27" s="105"/>
      <c r="D27" s="69"/>
      <c r="E27" s="94"/>
      <c r="F27" s="798"/>
      <c r="G27" s="798"/>
      <c r="H27" s="72"/>
      <c r="I27" s="73"/>
      <c r="J27" s="72"/>
      <c r="K27" s="800" t="str">
        <f t="shared" si="0"/>
        <v/>
      </c>
      <c r="L27" s="800" t="str">
        <f>IF($G27="","",IF(OR('2.全体概要'!$C$15=1,'2.全体概要'!$C$15=2),INDEX($BG$15:$BG$16,MATCH($G27,$BF$15:$BF$16,-1)),IF('2.全体概要'!$C$15=3,INDEX($BG$14:$BG$15,MATCH($G27,$BF$14:$BF$15,-1)),INDEX($BG$13:$BG$14,MATCH($G27,$BF$13:$BF$14,-1)))))</f>
        <v/>
      </c>
      <c r="M27" s="800" t="str">
        <f t="shared" si="1"/>
        <v/>
      </c>
      <c r="N27" s="801">
        <f t="shared" si="2"/>
        <v>0</v>
      </c>
      <c r="O27" s="91"/>
      <c r="P27" s="161"/>
      <c r="Q27" s="67"/>
      <c r="R27" s="89"/>
      <c r="S27" s="162"/>
      <c r="T27" s="67"/>
      <c r="U27" s="91"/>
      <c r="V27" s="161"/>
      <c r="W27" s="67"/>
      <c r="X27" s="89"/>
      <c r="Y27" s="162"/>
      <c r="Z27" s="67"/>
      <c r="AA27" s="91"/>
      <c r="AB27" s="72"/>
      <c r="AC27" s="91"/>
      <c r="AD27" s="161"/>
      <c r="AE27" s="91"/>
      <c r="AF27" s="161"/>
      <c r="AG27" s="91"/>
      <c r="AH27" s="72"/>
      <c r="AI27" s="91"/>
      <c r="AJ27" s="161"/>
      <c r="AK27" s="91"/>
      <c r="AL27" s="75"/>
      <c r="AM27" s="91"/>
      <c r="AN27" s="75"/>
      <c r="AO27" s="91"/>
      <c r="AP27" s="77"/>
      <c r="AQ27" s="91"/>
      <c r="AR27" s="72"/>
      <c r="AS27" s="359"/>
      <c r="AT27" s="91"/>
      <c r="AU27" s="72"/>
      <c r="AV27" s="804" t="str">
        <f>IF(AU27="","",IF(AU27="A",'12.パネルラジエーター設備費用算出シート'!$G$13,IF(AU27="B",'12.パネルラジエーター設備費用算出シート'!$N$13,IF(AU27="C",'12.パネルラジエーター設備費用算出シート'!$G$23,IF(AU27="D",'12.パネルラジエーター設備費用算出シート'!$N$23,IF(AU27="E",'12.パネルラジエーター設備費用算出シート'!$G$33,IF(AU27="F",'12.パネルラジエーター設備費用算出シート'!$N$33,IF(AU27="G",'12.パネルラジエーター設備費用算出シート'!$G$43,IF(AU27="H",'12.パネルラジエーター設備費用算出シート'!$N$43,IF(AU27="I",'12.パネルラジエーター設備費用算出シート'!$G$54,'12.パネルラジエーター設備費用算出シート'!$N$54))))))))))</f>
        <v/>
      </c>
      <c r="AW27" s="91"/>
      <c r="AX27" s="75"/>
      <c r="AY27" s="805"/>
      <c r="AZ27" s="91"/>
      <c r="BA27" s="36"/>
      <c r="BB27" s="36"/>
      <c r="BC27" s="36"/>
      <c r="BD27" s="36"/>
      <c r="BE27" s="66"/>
      <c r="BF27" s="36"/>
      <c r="BG27" s="36"/>
      <c r="BH27" s="66"/>
      <c r="BI27" s="36"/>
      <c r="BJ27" s="36"/>
      <c r="BK27" s="36"/>
      <c r="BL27" s="36"/>
    </row>
    <row r="28" spans="1:64" s="16" customFormat="1">
      <c r="A28" s="93"/>
      <c r="B28" s="68">
        <v>16</v>
      </c>
      <c r="C28" s="105"/>
      <c r="D28" s="69"/>
      <c r="E28" s="94"/>
      <c r="F28" s="798"/>
      <c r="G28" s="798"/>
      <c r="H28" s="72"/>
      <c r="I28" s="73"/>
      <c r="J28" s="72"/>
      <c r="K28" s="800" t="str">
        <f t="shared" si="0"/>
        <v/>
      </c>
      <c r="L28" s="800" t="str">
        <f>IF($G28="","",IF(OR('2.全体概要'!$C$15=1,'2.全体概要'!$C$15=2),INDEX($BG$15:$BG$16,MATCH($G28,$BF$15:$BF$16,-1)),IF('2.全体概要'!$C$15=3,INDEX($BG$14:$BG$15,MATCH($G28,$BF$14:$BF$15,-1)),INDEX($BG$13:$BG$14,MATCH($G28,$BF$13:$BF$14,-1)))))</f>
        <v/>
      </c>
      <c r="M28" s="800" t="str">
        <f t="shared" si="1"/>
        <v/>
      </c>
      <c r="N28" s="801">
        <f t="shared" si="2"/>
        <v>0</v>
      </c>
      <c r="O28" s="91"/>
      <c r="P28" s="161"/>
      <c r="Q28" s="67"/>
      <c r="R28" s="89"/>
      <c r="S28" s="162"/>
      <c r="T28" s="67"/>
      <c r="U28" s="91"/>
      <c r="V28" s="161"/>
      <c r="W28" s="67"/>
      <c r="X28" s="89"/>
      <c r="Y28" s="162"/>
      <c r="Z28" s="67"/>
      <c r="AA28" s="91"/>
      <c r="AB28" s="72"/>
      <c r="AC28" s="91"/>
      <c r="AD28" s="161"/>
      <c r="AE28" s="91"/>
      <c r="AF28" s="161"/>
      <c r="AG28" s="91"/>
      <c r="AH28" s="72"/>
      <c r="AI28" s="91"/>
      <c r="AJ28" s="161"/>
      <c r="AK28" s="91"/>
      <c r="AL28" s="75"/>
      <c r="AM28" s="91"/>
      <c r="AN28" s="75"/>
      <c r="AO28" s="91"/>
      <c r="AP28" s="77"/>
      <c r="AQ28" s="91"/>
      <c r="AR28" s="72"/>
      <c r="AS28" s="359"/>
      <c r="AT28" s="91"/>
      <c r="AU28" s="72"/>
      <c r="AV28" s="804" t="str">
        <f>IF(AU28="","",IF(AU28="A",'12.パネルラジエーター設備費用算出シート'!$G$13,IF(AU28="B",'12.パネルラジエーター設備費用算出シート'!$N$13,IF(AU28="C",'12.パネルラジエーター設備費用算出シート'!$G$23,IF(AU28="D",'12.パネルラジエーター設備費用算出シート'!$N$23,IF(AU28="E",'12.パネルラジエーター設備費用算出シート'!$G$33,IF(AU28="F",'12.パネルラジエーター設備費用算出シート'!$N$33,IF(AU28="G",'12.パネルラジエーター設備費用算出シート'!$G$43,IF(AU28="H",'12.パネルラジエーター設備費用算出シート'!$N$43,IF(AU28="I",'12.パネルラジエーター設備費用算出シート'!$G$54,'12.パネルラジエーター設備費用算出シート'!$N$54))))))))))</f>
        <v/>
      </c>
      <c r="AW28" s="91"/>
      <c r="AX28" s="75"/>
      <c r="AY28" s="805"/>
      <c r="AZ28" s="91"/>
      <c r="BA28" s="36"/>
      <c r="BB28" s="36"/>
      <c r="BC28" s="36"/>
      <c r="BD28" s="36"/>
      <c r="BE28" s="66"/>
      <c r="BF28" s="36"/>
      <c r="BG28" s="36"/>
      <c r="BH28" s="66"/>
      <c r="BI28" s="36"/>
      <c r="BJ28" s="36"/>
      <c r="BK28" s="36"/>
      <c r="BL28" s="36"/>
    </row>
    <row r="29" spans="1:64" s="16" customFormat="1">
      <c r="A29" s="93"/>
      <c r="B29" s="68">
        <v>17</v>
      </c>
      <c r="C29" s="105"/>
      <c r="D29" s="69"/>
      <c r="E29" s="94"/>
      <c r="F29" s="798"/>
      <c r="G29" s="798"/>
      <c r="H29" s="72"/>
      <c r="I29" s="73"/>
      <c r="J29" s="72"/>
      <c r="K29" s="800" t="str">
        <f t="shared" si="0"/>
        <v/>
      </c>
      <c r="L29" s="800" t="str">
        <f>IF($G29="","",IF(OR('2.全体概要'!$C$15=1,'2.全体概要'!$C$15=2),INDEX($BG$15:$BG$16,MATCH($G29,$BF$15:$BF$16,-1)),IF('2.全体概要'!$C$15=3,INDEX($BG$14:$BG$15,MATCH($G29,$BF$14:$BF$15,-1)),INDEX($BG$13:$BG$14,MATCH($G29,$BF$13:$BF$14,-1)))))</f>
        <v/>
      </c>
      <c r="M29" s="800" t="str">
        <f t="shared" si="1"/>
        <v/>
      </c>
      <c r="N29" s="801">
        <f t="shared" si="2"/>
        <v>0</v>
      </c>
      <c r="O29" s="91"/>
      <c r="P29" s="161"/>
      <c r="Q29" s="67"/>
      <c r="R29" s="89"/>
      <c r="S29" s="162"/>
      <c r="T29" s="67"/>
      <c r="U29" s="91"/>
      <c r="V29" s="161"/>
      <c r="W29" s="67"/>
      <c r="X29" s="89"/>
      <c r="Y29" s="162"/>
      <c r="Z29" s="67"/>
      <c r="AA29" s="91"/>
      <c r="AB29" s="72"/>
      <c r="AC29" s="91"/>
      <c r="AD29" s="161"/>
      <c r="AE29" s="91"/>
      <c r="AF29" s="161"/>
      <c r="AG29" s="91"/>
      <c r="AH29" s="72"/>
      <c r="AI29" s="91"/>
      <c r="AJ29" s="161"/>
      <c r="AK29" s="91"/>
      <c r="AL29" s="75"/>
      <c r="AM29" s="91"/>
      <c r="AN29" s="75"/>
      <c r="AO29" s="91"/>
      <c r="AP29" s="77"/>
      <c r="AQ29" s="91"/>
      <c r="AR29" s="72"/>
      <c r="AS29" s="359"/>
      <c r="AT29" s="91"/>
      <c r="AU29" s="72"/>
      <c r="AV29" s="804" t="str">
        <f>IF(AU29="","",IF(AU29="A",'12.パネルラジエーター設備費用算出シート'!$G$13,IF(AU29="B",'12.パネルラジエーター設備費用算出シート'!$N$13,IF(AU29="C",'12.パネルラジエーター設備費用算出シート'!$G$23,IF(AU29="D",'12.パネルラジエーター設備費用算出シート'!$N$23,IF(AU29="E",'12.パネルラジエーター設備費用算出シート'!$G$33,IF(AU29="F",'12.パネルラジエーター設備費用算出シート'!$N$33,IF(AU29="G",'12.パネルラジエーター設備費用算出シート'!$G$43,IF(AU29="H",'12.パネルラジエーター設備費用算出シート'!$N$43,IF(AU29="I",'12.パネルラジエーター設備費用算出シート'!$G$54,'12.パネルラジエーター設備費用算出シート'!$N$54))))))))))</f>
        <v/>
      </c>
      <c r="AW29" s="91"/>
      <c r="AX29" s="75"/>
      <c r="AY29" s="805"/>
      <c r="AZ29" s="91"/>
      <c r="BA29" s="36"/>
      <c r="BB29" s="36"/>
      <c r="BC29" s="36"/>
      <c r="BD29" s="36"/>
      <c r="BE29" s="66"/>
      <c r="BF29" s="36"/>
      <c r="BG29" s="36"/>
      <c r="BH29" s="66"/>
      <c r="BI29" s="36"/>
      <c r="BJ29" s="36"/>
      <c r="BK29" s="36"/>
      <c r="BL29" s="36"/>
    </row>
    <row r="30" spans="1:64" s="16" customFormat="1">
      <c r="A30" s="93"/>
      <c r="B30" s="68">
        <v>18</v>
      </c>
      <c r="C30" s="105"/>
      <c r="D30" s="69"/>
      <c r="E30" s="94"/>
      <c r="F30" s="798"/>
      <c r="G30" s="798"/>
      <c r="H30" s="72"/>
      <c r="I30" s="73"/>
      <c r="J30" s="72"/>
      <c r="K30" s="800" t="str">
        <f t="shared" si="0"/>
        <v/>
      </c>
      <c r="L30" s="800" t="str">
        <f>IF($G30="","",IF(OR('2.全体概要'!$C$15=1,'2.全体概要'!$C$15=2),INDEX($BG$15:$BG$16,MATCH($G30,$BF$15:$BF$16,-1)),IF('2.全体概要'!$C$15=3,INDEX($BG$14:$BG$15,MATCH($G30,$BF$14:$BF$15,-1)),INDEX($BG$13:$BG$14,MATCH($G30,$BF$13:$BF$14,-1)))))</f>
        <v/>
      </c>
      <c r="M30" s="800" t="str">
        <f t="shared" si="1"/>
        <v/>
      </c>
      <c r="N30" s="801">
        <f t="shared" si="2"/>
        <v>0</v>
      </c>
      <c r="O30" s="91"/>
      <c r="P30" s="161"/>
      <c r="Q30" s="67"/>
      <c r="R30" s="89"/>
      <c r="S30" s="162"/>
      <c r="T30" s="67"/>
      <c r="U30" s="91"/>
      <c r="V30" s="161"/>
      <c r="W30" s="67"/>
      <c r="X30" s="89"/>
      <c r="Y30" s="162"/>
      <c r="Z30" s="67"/>
      <c r="AA30" s="91"/>
      <c r="AB30" s="72"/>
      <c r="AC30" s="91"/>
      <c r="AD30" s="161"/>
      <c r="AE30" s="91"/>
      <c r="AF30" s="161"/>
      <c r="AG30" s="91"/>
      <c r="AH30" s="72"/>
      <c r="AI30" s="91"/>
      <c r="AJ30" s="161"/>
      <c r="AK30" s="91"/>
      <c r="AL30" s="75"/>
      <c r="AM30" s="91"/>
      <c r="AN30" s="75"/>
      <c r="AO30" s="91"/>
      <c r="AP30" s="77"/>
      <c r="AQ30" s="91"/>
      <c r="AR30" s="72"/>
      <c r="AS30" s="359"/>
      <c r="AT30" s="91"/>
      <c r="AU30" s="72"/>
      <c r="AV30" s="804" t="str">
        <f>IF(AU30="","",IF(AU30="A",'12.パネルラジエーター設備費用算出シート'!$G$13,IF(AU30="B",'12.パネルラジエーター設備費用算出シート'!$N$13,IF(AU30="C",'12.パネルラジエーター設備費用算出シート'!$G$23,IF(AU30="D",'12.パネルラジエーター設備費用算出シート'!$N$23,IF(AU30="E",'12.パネルラジエーター設備費用算出シート'!$G$33,IF(AU30="F",'12.パネルラジエーター設備費用算出シート'!$N$33,IF(AU30="G",'12.パネルラジエーター設備費用算出シート'!$G$43,IF(AU30="H",'12.パネルラジエーター設備費用算出シート'!$N$43,IF(AU30="I",'12.パネルラジエーター設備費用算出シート'!$G$54,'12.パネルラジエーター設備費用算出シート'!$N$54))))))))))</f>
        <v/>
      </c>
      <c r="AW30" s="91"/>
      <c r="AX30" s="75"/>
      <c r="AY30" s="805"/>
      <c r="AZ30" s="91"/>
      <c r="BA30" s="36"/>
      <c r="BB30" s="36"/>
      <c r="BC30" s="36"/>
      <c r="BD30" s="36"/>
      <c r="BE30" s="66"/>
      <c r="BF30" s="36"/>
      <c r="BG30" s="36"/>
      <c r="BH30" s="66"/>
      <c r="BI30" s="36"/>
      <c r="BJ30" s="36"/>
      <c r="BK30" s="36"/>
      <c r="BL30" s="36"/>
    </row>
    <row r="31" spans="1:64" s="16" customFormat="1">
      <c r="A31" s="93"/>
      <c r="B31" s="68">
        <v>19</v>
      </c>
      <c r="C31" s="105"/>
      <c r="D31" s="69"/>
      <c r="E31" s="94"/>
      <c r="F31" s="798"/>
      <c r="G31" s="798"/>
      <c r="H31" s="72"/>
      <c r="I31" s="73"/>
      <c r="J31" s="72"/>
      <c r="K31" s="800" t="str">
        <f t="shared" si="0"/>
        <v/>
      </c>
      <c r="L31" s="800" t="str">
        <f>IF($G31="","",IF(OR('2.全体概要'!$C$15=1,'2.全体概要'!$C$15=2),INDEX($BG$15:$BG$16,MATCH($G31,$BF$15:$BF$16,-1)),IF('2.全体概要'!$C$15=3,INDEX($BG$14:$BG$15,MATCH($G31,$BF$14:$BF$15,-1)),INDEX($BG$13:$BG$14,MATCH($G31,$BF$13:$BF$14,-1)))))</f>
        <v/>
      </c>
      <c r="M31" s="800" t="str">
        <f t="shared" si="1"/>
        <v/>
      </c>
      <c r="N31" s="801">
        <f t="shared" si="2"/>
        <v>0</v>
      </c>
      <c r="O31" s="91"/>
      <c r="P31" s="161"/>
      <c r="Q31" s="67"/>
      <c r="R31" s="89"/>
      <c r="S31" s="162"/>
      <c r="T31" s="67"/>
      <c r="U31" s="91"/>
      <c r="V31" s="161"/>
      <c r="W31" s="67"/>
      <c r="X31" s="89"/>
      <c r="Y31" s="162"/>
      <c r="Z31" s="67"/>
      <c r="AA31" s="91"/>
      <c r="AB31" s="72"/>
      <c r="AC31" s="91"/>
      <c r="AD31" s="161"/>
      <c r="AE31" s="91"/>
      <c r="AF31" s="161"/>
      <c r="AG31" s="91"/>
      <c r="AH31" s="72"/>
      <c r="AI31" s="91"/>
      <c r="AJ31" s="161"/>
      <c r="AK31" s="91"/>
      <c r="AL31" s="75"/>
      <c r="AM31" s="91"/>
      <c r="AN31" s="75"/>
      <c r="AO31" s="91"/>
      <c r="AP31" s="77"/>
      <c r="AQ31" s="91"/>
      <c r="AR31" s="72"/>
      <c r="AS31" s="359"/>
      <c r="AT31" s="91"/>
      <c r="AU31" s="72"/>
      <c r="AV31" s="804" t="str">
        <f>IF(AU31="","",IF(AU31="A",'12.パネルラジエーター設備費用算出シート'!$G$13,IF(AU31="B",'12.パネルラジエーター設備費用算出シート'!$N$13,IF(AU31="C",'12.パネルラジエーター設備費用算出シート'!$G$23,IF(AU31="D",'12.パネルラジエーター設備費用算出シート'!$N$23,IF(AU31="E",'12.パネルラジエーター設備費用算出シート'!$G$33,IF(AU31="F",'12.パネルラジエーター設備費用算出シート'!$N$33,IF(AU31="G",'12.パネルラジエーター設備費用算出シート'!$G$43,IF(AU31="H",'12.パネルラジエーター設備費用算出シート'!$N$43,IF(AU31="I",'12.パネルラジエーター設備費用算出シート'!$G$54,'12.パネルラジエーター設備費用算出シート'!$N$54))))))))))</f>
        <v/>
      </c>
      <c r="AW31" s="91"/>
      <c r="AX31" s="75"/>
      <c r="AY31" s="805"/>
      <c r="AZ31" s="91"/>
      <c r="BA31" s="36"/>
      <c r="BB31" s="36"/>
      <c r="BC31" s="36"/>
      <c r="BD31" s="36"/>
      <c r="BE31" s="66"/>
      <c r="BF31" s="36"/>
      <c r="BG31" s="36"/>
      <c r="BH31" s="66"/>
      <c r="BI31" s="36"/>
      <c r="BJ31" s="36"/>
      <c r="BK31" s="36"/>
      <c r="BL31" s="36"/>
    </row>
    <row r="32" spans="1:64" s="16" customFormat="1">
      <c r="A32" s="93"/>
      <c r="B32" s="68">
        <v>20</v>
      </c>
      <c r="C32" s="105"/>
      <c r="D32" s="69"/>
      <c r="E32" s="94"/>
      <c r="F32" s="798"/>
      <c r="G32" s="798"/>
      <c r="H32" s="72"/>
      <c r="I32" s="73"/>
      <c r="J32" s="72"/>
      <c r="K32" s="800" t="str">
        <f t="shared" si="0"/>
        <v/>
      </c>
      <c r="L32" s="800" t="str">
        <f>IF($G32="","",IF(OR('2.全体概要'!$C$15=1,'2.全体概要'!$C$15=2),INDEX($BG$15:$BG$16,MATCH($G32,$BF$15:$BF$16,-1)),IF('2.全体概要'!$C$15=3,INDEX($BG$14:$BG$15,MATCH($G32,$BF$14:$BF$15,-1)),INDEX($BG$13:$BG$14,MATCH($G32,$BF$13:$BF$14,-1)))))</f>
        <v/>
      </c>
      <c r="M32" s="800" t="str">
        <f t="shared" si="1"/>
        <v/>
      </c>
      <c r="N32" s="801">
        <f t="shared" si="2"/>
        <v>0</v>
      </c>
      <c r="O32" s="91"/>
      <c r="P32" s="161"/>
      <c r="Q32" s="67"/>
      <c r="R32" s="89"/>
      <c r="S32" s="162"/>
      <c r="T32" s="67"/>
      <c r="U32" s="91"/>
      <c r="V32" s="161"/>
      <c r="W32" s="67"/>
      <c r="X32" s="89"/>
      <c r="Y32" s="162"/>
      <c r="Z32" s="67"/>
      <c r="AA32" s="91"/>
      <c r="AB32" s="72"/>
      <c r="AC32" s="91"/>
      <c r="AD32" s="161"/>
      <c r="AE32" s="91"/>
      <c r="AF32" s="161"/>
      <c r="AG32" s="91"/>
      <c r="AH32" s="72"/>
      <c r="AI32" s="91"/>
      <c r="AJ32" s="161"/>
      <c r="AK32" s="91"/>
      <c r="AL32" s="75"/>
      <c r="AM32" s="91"/>
      <c r="AN32" s="75"/>
      <c r="AO32" s="91"/>
      <c r="AP32" s="77"/>
      <c r="AQ32" s="91"/>
      <c r="AR32" s="72"/>
      <c r="AS32" s="359"/>
      <c r="AT32" s="91"/>
      <c r="AU32" s="72"/>
      <c r="AV32" s="804" t="str">
        <f>IF(AU32="","",IF(AU32="A",'12.パネルラジエーター設備費用算出シート'!$G$13,IF(AU32="B",'12.パネルラジエーター設備費用算出シート'!$N$13,IF(AU32="C",'12.パネルラジエーター設備費用算出シート'!$G$23,IF(AU32="D",'12.パネルラジエーター設備費用算出シート'!$N$23,IF(AU32="E",'12.パネルラジエーター設備費用算出シート'!$G$33,IF(AU32="F",'12.パネルラジエーター設備費用算出シート'!$N$33,IF(AU32="G",'12.パネルラジエーター設備費用算出シート'!$G$43,IF(AU32="H",'12.パネルラジエーター設備費用算出シート'!$N$43,IF(AU32="I",'12.パネルラジエーター設備費用算出シート'!$G$54,'12.パネルラジエーター設備費用算出シート'!$N$54))))))))))</f>
        <v/>
      </c>
      <c r="AW32" s="91"/>
      <c r="AX32" s="75"/>
      <c r="AY32" s="805"/>
      <c r="AZ32" s="91"/>
      <c r="BA32" s="36"/>
      <c r="BB32" s="36"/>
      <c r="BC32" s="36"/>
      <c r="BD32" s="36"/>
      <c r="BE32" s="66"/>
      <c r="BF32" s="36"/>
      <c r="BG32" s="36"/>
      <c r="BH32" s="66"/>
      <c r="BI32" s="36"/>
      <c r="BJ32" s="36"/>
      <c r="BK32" s="36"/>
      <c r="BL32" s="36"/>
    </row>
    <row r="33" spans="1:64" s="16" customFormat="1">
      <c r="A33" s="93"/>
      <c r="B33" s="68">
        <v>21</v>
      </c>
      <c r="C33" s="105"/>
      <c r="D33" s="69"/>
      <c r="E33" s="94"/>
      <c r="F33" s="798"/>
      <c r="G33" s="798"/>
      <c r="H33" s="72"/>
      <c r="I33" s="73"/>
      <c r="J33" s="72"/>
      <c r="K33" s="800" t="str">
        <f t="shared" si="0"/>
        <v/>
      </c>
      <c r="L33" s="800" t="str">
        <f>IF($G33="","",IF(OR('2.全体概要'!$C$15=1,'2.全体概要'!$C$15=2),INDEX($BG$15:$BG$16,MATCH($G33,$BF$15:$BF$16,-1)),IF('2.全体概要'!$C$15=3,INDEX($BG$14:$BG$15,MATCH($G33,$BF$14:$BF$15,-1)),INDEX($BG$13:$BG$14,MATCH($G33,$BF$13:$BF$14,-1)))))</f>
        <v/>
      </c>
      <c r="M33" s="800" t="str">
        <f t="shared" si="1"/>
        <v/>
      </c>
      <c r="N33" s="801">
        <f t="shared" si="2"/>
        <v>0</v>
      </c>
      <c r="O33" s="91"/>
      <c r="P33" s="161"/>
      <c r="Q33" s="67"/>
      <c r="R33" s="89"/>
      <c r="S33" s="162"/>
      <c r="T33" s="67"/>
      <c r="U33" s="91"/>
      <c r="V33" s="161"/>
      <c r="W33" s="67"/>
      <c r="X33" s="89"/>
      <c r="Y33" s="162"/>
      <c r="Z33" s="67"/>
      <c r="AA33" s="91"/>
      <c r="AB33" s="72"/>
      <c r="AC33" s="91"/>
      <c r="AD33" s="161"/>
      <c r="AE33" s="91"/>
      <c r="AF33" s="161"/>
      <c r="AG33" s="91"/>
      <c r="AH33" s="72"/>
      <c r="AI33" s="91"/>
      <c r="AJ33" s="161"/>
      <c r="AK33" s="91"/>
      <c r="AL33" s="75"/>
      <c r="AM33" s="91"/>
      <c r="AN33" s="75"/>
      <c r="AO33" s="91"/>
      <c r="AP33" s="77"/>
      <c r="AQ33" s="91"/>
      <c r="AR33" s="72"/>
      <c r="AS33" s="359"/>
      <c r="AT33" s="91"/>
      <c r="AU33" s="72"/>
      <c r="AV33" s="804" t="str">
        <f>IF(AU33="","",IF(AU33="A",'12.パネルラジエーター設備費用算出シート'!$G$13,IF(AU33="B",'12.パネルラジエーター設備費用算出シート'!$N$13,IF(AU33="C",'12.パネルラジエーター設備費用算出シート'!$G$23,IF(AU33="D",'12.パネルラジエーター設備費用算出シート'!$N$23,IF(AU33="E",'12.パネルラジエーター設備費用算出シート'!$G$33,IF(AU33="F",'12.パネルラジエーター設備費用算出シート'!$N$33,IF(AU33="G",'12.パネルラジエーター設備費用算出シート'!$G$43,IF(AU33="H",'12.パネルラジエーター設備費用算出シート'!$N$43,IF(AU33="I",'12.パネルラジエーター設備費用算出シート'!$G$54,'12.パネルラジエーター設備費用算出シート'!$N$54))))))))))</f>
        <v/>
      </c>
      <c r="AW33" s="91"/>
      <c r="AX33" s="75"/>
      <c r="AY33" s="805"/>
      <c r="AZ33" s="91"/>
      <c r="BA33" s="36"/>
      <c r="BB33" s="36"/>
      <c r="BC33" s="36"/>
      <c r="BD33" s="36"/>
      <c r="BE33" s="66"/>
      <c r="BF33" s="36"/>
      <c r="BG33" s="36"/>
      <c r="BH33" s="66"/>
      <c r="BI33" s="36"/>
      <c r="BJ33" s="36"/>
      <c r="BK33" s="36"/>
      <c r="BL33" s="36"/>
    </row>
    <row r="34" spans="1:64" s="16" customFormat="1">
      <c r="A34" s="93"/>
      <c r="B34" s="68">
        <v>22</v>
      </c>
      <c r="C34" s="105"/>
      <c r="D34" s="69"/>
      <c r="E34" s="94"/>
      <c r="F34" s="798"/>
      <c r="G34" s="798"/>
      <c r="H34" s="72"/>
      <c r="I34" s="73"/>
      <c r="J34" s="72"/>
      <c r="K34" s="800" t="str">
        <f t="shared" si="0"/>
        <v/>
      </c>
      <c r="L34" s="800" t="str">
        <f>IF($G34="","",IF(OR('2.全体概要'!$C$15=1,'2.全体概要'!$C$15=2),INDEX($BG$15:$BG$16,MATCH($G34,$BF$15:$BF$16,-1)),IF('2.全体概要'!$C$15=3,INDEX($BG$14:$BG$15,MATCH($G34,$BF$14:$BF$15,-1)),INDEX($BG$13:$BG$14,MATCH($G34,$BF$13:$BF$14,-1)))))</f>
        <v/>
      </c>
      <c r="M34" s="800" t="str">
        <f t="shared" si="1"/>
        <v/>
      </c>
      <c r="N34" s="801">
        <f t="shared" si="2"/>
        <v>0</v>
      </c>
      <c r="O34" s="91"/>
      <c r="P34" s="161"/>
      <c r="Q34" s="67"/>
      <c r="R34" s="89"/>
      <c r="S34" s="162"/>
      <c r="T34" s="67"/>
      <c r="U34" s="91"/>
      <c r="V34" s="161"/>
      <c r="W34" s="67"/>
      <c r="X34" s="89"/>
      <c r="Y34" s="162"/>
      <c r="Z34" s="67"/>
      <c r="AA34" s="91"/>
      <c r="AB34" s="72"/>
      <c r="AC34" s="91"/>
      <c r="AD34" s="161"/>
      <c r="AE34" s="91"/>
      <c r="AF34" s="161"/>
      <c r="AG34" s="91"/>
      <c r="AH34" s="72"/>
      <c r="AI34" s="91"/>
      <c r="AJ34" s="161"/>
      <c r="AK34" s="91"/>
      <c r="AL34" s="75"/>
      <c r="AM34" s="91"/>
      <c r="AN34" s="75"/>
      <c r="AO34" s="91"/>
      <c r="AP34" s="77"/>
      <c r="AQ34" s="91"/>
      <c r="AR34" s="72"/>
      <c r="AS34" s="359"/>
      <c r="AT34" s="91"/>
      <c r="AU34" s="72"/>
      <c r="AV34" s="804" t="str">
        <f>IF(AU34="","",IF(AU34="A",'12.パネルラジエーター設備費用算出シート'!$G$13,IF(AU34="B",'12.パネルラジエーター設備費用算出シート'!$N$13,IF(AU34="C",'12.パネルラジエーター設備費用算出シート'!$G$23,IF(AU34="D",'12.パネルラジエーター設備費用算出シート'!$N$23,IF(AU34="E",'12.パネルラジエーター設備費用算出シート'!$G$33,IF(AU34="F",'12.パネルラジエーター設備費用算出シート'!$N$33,IF(AU34="G",'12.パネルラジエーター設備費用算出シート'!$G$43,IF(AU34="H",'12.パネルラジエーター設備費用算出シート'!$N$43,IF(AU34="I",'12.パネルラジエーター設備費用算出シート'!$G$54,'12.パネルラジエーター設備費用算出シート'!$N$54))))))))))</f>
        <v/>
      </c>
      <c r="AW34" s="91"/>
      <c r="AX34" s="75"/>
      <c r="AY34" s="805"/>
      <c r="AZ34" s="91"/>
      <c r="BA34" s="36"/>
      <c r="BB34" s="36"/>
      <c r="BC34" s="36"/>
      <c r="BD34" s="36"/>
      <c r="BE34" s="66"/>
      <c r="BF34" s="36"/>
      <c r="BG34" s="36"/>
      <c r="BH34" s="66"/>
      <c r="BI34" s="36"/>
      <c r="BJ34" s="36"/>
      <c r="BK34" s="36"/>
      <c r="BL34" s="36"/>
    </row>
    <row r="35" spans="1:64" s="37" customFormat="1">
      <c r="A35" s="93"/>
      <c r="B35" s="68">
        <v>23</v>
      </c>
      <c r="C35" s="105"/>
      <c r="D35" s="69"/>
      <c r="E35" s="94"/>
      <c r="F35" s="798"/>
      <c r="G35" s="798"/>
      <c r="H35" s="72"/>
      <c r="I35" s="73"/>
      <c r="J35" s="72"/>
      <c r="K35" s="800" t="str">
        <f t="shared" si="0"/>
        <v/>
      </c>
      <c r="L35" s="800" t="str">
        <f>IF($G35="","",IF(OR('2.全体概要'!$C$15=1,'2.全体概要'!$C$15=2),INDEX($BG$15:$BG$16,MATCH($G35,$BF$15:$BF$16,-1)),IF('2.全体概要'!$C$15=3,INDEX($BG$14:$BG$15,MATCH($G35,$BF$14:$BF$15,-1)),INDEX($BG$13:$BG$14,MATCH($G35,$BF$13:$BF$14,-1)))))</f>
        <v/>
      </c>
      <c r="M35" s="800" t="str">
        <f t="shared" si="1"/>
        <v/>
      </c>
      <c r="N35" s="801">
        <f t="shared" si="2"/>
        <v>0</v>
      </c>
      <c r="O35" s="91"/>
      <c r="P35" s="161"/>
      <c r="Q35" s="67"/>
      <c r="R35" s="89"/>
      <c r="S35" s="162"/>
      <c r="T35" s="67"/>
      <c r="U35" s="91"/>
      <c r="V35" s="161"/>
      <c r="W35" s="67"/>
      <c r="X35" s="89"/>
      <c r="Y35" s="162"/>
      <c r="Z35" s="67"/>
      <c r="AA35" s="91"/>
      <c r="AB35" s="72"/>
      <c r="AC35" s="91"/>
      <c r="AD35" s="161"/>
      <c r="AE35" s="91"/>
      <c r="AF35" s="161"/>
      <c r="AG35" s="91"/>
      <c r="AH35" s="72"/>
      <c r="AI35" s="91"/>
      <c r="AJ35" s="161"/>
      <c r="AK35" s="91"/>
      <c r="AL35" s="75"/>
      <c r="AM35" s="91"/>
      <c r="AN35" s="75"/>
      <c r="AO35" s="91"/>
      <c r="AP35" s="77"/>
      <c r="AQ35" s="91"/>
      <c r="AR35" s="72"/>
      <c r="AS35" s="359"/>
      <c r="AT35" s="91"/>
      <c r="AU35" s="72"/>
      <c r="AV35" s="804" t="str">
        <f>IF(AU35="","",IF(AU35="A",'12.パネルラジエーター設備費用算出シート'!$G$13,IF(AU35="B",'12.パネルラジエーター設備費用算出シート'!$N$13,IF(AU35="C",'12.パネルラジエーター設備費用算出シート'!$G$23,IF(AU35="D",'12.パネルラジエーター設備費用算出シート'!$N$23,IF(AU35="E",'12.パネルラジエーター設備費用算出シート'!$G$33,IF(AU35="F",'12.パネルラジエーター設備費用算出シート'!$N$33,IF(AU35="G",'12.パネルラジエーター設備費用算出シート'!$G$43,IF(AU35="H",'12.パネルラジエーター設備費用算出シート'!$N$43,IF(AU35="I",'12.パネルラジエーター設備費用算出シート'!$G$54,'12.パネルラジエーター設備費用算出シート'!$N$54))))))))))</f>
        <v/>
      </c>
      <c r="AW35" s="91"/>
      <c r="AX35" s="75"/>
      <c r="AY35" s="805"/>
      <c r="AZ35" s="91"/>
      <c r="BA35" s="36"/>
      <c r="BB35" s="36"/>
      <c r="BC35" s="36"/>
      <c r="BD35" s="36"/>
      <c r="BE35" s="66"/>
      <c r="BF35" s="36"/>
      <c r="BG35" s="36"/>
      <c r="BH35" s="66"/>
      <c r="BI35" s="36"/>
      <c r="BJ35" s="36"/>
      <c r="BK35" s="36"/>
      <c r="BL35" s="36"/>
    </row>
    <row r="36" spans="1:64" s="37" customFormat="1">
      <c r="A36" s="93"/>
      <c r="B36" s="68">
        <v>24</v>
      </c>
      <c r="C36" s="105"/>
      <c r="D36" s="69"/>
      <c r="E36" s="94"/>
      <c r="F36" s="798"/>
      <c r="G36" s="798"/>
      <c r="H36" s="72"/>
      <c r="I36" s="73"/>
      <c r="J36" s="72"/>
      <c r="K36" s="800" t="str">
        <f t="shared" si="0"/>
        <v/>
      </c>
      <c r="L36" s="800" t="str">
        <f>IF($G36="","",IF(OR('2.全体概要'!$C$15=1,'2.全体概要'!$C$15=2),INDEX($BG$15:$BG$16,MATCH($G36,$BF$15:$BF$16,-1)),IF('2.全体概要'!$C$15=3,INDEX($BG$14:$BG$15,MATCH($G36,$BF$14:$BF$15,-1)),INDEX($BG$13:$BG$14,MATCH($G36,$BF$13:$BF$14,-1)))))</f>
        <v/>
      </c>
      <c r="M36" s="800" t="str">
        <f t="shared" si="1"/>
        <v/>
      </c>
      <c r="N36" s="801">
        <f t="shared" si="2"/>
        <v>0</v>
      </c>
      <c r="O36" s="91"/>
      <c r="P36" s="161"/>
      <c r="Q36" s="67"/>
      <c r="R36" s="89"/>
      <c r="S36" s="162"/>
      <c r="T36" s="67"/>
      <c r="U36" s="91"/>
      <c r="V36" s="161"/>
      <c r="W36" s="67"/>
      <c r="X36" s="89"/>
      <c r="Y36" s="162"/>
      <c r="Z36" s="67"/>
      <c r="AA36" s="91"/>
      <c r="AB36" s="72"/>
      <c r="AC36" s="91"/>
      <c r="AD36" s="161"/>
      <c r="AE36" s="91"/>
      <c r="AF36" s="161"/>
      <c r="AG36" s="91"/>
      <c r="AH36" s="72"/>
      <c r="AI36" s="91"/>
      <c r="AJ36" s="161"/>
      <c r="AK36" s="91"/>
      <c r="AL36" s="75"/>
      <c r="AM36" s="91"/>
      <c r="AN36" s="75"/>
      <c r="AO36" s="91"/>
      <c r="AP36" s="77"/>
      <c r="AQ36" s="91"/>
      <c r="AR36" s="72"/>
      <c r="AS36" s="359"/>
      <c r="AT36" s="91"/>
      <c r="AU36" s="72"/>
      <c r="AV36" s="804" t="str">
        <f>IF(AU36="","",IF(AU36="A",'12.パネルラジエーター設備費用算出シート'!$G$13,IF(AU36="B",'12.パネルラジエーター設備費用算出シート'!$N$13,IF(AU36="C",'12.パネルラジエーター設備費用算出シート'!$G$23,IF(AU36="D",'12.パネルラジエーター設備費用算出シート'!$N$23,IF(AU36="E",'12.パネルラジエーター設備費用算出シート'!$G$33,IF(AU36="F",'12.パネルラジエーター設備費用算出シート'!$N$33,IF(AU36="G",'12.パネルラジエーター設備費用算出シート'!$G$43,IF(AU36="H",'12.パネルラジエーター設備費用算出シート'!$N$43,IF(AU36="I",'12.パネルラジエーター設備費用算出シート'!$G$54,'12.パネルラジエーター設備費用算出シート'!$N$54))))))))))</f>
        <v/>
      </c>
      <c r="AW36" s="91"/>
      <c r="AX36" s="75"/>
      <c r="AY36" s="805"/>
      <c r="AZ36" s="91"/>
      <c r="BA36" s="36"/>
      <c r="BB36" s="36"/>
      <c r="BC36" s="36"/>
      <c r="BD36" s="36"/>
      <c r="BE36" s="66"/>
      <c r="BF36" s="36"/>
      <c r="BG36" s="36"/>
      <c r="BH36" s="66"/>
      <c r="BI36" s="36"/>
      <c r="BJ36" s="36"/>
      <c r="BK36" s="36"/>
      <c r="BL36" s="36"/>
    </row>
    <row r="37" spans="1:64" s="37" customFormat="1">
      <c r="A37" s="93"/>
      <c r="B37" s="68">
        <v>25</v>
      </c>
      <c r="C37" s="105"/>
      <c r="D37" s="69"/>
      <c r="E37" s="94"/>
      <c r="F37" s="798"/>
      <c r="G37" s="798"/>
      <c r="H37" s="72"/>
      <c r="I37" s="73"/>
      <c r="J37" s="72"/>
      <c r="K37" s="800" t="str">
        <f t="shared" si="0"/>
        <v/>
      </c>
      <c r="L37" s="800" t="str">
        <f>IF($G37="","",IF(OR('2.全体概要'!$C$15=1,'2.全体概要'!$C$15=2),INDEX($BG$15:$BG$16,MATCH($G37,$BF$15:$BF$16,-1)),IF('2.全体概要'!$C$15=3,INDEX($BG$14:$BG$15,MATCH($G37,$BF$14:$BF$15,-1)),INDEX($BG$13:$BG$14,MATCH($G37,$BF$13:$BF$14,-1)))))</f>
        <v/>
      </c>
      <c r="M37" s="800" t="str">
        <f t="shared" si="1"/>
        <v/>
      </c>
      <c r="N37" s="801">
        <f t="shared" si="2"/>
        <v>0</v>
      </c>
      <c r="O37" s="91"/>
      <c r="P37" s="161"/>
      <c r="Q37" s="67"/>
      <c r="R37" s="89"/>
      <c r="S37" s="162"/>
      <c r="T37" s="67"/>
      <c r="U37" s="91"/>
      <c r="V37" s="161"/>
      <c r="W37" s="67"/>
      <c r="X37" s="89"/>
      <c r="Y37" s="162"/>
      <c r="Z37" s="67"/>
      <c r="AA37" s="91"/>
      <c r="AB37" s="72"/>
      <c r="AC37" s="91"/>
      <c r="AD37" s="161"/>
      <c r="AE37" s="91"/>
      <c r="AF37" s="161"/>
      <c r="AG37" s="91"/>
      <c r="AH37" s="72"/>
      <c r="AI37" s="91"/>
      <c r="AJ37" s="161"/>
      <c r="AK37" s="91"/>
      <c r="AL37" s="75"/>
      <c r="AM37" s="91"/>
      <c r="AN37" s="75"/>
      <c r="AO37" s="91"/>
      <c r="AP37" s="77"/>
      <c r="AQ37" s="91"/>
      <c r="AR37" s="72"/>
      <c r="AS37" s="359"/>
      <c r="AT37" s="91"/>
      <c r="AU37" s="72"/>
      <c r="AV37" s="804" t="str">
        <f>IF(AU37="","",IF(AU37="A",'12.パネルラジエーター設備費用算出シート'!$G$13,IF(AU37="B",'12.パネルラジエーター設備費用算出シート'!$N$13,IF(AU37="C",'12.パネルラジエーター設備費用算出シート'!$G$23,IF(AU37="D",'12.パネルラジエーター設備費用算出シート'!$N$23,IF(AU37="E",'12.パネルラジエーター設備費用算出シート'!$G$33,IF(AU37="F",'12.パネルラジエーター設備費用算出シート'!$N$33,IF(AU37="G",'12.パネルラジエーター設備費用算出シート'!$G$43,IF(AU37="H",'12.パネルラジエーター設備費用算出シート'!$N$43,IF(AU37="I",'12.パネルラジエーター設備費用算出シート'!$G$54,'12.パネルラジエーター設備費用算出シート'!$N$54))))))))))</f>
        <v/>
      </c>
      <c r="AW37" s="91"/>
      <c r="AX37" s="75"/>
      <c r="AY37" s="805"/>
      <c r="AZ37" s="91"/>
      <c r="BA37" s="36"/>
      <c r="BB37" s="36"/>
      <c r="BC37" s="36"/>
      <c r="BD37" s="36"/>
      <c r="BE37" s="66"/>
      <c r="BF37" s="36"/>
      <c r="BG37" s="36"/>
      <c r="BH37" s="66"/>
      <c r="BI37" s="36"/>
      <c r="BJ37" s="36"/>
      <c r="BK37" s="36"/>
      <c r="BL37" s="36"/>
    </row>
    <row r="38" spans="1:64" s="37" customFormat="1">
      <c r="A38" s="93"/>
      <c r="B38" s="68">
        <v>26</v>
      </c>
      <c r="C38" s="105"/>
      <c r="D38" s="69"/>
      <c r="E38" s="94"/>
      <c r="F38" s="798"/>
      <c r="G38" s="798"/>
      <c r="H38" s="72"/>
      <c r="I38" s="73"/>
      <c r="J38" s="72"/>
      <c r="K38" s="800" t="str">
        <f t="shared" si="0"/>
        <v/>
      </c>
      <c r="L38" s="800" t="str">
        <f>IF($G38="","",IF(OR('2.全体概要'!$C$15=1,'2.全体概要'!$C$15=2),INDEX($BG$15:$BG$16,MATCH($G38,$BF$15:$BF$16,-1)),IF('2.全体概要'!$C$15=3,INDEX($BG$14:$BG$15,MATCH($G38,$BF$14:$BF$15,-1)),INDEX($BG$13:$BG$14,MATCH($G38,$BF$13:$BF$14,-1)))))</f>
        <v/>
      </c>
      <c r="M38" s="800" t="str">
        <f t="shared" si="1"/>
        <v/>
      </c>
      <c r="N38" s="801">
        <f t="shared" si="2"/>
        <v>0</v>
      </c>
      <c r="O38" s="91"/>
      <c r="P38" s="161"/>
      <c r="Q38" s="67"/>
      <c r="R38" s="89"/>
      <c r="S38" s="162"/>
      <c r="T38" s="67"/>
      <c r="U38" s="91"/>
      <c r="V38" s="161"/>
      <c r="W38" s="67"/>
      <c r="X38" s="89"/>
      <c r="Y38" s="162"/>
      <c r="Z38" s="67"/>
      <c r="AA38" s="91"/>
      <c r="AB38" s="72"/>
      <c r="AC38" s="91"/>
      <c r="AD38" s="161"/>
      <c r="AE38" s="91"/>
      <c r="AF38" s="161"/>
      <c r="AG38" s="91"/>
      <c r="AH38" s="72"/>
      <c r="AI38" s="91"/>
      <c r="AJ38" s="161"/>
      <c r="AK38" s="91"/>
      <c r="AL38" s="75"/>
      <c r="AM38" s="91"/>
      <c r="AN38" s="75"/>
      <c r="AO38" s="91"/>
      <c r="AP38" s="77"/>
      <c r="AQ38" s="91"/>
      <c r="AR38" s="72"/>
      <c r="AS38" s="359"/>
      <c r="AT38" s="91"/>
      <c r="AU38" s="72"/>
      <c r="AV38" s="804" t="str">
        <f>IF(AU38="","",IF(AU38="A",'12.パネルラジエーター設備費用算出シート'!$G$13,IF(AU38="B",'12.パネルラジエーター設備費用算出シート'!$N$13,IF(AU38="C",'12.パネルラジエーター設備費用算出シート'!$G$23,IF(AU38="D",'12.パネルラジエーター設備費用算出シート'!$N$23,IF(AU38="E",'12.パネルラジエーター設備費用算出シート'!$G$33,IF(AU38="F",'12.パネルラジエーター設備費用算出シート'!$N$33,IF(AU38="G",'12.パネルラジエーター設備費用算出シート'!$G$43,IF(AU38="H",'12.パネルラジエーター設備費用算出シート'!$N$43,IF(AU38="I",'12.パネルラジエーター設備費用算出シート'!$G$54,'12.パネルラジエーター設備費用算出シート'!$N$54))))))))))</f>
        <v/>
      </c>
      <c r="AW38" s="91"/>
      <c r="AX38" s="75"/>
      <c r="AY38" s="805"/>
      <c r="AZ38" s="91"/>
      <c r="BA38" s="36"/>
      <c r="BB38" s="36"/>
      <c r="BC38" s="36"/>
      <c r="BD38" s="36"/>
      <c r="BE38" s="66"/>
      <c r="BF38" s="36"/>
      <c r="BG38" s="36"/>
      <c r="BH38" s="66"/>
      <c r="BI38" s="36"/>
      <c r="BJ38" s="36"/>
      <c r="BK38" s="36"/>
      <c r="BL38" s="36"/>
    </row>
    <row r="39" spans="1:64" s="37" customFormat="1">
      <c r="A39" s="93"/>
      <c r="B39" s="68">
        <v>27</v>
      </c>
      <c r="C39" s="105"/>
      <c r="D39" s="69"/>
      <c r="E39" s="94"/>
      <c r="F39" s="798"/>
      <c r="G39" s="798"/>
      <c r="H39" s="72"/>
      <c r="I39" s="73"/>
      <c r="J39" s="72"/>
      <c r="K39" s="800" t="str">
        <f t="shared" si="0"/>
        <v/>
      </c>
      <c r="L39" s="800" t="str">
        <f>IF($G39="","",IF(OR('2.全体概要'!$C$15=1,'2.全体概要'!$C$15=2),INDEX($BG$15:$BG$16,MATCH($G39,$BF$15:$BF$16,-1)),IF('2.全体概要'!$C$15=3,INDEX($BG$14:$BG$15,MATCH($G39,$BF$14:$BF$15,-1)),INDEX($BG$13:$BG$14,MATCH($G39,$BF$13:$BF$14,-1)))))</f>
        <v/>
      </c>
      <c r="M39" s="800" t="str">
        <f t="shared" si="1"/>
        <v/>
      </c>
      <c r="N39" s="801">
        <f t="shared" si="2"/>
        <v>0</v>
      </c>
      <c r="O39" s="91"/>
      <c r="P39" s="161"/>
      <c r="Q39" s="67"/>
      <c r="R39" s="89"/>
      <c r="S39" s="162"/>
      <c r="T39" s="67"/>
      <c r="U39" s="91"/>
      <c r="V39" s="161"/>
      <c r="W39" s="67"/>
      <c r="X39" s="89"/>
      <c r="Y39" s="162"/>
      <c r="Z39" s="67"/>
      <c r="AA39" s="91"/>
      <c r="AB39" s="72"/>
      <c r="AC39" s="91"/>
      <c r="AD39" s="161"/>
      <c r="AE39" s="91"/>
      <c r="AF39" s="161"/>
      <c r="AG39" s="91"/>
      <c r="AH39" s="72"/>
      <c r="AI39" s="91"/>
      <c r="AJ39" s="161"/>
      <c r="AK39" s="91"/>
      <c r="AL39" s="75"/>
      <c r="AM39" s="91"/>
      <c r="AN39" s="75"/>
      <c r="AO39" s="91"/>
      <c r="AP39" s="77"/>
      <c r="AQ39" s="91"/>
      <c r="AR39" s="72"/>
      <c r="AS39" s="359"/>
      <c r="AT39" s="91"/>
      <c r="AU39" s="72"/>
      <c r="AV39" s="804" t="str">
        <f>IF(AU39="","",IF(AU39="A",'12.パネルラジエーター設備費用算出シート'!$G$13,IF(AU39="B",'12.パネルラジエーター設備費用算出シート'!$N$13,IF(AU39="C",'12.パネルラジエーター設備費用算出シート'!$G$23,IF(AU39="D",'12.パネルラジエーター設備費用算出シート'!$N$23,IF(AU39="E",'12.パネルラジエーター設備費用算出シート'!$G$33,IF(AU39="F",'12.パネルラジエーター設備費用算出シート'!$N$33,IF(AU39="G",'12.パネルラジエーター設備費用算出シート'!$G$43,IF(AU39="H",'12.パネルラジエーター設備費用算出シート'!$N$43,IF(AU39="I",'12.パネルラジエーター設備費用算出シート'!$G$54,'12.パネルラジエーター設備費用算出シート'!$N$54))))))))))</f>
        <v/>
      </c>
      <c r="AW39" s="91"/>
      <c r="AX39" s="75"/>
      <c r="AY39" s="805"/>
      <c r="AZ39" s="91"/>
      <c r="BA39" s="36"/>
      <c r="BB39" s="36"/>
      <c r="BC39" s="36"/>
      <c r="BD39" s="36"/>
      <c r="BE39" s="66"/>
      <c r="BF39" s="36"/>
      <c r="BG39" s="36"/>
      <c r="BH39" s="66"/>
      <c r="BI39" s="36"/>
      <c r="BJ39" s="36"/>
      <c r="BK39" s="36"/>
      <c r="BL39" s="36"/>
    </row>
    <row r="40" spans="1:64" s="37" customFormat="1">
      <c r="A40" s="93"/>
      <c r="B40" s="68">
        <v>28</v>
      </c>
      <c r="C40" s="105"/>
      <c r="D40" s="69"/>
      <c r="E40" s="94"/>
      <c r="F40" s="798"/>
      <c r="G40" s="798"/>
      <c r="H40" s="72"/>
      <c r="I40" s="73"/>
      <c r="J40" s="72"/>
      <c r="K40" s="800" t="str">
        <f t="shared" si="0"/>
        <v/>
      </c>
      <c r="L40" s="800" t="str">
        <f>IF($G40="","",IF(OR('2.全体概要'!$C$15=1,'2.全体概要'!$C$15=2),INDEX($BG$15:$BG$16,MATCH($G40,$BF$15:$BF$16,-1)),IF('2.全体概要'!$C$15=3,INDEX($BG$14:$BG$15,MATCH($G40,$BF$14:$BF$15,-1)),INDEX($BG$13:$BG$14,MATCH($G40,$BF$13:$BF$14,-1)))))</f>
        <v/>
      </c>
      <c r="M40" s="800" t="str">
        <f t="shared" si="1"/>
        <v/>
      </c>
      <c r="N40" s="801">
        <f t="shared" si="2"/>
        <v>0</v>
      </c>
      <c r="O40" s="91"/>
      <c r="P40" s="161"/>
      <c r="Q40" s="67"/>
      <c r="R40" s="89"/>
      <c r="S40" s="162"/>
      <c r="T40" s="67"/>
      <c r="U40" s="91"/>
      <c r="V40" s="161"/>
      <c r="W40" s="67"/>
      <c r="X40" s="89"/>
      <c r="Y40" s="162"/>
      <c r="Z40" s="67"/>
      <c r="AA40" s="91"/>
      <c r="AB40" s="72"/>
      <c r="AC40" s="91"/>
      <c r="AD40" s="161"/>
      <c r="AE40" s="91"/>
      <c r="AF40" s="161"/>
      <c r="AG40" s="91"/>
      <c r="AH40" s="72"/>
      <c r="AI40" s="91"/>
      <c r="AJ40" s="161"/>
      <c r="AK40" s="91"/>
      <c r="AL40" s="75"/>
      <c r="AM40" s="91"/>
      <c r="AN40" s="75"/>
      <c r="AO40" s="91"/>
      <c r="AP40" s="77"/>
      <c r="AQ40" s="91"/>
      <c r="AR40" s="72"/>
      <c r="AS40" s="359"/>
      <c r="AT40" s="91"/>
      <c r="AU40" s="72"/>
      <c r="AV40" s="804" t="str">
        <f>IF(AU40="","",IF(AU40="A",'12.パネルラジエーター設備費用算出シート'!$G$13,IF(AU40="B",'12.パネルラジエーター設備費用算出シート'!$N$13,IF(AU40="C",'12.パネルラジエーター設備費用算出シート'!$G$23,IF(AU40="D",'12.パネルラジエーター設備費用算出シート'!$N$23,IF(AU40="E",'12.パネルラジエーター設備費用算出シート'!$G$33,IF(AU40="F",'12.パネルラジエーター設備費用算出シート'!$N$33,IF(AU40="G",'12.パネルラジエーター設備費用算出シート'!$G$43,IF(AU40="H",'12.パネルラジエーター設備費用算出シート'!$N$43,IF(AU40="I",'12.パネルラジエーター設備費用算出シート'!$G$54,'12.パネルラジエーター設備費用算出シート'!$N$54))))))))))</f>
        <v/>
      </c>
      <c r="AW40" s="91"/>
      <c r="AX40" s="75"/>
      <c r="AY40" s="805"/>
      <c r="AZ40" s="91"/>
      <c r="BA40" s="36"/>
      <c r="BB40" s="36"/>
      <c r="BC40" s="36"/>
      <c r="BD40" s="36"/>
      <c r="BE40" s="66"/>
      <c r="BF40" s="36"/>
      <c r="BG40" s="36"/>
      <c r="BH40" s="66"/>
      <c r="BI40" s="36"/>
      <c r="BJ40" s="36"/>
      <c r="BK40" s="36"/>
      <c r="BL40" s="36"/>
    </row>
    <row r="41" spans="1:64" s="37" customFormat="1">
      <c r="A41" s="93"/>
      <c r="B41" s="68">
        <v>29</v>
      </c>
      <c r="C41" s="105"/>
      <c r="D41" s="69"/>
      <c r="E41" s="94"/>
      <c r="F41" s="798"/>
      <c r="G41" s="798"/>
      <c r="H41" s="72"/>
      <c r="I41" s="73"/>
      <c r="J41" s="72"/>
      <c r="K41" s="800" t="str">
        <f t="shared" si="0"/>
        <v/>
      </c>
      <c r="L41" s="800" t="str">
        <f>IF($G41="","",IF(OR('2.全体概要'!$C$15=1,'2.全体概要'!$C$15=2),INDEX($BG$15:$BG$16,MATCH($G41,$BF$15:$BF$16,-1)),IF('2.全体概要'!$C$15=3,INDEX($BG$14:$BG$15,MATCH($G41,$BF$14:$BF$15,-1)),INDEX($BG$13:$BG$14,MATCH($G41,$BF$13:$BF$14,-1)))))</f>
        <v/>
      </c>
      <c r="M41" s="800" t="str">
        <f t="shared" si="1"/>
        <v/>
      </c>
      <c r="N41" s="801">
        <f t="shared" si="2"/>
        <v>0</v>
      </c>
      <c r="O41" s="91"/>
      <c r="P41" s="161"/>
      <c r="Q41" s="67"/>
      <c r="R41" s="89"/>
      <c r="S41" s="162"/>
      <c r="T41" s="67"/>
      <c r="U41" s="91"/>
      <c r="V41" s="161"/>
      <c r="W41" s="67"/>
      <c r="X41" s="89"/>
      <c r="Y41" s="162"/>
      <c r="Z41" s="67"/>
      <c r="AA41" s="91"/>
      <c r="AB41" s="72"/>
      <c r="AC41" s="91"/>
      <c r="AD41" s="161"/>
      <c r="AE41" s="91"/>
      <c r="AF41" s="161"/>
      <c r="AG41" s="91"/>
      <c r="AH41" s="72"/>
      <c r="AI41" s="91"/>
      <c r="AJ41" s="161"/>
      <c r="AK41" s="91"/>
      <c r="AL41" s="75"/>
      <c r="AM41" s="91"/>
      <c r="AN41" s="75"/>
      <c r="AO41" s="91"/>
      <c r="AP41" s="77"/>
      <c r="AQ41" s="91"/>
      <c r="AR41" s="72"/>
      <c r="AS41" s="359"/>
      <c r="AT41" s="91"/>
      <c r="AU41" s="72"/>
      <c r="AV41" s="804" t="str">
        <f>IF(AU41="","",IF(AU41="A",'12.パネルラジエーター設備費用算出シート'!$G$13,IF(AU41="B",'12.パネルラジエーター設備費用算出シート'!$N$13,IF(AU41="C",'12.パネルラジエーター設備費用算出シート'!$G$23,IF(AU41="D",'12.パネルラジエーター設備費用算出シート'!$N$23,IF(AU41="E",'12.パネルラジエーター設備費用算出シート'!$G$33,IF(AU41="F",'12.パネルラジエーター設備費用算出シート'!$N$33,IF(AU41="G",'12.パネルラジエーター設備費用算出シート'!$G$43,IF(AU41="H",'12.パネルラジエーター設備費用算出シート'!$N$43,IF(AU41="I",'12.パネルラジエーター設備費用算出シート'!$G$54,'12.パネルラジエーター設備費用算出シート'!$N$54))))))))))</f>
        <v/>
      </c>
      <c r="AW41" s="91"/>
      <c r="AX41" s="75"/>
      <c r="AY41" s="805"/>
      <c r="AZ41" s="91"/>
      <c r="BA41" s="36"/>
      <c r="BB41" s="36"/>
      <c r="BC41" s="36"/>
      <c r="BD41" s="36"/>
      <c r="BE41" s="66"/>
      <c r="BF41" s="36"/>
      <c r="BG41" s="36"/>
      <c r="BH41" s="66"/>
      <c r="BI41" s="36"/>
      <c r="BJ41" s="36"/>
      <c r="BK41" s="36"/>
      <c r="BL41" s="36"/>
    </row>
    <row r="42" spans="1:64" s="37" customFormat="1">
      <c r="A42" s="93"/>
      <c r="B42" s="68">
        <v>30</v>
      </c>
      <c r="C42" s="105"/>
      <c r="D42" s="69"/>
      <c r="E42" s="94"/>
      <c r="F42" s="798"/>
      <c r="G42" s="798"/>
      <c r="H42" s="72"/>
      <c r="I42" s="73"/>
      <c r="J42" s="72"/>
      <c r="K42" s="800" t="str">
        <f t="shared" si="0"/>
        <v/>
      </c>
      <c r="L42" s="800" t="str">
        <f>IF($G42="","",IF(OR('2.全体概要'!$C$15=1,'2.全体概要'!$C$15=2),INDEX($BG$15:$BG$16,MATCH($G42,$BF$15:$BF$16,-1)),IF('2.全体概要'!$C$15=3,INDEX($BG$14:$BG$15,MATCH($G42,$BF$14:$BF$15,-1)),INDEX($BG$13:$BG$14,MATCH($G42,$BF$13:$BF$14,-1)))))</f>
        <v/>
      </c>
      <c r="M42" s="800" t="str">
        <f t="shared" si="1"/>
        <v/>
      </c>
      <c r="N42" s="801">
        <f t="shared" si="2"/>
        <v>0</v>
      </c>
      <c r="O42" s="91"/>
      <c r="P42" s="161"/>
      <c r="Q42" s="67"/>
      <c r="R42" s="89"/>
      <c r="S42" s="162"/>
      <c r="T42" s="67"/>
      <c r="U42" s="91"/>
      <c r="V42" s="161"/>
      <c r="W42" s="67"/>
      <c r="X42" s="89"/>
      <c r="Y42" s="162"/>
      <c r="Z42" s="67"/>
      <c r="AA42" s="91"/>
      <c r="AB42" s="72"/>
      <c r="AC42" s="91"/>
      <c r="AD42" s="161"/>
      <c r="AE42" s="91"/>
      <c r="AF42" s="161"/>
      <c r="AG42" s="91"/>
      <c r="AH42" s="72"/>
      <c r="AI42" s="91"/>
      <c r="AJ42" s="161"/>
      <c r="AK42" s="91"/>
      <c r="AL42" s="75"/>
      <c r="AM42" s="91"/>
      <c r="AN42" s="75"/>
      <c r="AO42" s="91"/>
      <c r="AP42" s="77"/>
      <c r="AQ42" s="91"/>
      <c r="AR42" s="72"/>
      <c r="AS42" s="359"/>
      <c r="AT42" s="91"/>
      <c r="AU42" s="72"/>
      <c r="AV42" s="804" t="str">
        <f>IF(AU42="","",IF(AU42="A",'12.パネルラジエーター設備費用算出シート'!$G$13,IF(AU42="B",'12.パネルラジエーター設備費用算出シート'!$N$13,IF(AU42="C",'12.パネルラジエーター設備費用算出シート'!$G$23,IF(AU42="D",'12.パネルラジエーター設備費用算出シート'!$N$23,IF(AU42="E",'12.パネルラジエーター設備費用算出シート'!$G$33,IF(AU42="F",'12.パネルラジエーター設備費用算出シート'!$N$33,IF(AU42="G",'12.パネルラジエーター設備費用算出シート'!$G$43,IF(AU42="H",'12.パネルラジエーター設備費用算出シート'!$N$43,IF(AU42="I",'12.パネルラジエーター設備費用算出シート'!$G$54,'12.パネルラジエーター設備費用算出シート'!$N$54))))))))))</f>
        <v/>
      </c>
      <c r="AW42" s="91"/>
      <c r="AX42" s="75"/>
      <c r="AY42" s="805"/>
      <c r="AZ42" s="91"/>
      <c r="BA42" s="36"/>
      <c r="BB42" s="36"/>
      <c r="BC42" s="36"/>
      <c r="BD42" s="36"/>
      <c r="BE42" s="66"/>
      <c r="BF42" s="36"/>
      <c r="BG42" s="36"/>
      <c r="BH42" s="66"/>
      <c r="BI42" s="36"/>
      <c r="BJ42" s="36"/>
      <c r="BK42" s="36"/>
      <c r="BL42" s="36"/>
    </row>
    <row r="43" spans="1:64" s="37" customFormat="1">
      <c r="A43" s="93"/>
      <c r="B43" s="68">
        <v>31</v>
      </c>
      <c r="C43" s="105"/>
      <c r="D43" s="69"/>
      <c r="E43" s="94"/>
      <c r="F43" s="798"/>
      <c r="G43" s="798"/>
      <c r="H43" s="72"/>
      <c r="I43" s="73"/>
      <c r="J43" s="72"/>
      <c r="K43" s="800" t="str">
        <f t="shared" si="0"/>
        <v/>
      </c>
      <c r="L43" s="800" t="str">
        <f>IF($G43="","",IF(OR('2.全体概要'!$C$15=1,'2.全体概要'!$C$15=2),INDEX($BG$15:$BG$16,MATCH($G43,$BF$15:$BF$16,-1)),IF('2.全体概要'!$C$15=3,INDEX($BG$14:$BG$15,MATCH($G43,$BF$14:$BF$15,-1)),INDEX($BG$13:$BG$14,MATCH($G43,$BF$13:$BF$14,-1)))))</f>
        <v/>
      </c>
      <c r="M43" s="800" t="str">
        <f t="shared" si="1"/>
        <v/>
      </c>
      <c r="N43" s="801">
        <f t="shared" si="2"/>
        <v>0</v>
      </c>
      <c r="O43" s="91"/>
      <c r="P43" s="161"/>
      <c r="Q43" s="67"/>
      <c r="R43" s="89"/>
      <c r="S43" s="162"/>
      <c r="T43" s="67"/>
      <c r="U43" s="91"/>
      <c r="V43" s="161"/>
      <c r="W43" s="67"/>
      <c r="X43" s="89"/>
      <c r="Y43" s="162"/>
      <c r="Z43" s="67"/>
      <c r="AA43" s="91"/>
      <c r="AB43" s="72"/>
      <c r="AC43" s="91"/>
      <c r="AD43" s="161"/>
      <c r="AE43" s="91"/>
      <c r="AF43" s="161"/>
      <c r="AG43" s="91"/>
      <c r="AH43" s="72"/>
      <c r="AI43" s="91"/>
      <c r="AJ43" s="161"/>
      <c r="AK43" s="91"/>
      <c r="AL43" s="75"/>
      <c r="AM43" s="91"/>
      <c r="AN43" s="75"/>
      <c r="AO43" s="91"/>
      <c r="AP43" s="77"/>
      <c r="AQ43" s="91"/>
      <c r="AR43" s="72"/>
      <c r="AS43" s="359"/>
      <c r="AT43" s="91"/>
      <c r="AU43" s="72"/>
      <c r="AV43" s="804" t="str">
        <f>IF(AU43="","",IF(AU43="A",'12.パネルラジエーター設備費用算出シート'!$G$13,IF(AU43="B",'12.パネルラジエーター設備費用算出シート'!$N$13,IF(AU43="C",'12.パネルラジエーター設備費用算出シート'!$G$23,IF(AU43="D",'12.パネルラジエーター設備費用算出シート'!$N$23,IF(AU43="E",'12.パネルラジエーター設備費用算出シート'!$G$33,IF(AU43="F",'12.パネルラジエーター設備費用算出シート'!$N$33,IF(AU43="G",'12.パネルラジエーター設備費用算出シート'!$G$43,IF(AU43="H",'12.パネルラジエーター設備費用算出シート'!$N$43,IF(AU43="I",'12.パネルラジエーター設備費用算出シート'!$G$54,'12.パネルラジエーター設備費用算出シート'!$N$54))))))))))</f>
        <v/>
      </c>
      <c r="AW43" s="91"/>
      <c r="AX43" s="75"/>
      <c r="AY43" s="805"/>
      <c r="AZ43" s="91"/>
      <c r="BA43" s="36"/>
      <c r="BB43" s="36"/>
      <c r="BC43" s="36"/>
      <c r="BD43" s="36"/>
      <c r="BE43" s="66"/>
      <c r="BF43" s="36"/>
      <c r="BG43" s="36"/>
      <c r="BH43" s="66"/>
      <c r="BI43" s="36"/>
      <c r="BJ43" s="36"/>
      <c r="BK43" s="36"/>
      <c r="BL43" s="36"/>
    </row>
    <row r="44" spans="1:64" s="37" customFormat="1">
      <c r="A44" s="93"/>
      <c r="B44" s="68">
        <v>32</v>
      </c>
      <c r="C44" s="105"/>
      <c r="D44" s="69"/>
      <c r="E44" s="94"/>
      <c r="F44" s="798"/>
      <c r="G44" s="798"/>
      <c r="H44" s="72"/>
      <c r="I44" s="73"/>
      <c r="J44" s="72"/>
      <c r="K44" s="800" t="str">
        <f t="shared" si="0"/>
        <v/>
      </c>
      <c r="L44" s="800" t="str">
        <f>IF($G44="","",IF(OR('2.全体概要'!$C$15=1,'2.全体概要'!$C$15=2),INDEX($BG$15:$BG$16,MATCH($G44,$BF$15:$BF$16,-1)),IF('2.全体概要'!$C$15=3,INDEX($BG$14:$BG$15,MATCH($G44,$BF$14:$BF$15,-1)),INDEX($BG$13:$BG$14,MATCH($G44,$BF$13:$BF$14,-1)))))</f>
        <v/>
      </c>
      <c r="M44" s="800" t="str">
        <f t="shared" si="1"/>
        <v/>
      </c>
      <c r="N44" s="801">
        <f t="shared" si="2"/>
        <v>0</v>
      </c>
      <c r="O44" s="91"/>
      <c r="P44" s="161"/>
      <c r="Q44" s="67"/>
      <c r="R44" s="89"/>
      <c r="S44" s="162"/>
      <c r="T44" s="67"/>
      <c r="U44" s="91"/>
      <c r="V44" s="161"/>
      <c r="W44" s="67"/>
      <c r="X44" s="89"/>
      <c r="Y44" s="162"/>
      <c r="Z44" s="67"/>
      <c r="AA44" s="91"/>
      <c r="AB44" s="72"/>
      <c r="AC44" s="91"/>
      <c r="AD44" s="161"/>
      <c r="AE44" s="91"/>
      <c r="AF44" s="161"/>
      <c r="AG44" s="91"/>
      <c r="AH44" s="72"/>
      <c r="AI44" s="91"/>
      <c r="AJ44" s="161"/>
      <c r="AK44" s="91"/>
      <c r="AL44" s="75"/>
      <c r="AM44" s="91"/>
      <c r="AN44" s="75"/>
      <c r="AO44" s="91"/>
      <c r="AP44" s="77"/>
      <c r="AQ44" s="91"/>
      <c r="AR44" s="72"/>
      <c r="AS44" s="359"/>
      <c r="AT44" s="91"/>
      <c r="AU44" s="72"/>
      <c r="AV44" s="804" t="str">
        <f>IF(AU44="","",IF(AU44="A",'12.パネルラジエーター設備費用算出シート'!$G$13,IF(AU44="B",'12.パネルラジエーター設備費用算出シート'!$N$13,IF(AU44="C",'12.パネルラジエーター設備費用算出シート'!$G$23,IF(AU44="D",'12.パネルラジエーター設備費用算出シート'!$N$23,IF(AU44="E",'12.パネルラジエーター設備費用算出シート'!$G$33,IF(AU44="F",'12.パネルラジエーター設備費用算出シート'!$N$33,IF(AU44="G",'12.パネルラジエーター設備費用算出シート'!$G$43,IF(AU44="H",'12.パネルラジエーター設備費用算出シート'!$N$43,IF(AU44="I",'12.パネルラジエーター設備費用算出シート'!$G$54,'12.パネルラジエーター設備費用算出シート'!$N$54))))))))))</f>
        <v/>
      </c>
      <c r="AW44" s="91"/>
      <c r="AX44" s="75"/>
      <c r="AY44" s="805"/>
      <c r="AZ44" s="91"/>
      <c r="BA44" s="36"/>
      <c r="BB44" s="36"/>
      <c r="BC44" s="36"/>
      <c r="BD44" s="36"/>
      <c r="BE44" s="66"/>
      <c r="BF44" s="36"/>
      <c r="BG44" s="36"/>
      <c r="BH44" s="66"/>
      <c r="BI44" s="36"/>
      <c r="BJ44" s="36"/>
      <c r="BK44" s="36"/>
      <c r="BL44" s="36"/>
    </row>
    <row r="45" spans="1:64" s="37" customFormat="1">
      <c r="A45" s="93"/>
      <c r="B45" s="68">
        <v>33</v>
      </c>
      <c r="C45" s="105"/>
      <c r="D45" s="69"/>
      <c r="E45" s="94"/>
      <c r="F45" s="798"/>
      <c r="G45" s="798"/>
      <c r="H45" s="72"/>
      <c r="I45" s="73"/>
      <c r="J45" s="72"/>
      <c r="K45" s="800" t="str">
        <f t="shared" si="0"/>
        <v/>
      </c>
      <c r="L45" s="800" t="str">
        <f>IF($G45="","",IF(OR('2.全体概要'!$C$15=1,'2.全体概要'!$C$15=2),INDEX($BG$15:$BG$16,MATCH($G45,$BF$15:$BF$16,-1)),IF('2.全体概要'!$C$15=3,INDEX($BG$14:$BG$15,MATCH($G45,$BF$14:$BF$15,-1)),INDEX($BG$13:$BG$14,MATCH($G45,$BF$13:$BF$14,-1)))))</f>
        <v/>
      </c>
      <c r="M45" s="800" t="str">
        <f t="shared" si="1"/>
        <v/>
      </c>
      <c r="N45" s="801">
        <f t="shared" si="2"/>
        <v>0</v>
      </c>
      <c r="O45" s="91"/>
      <c r="P45" s="161"/>
      <c r="Q45" s="67"/>
      <c r="R45" s="89"/>
      <c r="S45" s="162"/>
      <c r="T45" s="67"/>
      <c r="U45" s="91"/>
      <c r="V45" s="161"/>
      <c r="W45" s="67"/>
      <c r="X45" s="89"/>
      <c r="Y45" s="162"/>
      <c r="Z45" s="67"/>
      <c r="AA45" s="91"/>
      <c r="AB45" s="72"/>
      <c r="AC45" s="91"/>
      <c r="AD45" s="161"/>
      <c r="AE45" s="91"/>
      <c r="AF45" s="161"/>
      <c r="AG45" s="91"/>
      <c r="AH45" s="72"/>
      <c r="AI45" s="91"/>
      <c r="AJ45" s="161"/>
      <c r="AK45" s="91"/>
      <c r="AL45" s="75"/>
      <c r="AM45" s="91"/>
      <c r="AN45" s="75"/>
      <c r="AO45" s="91"/>
      <c r="AP45" s="77"/>
      <c r="AQ45" s="91"/>
      <c r="AR45" s="72"/>
      <c r="AS45" s="359"/>
      <c r="AT45" s="91"/>
      <c r="AU45" s="72"/>
      <c r="AV45" s="804" t="str">
        <f>IF(AU45="","",IF(AU45="A",'12.パネルラジエーター設備費用算出シート'!$G$13,IF(AU45="B",'12.パネルラジエーター設備費用算出シート'!$N$13,IF(AU45="C",'12.パネルラジエーター設備費用算出シート'!$G$23,IF(AU45="D",'12.パネルラジエーター設備費用算出シート'!$N$23,IF(AU45="E",'12.パネルラジエーター設備費用算出シート'!$G$33,IF(AU45="F",'12.パネルラジエーター設備費用算出シート'!$N$33,IF(AU45="G",'12.パネルラジエーター設備費用算出シート'!$G$43,IF(AU45="H",'12.パネルラジエーター設備費用算出シート'!$N$43,IF(AU45="I",'12.パネルラジエーター設備費用算出シート'!$G$54,'12.パネルラジエーター設備費用算出シート'!$N$54))))))))))</f>
        <v/>
      </c>
      <c r="AW45" s="91"/>
      <c r="AX45" s="75"/>
      <c r="AY45" s="805"/>
      <c r="AZ45" s="91"/>
      <c r="BA45" s="36"/>
      <c r="BB45" s="36"/>
      <c r="BC45" s="36"/>
      <c r="BD45" s="36"/>
      <c r="BE45" s="66"/>
      <c r="BF45" s="36"/>
      <c r="BG45" s="36"/>
      <c r="BH45" s="66"/>
      <c r="BI45" s="36"/>
      <c r="BJ45" s="36"/>
      <c r="BK45" s="36"/>
      <c r="BL45" s="36"/>
    </row>
    <row r="46" spans="1:64" s="37" customFormat="1">
      <c r="A46" s="93"/>
      <c r="B46" s="68">
        <v>34</v>
      </c>
      <c r="C46" s="105"/>
      <c r="D46" s="69"/>
      <c r="E46" s="94"/>
      <c r="F46" s="798"/>
      <c r="G46" s="798"/>
      <c r="H46" s="72"/>
      <c r="I46" s="73"/>
      <c r="J46" s="72"/>
      <c r="K46" s="800" t="str">
        <f t="shared" si="0"/>
        <v/>
      </c>
      <c r="L46" s="800" t="str">
        <f>IF($G46="","",IF(OR('2.全体概要'!$C$15=1,'2.全体概要'!$C$15=2),INDEX($BG$15:$BG$16,MATCH($G46,$BF$15:$BF$16,-1)),IF('2.全体概要'!$C$15=3,INDEX($BG$14:$BG$15,MATCH($G46,$BF$14:$BF$15,-1)),INDEX($BG$13:$BG$14,MATCH($G46,$BF$13:$BF$14,-1)))))</f>
        <v/>
      </c>
      <c r="M46" s="800" t="str">
        <f t="shared" si="1"/>
        <v/>
      </c>
      <c r="N46" s="801">
        <f t="shared" si="2"/>
        <v>0</v>
      </c>
      <c r="O46" s="91"/>
      <c r="P46" s="161"/>
      <c r="Q46" s="67"/>
      <c r="R46" s="89"/>
      <c r="S46" s="162"/>
      <c r="T46" s="67"/>
      <c r="U46" s="91"/>
      <c r="V46" s="161"/>
      <c r="W46" s="67"/>
      <c r="X46" s="89"/>
      <c r="Y46" s="162"/>
      <c r="Z46" s="67"/>
      <c r="AA46" s="91"/>
      <c r="AB46" s="72"/>
      <c r="AC46" s="91"/>
      <c r="AD46" s="161"/>
      <c r="AE46" s="91"/>
      <c r="AF46" s="161"/>
      <c r="AG46" s="91"/>
      <c r="AH46" s="72"/>
      <c r="AI46" s="91"/>
      <c r="AJ46" s="161"/>
      <c r="AK46" s="91"/>
      <c r="AL46" s="75"/>
      <c r="AM46" s="91"/>
      <c r="AN46" s="75"/>
      <c r="AO46" s="91"/>
      <c r="AP46" s="77"/>
      <c r="AQ46" s="91"/>
      <c r="AR46" s="72"/>
      <c r="AS46" s="359"/>
      <c r="AT46" s="91"/>
      <c r="AU46" s="72"/>
      <c r="AV46" s="804" t="str">
        <f>IF(AU46="","",IF(AU46="A",'12.パネルラジエーター設備費用算出シート'!$G$13,IF(AU46="B",'12.パネルラジエーター設備費用算出シート'!$N$13,IF(AU46="C",'12.パネルラジエーター設備費用算出シート'!$G$23,IF(AU46="D",'12.パネルラジエーター設備費用算出シート'!$N$23,IF(AU46="E",'12.パネルラジエーター設備費用算出シート'!$G$33,IF(AU46="F",'12.パネルラジエーター設備費用算出シート'!$N$33,IF(AU46="G",'12.パネルラジエーター設備費用算出シート'!$G$43,IF(AU46="H",'12.パネルラジエーター設備費用算出シート'!$N$43,IF(AU46="I",'12.パネルラジエーター設備費用算出シート'!$G$54,'12.パネルラジエーター設備費用算出シート'!$N$54))))))))))</f>
        <v/>
      </c>
      <c r="AW46" s="91"/>
      <c r="AX46" s="75"/>
      <c r="AY46" s="805"/>
      <c r="AZ46" s="91"/>
      <c r="BA46" s="36"/>
      <c r="BB46" s="36"/>
      <c r="BC46" s="36"/>
      <c r="BD46" s="36"/>
      <c r="BE46" s="66"/>
      <c r="BF46" s="36"/>
      <c r="BG46" s="36"/>
      <c r="BH46" s="66"/>
      <c r="BI46" s="36"/>
      <c r="BJ46" s="36"/>
      <c r="BK46" s="36"/>
      <c r="BL46" s="36"/>
    </row>
    <row r="47" spans="1:64" s="37" customFormat="1">
      <c r="A47" s="93"/>
      <c r="B47" s="68">
        <v>35</v>
      </c>
      <c r="C47" s="105"/>
      <c r="D47" s="69"/>
      <c r="E47" s="94"/>
      <c r="F47" s="798"/>
      <c r="G47" s="798"/>
      <c r="H47" s="72"/>
      <c r="I47" s="73"/>
      <c r="J47" s="72"/>
      <c r="K47" s="800" t="str">
        <f t="shared" si="0"/>
        <v/>
      </c>
      <c r="L47" s="800" t="str">
        <f>IF($G47="","",IF(OR('2.全体概要'!$C$15=1,'2.全体概要'!$C$15=2),INDEX($BG$15:$BG$16,MATCH($G47,$BF$15:$BF$16,-1)),IF('2.全体概要'!$C$15=3,INDEX($BG$14:$BG$15,MATCH($G47,$BF$14:$BF$15,-1)),INDEX($BG$13:$BG$14,MATCH($G47,$BF$13:$BF$14,-1)))))</f>
        <v/>
      </c>
      <c r="M47" s="800" t="str">
        <f t="shared" si="1"/>
        <v/>
      </c>
      <c r="N47" s="801">
        <f t="shared" si="2"/>
        <v>0</v>
      </c>
      <c r="O47" s="91"/>
      <c r="P47" s="161"/>
      <c r="Q47" s="67"/>
      <c r="R47" s="89"/>
      <c r="S47" s="162"/>
      <c r="T47" s="67"/>
      <c r="U47" s="91"/>
      <c r="V47" s="161"/>
      <c r="W47" s="67"/>
      <c r="X47" s="89"/>
      <c r="Y47" s="162"/>
      <c r="Z47" s="67"/>
      <c r="AA47" s="91"/>
      <c r="AB47" s="72"/>
      <c r="AC47" s="91"/>
      <c r="AD47" s="161"/>
      <c r="AE47" s="91"/>
      <c r="AF47" s="161"/>
      <c r="AG47" s="91"/>
      <c r="AH47" s="72"/>
      <c r="AI47" s="91"/>
      <c r="AJ47" s="161"/>
      <c r="AK47" s="91"/>
      <c r="AL47" s="75"/>
      <c r="AM47" s="91"/>
      <c r="AN47" s="75"/>
      <c r="AO47" s="91"/>
      <c r="AP47" s="77"/>
      <c r="AQ47" s="91"/>
      <c r="AR47" s="72"/>
      <c r="AS47" s="359"/>
      <c r="AT47" s="91"/>
      <c r="AU47" s="72"/>
      <c r="AV47" s="804" t="str">
        <f>IF(AU47="","",IF(AU47="A",'12.パネルラジエーター設備費用算出シート'!$G$13,IF(AU47="B",'12.パネルラジエーター設備費用算出シート'!$N$13,IF(AU47="C",'12.パネルラジエーター設備費用算出シート'!$G$23,IF(AU47="D",'12.パネルラジエーター設備費用算出シート'!$N$23,IF(AU47="E",'12.パネルラジエーター設備費用算出シート'!$G$33,IF(AU47="F",'12.パネルラジエーター設備費用算出シート'!$N$33,IF(AU47="G",'12.パネルラジエーター設備費用算出シート'!$G$43,IF(AU47="H",'12.パネルラジエーター設備費用算出シート'!$N$43,IF(AU47="I",'12.パネルラジエーター設備費用算出シート'!$G$54,'12.パネルラジエーター設備費用算出シート'!$N$54))))))))))</f>
        <v/>
      </c>
      <c r="AW47" s="91"/>
      <c r="AX47" s="75"/>
      <c r="AY47" s="805"/>
      <c r="AZ47" s="91"/>
      <c r="BA47" s="36"/>
      <c r="BB47" s="36"/>
      <c r="BC47" s="36"/>
      <c r="BD47" s="36"/>
      <c r="BE47" s="66"/>
      <c r="BF47" s="36"/>
      <c r="BG47" s="36"/>
      <c r="BH47" s="66"/>
      <c r="BI47" s="36"/>
      <c r="BJ47" s="36"/>
      <c r="BK47" s="36"/>
      <c r="BL47" s="36"/>
    </row>
    <row r="48" spans="1:64" s="37" customFormat="1">
      <c r="A48" s="93"/>
      <c r="B48" s="68">
        <v>36</v>
      </c>
      <c r="C48" s="105"/>
      <c r="D48" s="69"/>
      <c r="E48" s="94"/>
      <c r="F48" s="798"/>
      <c r="G48" s="798"/>
      <c r="H48" s="72"/>
      <c r="I48" s="73"/>
      <c r="J48" s="72"/>
      <c r="K48" s="800" t="str">
        <f t="shared" si="0"/>
        <v/>
      </c>
      <c r="L48" s="800" t="str">
        <f>IF($G48="","",IF(OR('2.全体概要'!$C$15=1,'2.全体概要'!$C$15=2),INDEX($BG$15:$BG$16,MATCH($G48,$BF$15:$BF$16,-1)),IF('2.全体概要'!$C$15=3,INDEX($BG$14:$BG$15,MATCH($G48,$BF$14:$BF$15,-1)),INDEX($BG$13:$BG$14,MATCH($G48,$BF$13:$BF$14,-1)))))</f>
        <v/>
      </c>
      <c r="M48" s="800" t="str">
        <f t="shared" si="1"/>
        <v/>
      </c>
      <c r="N48" s="801">
        <f t="shared" si="2"/>
        <v>0</v>
      </c>
      <c r="O48" s="91"/>
      <c r="P48" s="161"/>
      <c r="Q48" s="67"/>
      <c r="R48" s="89"/>
      <c r="S48" s="162"/>
      <c r="T48" s="67"/>
      <c r="U48" s="91"/>
      <c r="V48" s="161"/>
      <c r="W48" s="67"/>
      <c r="X48" s="89"/>
      <c r="Y48" s="162"/>
      <c r="Z48" s="67"/>
      <c r="AA48" s="91"/>
      <c r="AB48" s="72"/>
      <c r="AC48" s="91"/>
      <c r="AD48" s="161"/>
      <c r="AE48" s="91"/>
      <c r="AF48" s="161"/>
      <c r="AG48" s="91"/>
      <c r="AH48" s="72"/>
      <c r="AI48" s="91"/>
      <c r="AJ48" s="161"/>
      <c r="AK48" s="91"/>
      <c r="AL48" s="75"/>
      <c r="AM48" s="91"/>
      <c r="AN48" s="75"/>
      <c r="AO48" s="91"/>
      <c r="AP48" s="77"/>
      <c r="AQ48" s="91"/>
      <c r="AR48" s="72"/>
      <c r="AS48" s="359"/>
      <c r="AT48" s="91"/>
      <c r="AU48" s="72"/>
      <c r="AV48" s="804" t="str">
        <f>IF(AU48="","",IF(AU48="A",'12.パネルラジエーター設備費用算出シート'!$G$13,IF(AU48="B",'12.パネルラジエーター設備費用算出シート'!$N$13,IF(AU48="C",'12.パネルラジエーター設備費用算出シート'!$G$23,IF(AU48="D",'12.パネルラジエーター設備費用算出シート'!$N$23,IF(AU48="E",'12.パネルラジエーター設備費用算出シート'!$G$33,IF(AU48="F",'12.パネルラジエーター設備費用算出シート'!$N$33,IF(AU48="G",'12.パネルラジエーター設備費用算出シート'!$G$43,IF(AU48="H",'12.パネルラジエーター設備費用算出シート'!$N$43,IF(AU48="I",'12.パネルラジエーター設備費用算出シート'!$G$54,'12.パネルラジエーター設備費用算出シート'!$N$54))))))))))</f>
        <v/>
      </c>
      <c r="AW48" s="91"/>
      <c r="AX48" s="75"/>
      <c r="AY48" s="805"/>
      <c r="AZ48" s="91"/>
      <c r="BA48" s="36"/>
      <c r="BB48" s="36"/>
      <c r="BC48" s="36"/>
      <c r="BD48" s="36"/>
      <c r="BE48" s="66"/>
      <c r="BF48" s="36"/>
      <c r="BG48" s="36"/>
      <c r="BH48" s="66"/>
      <c r="BI48" s="36"/>
      <c r="BJ48" s="36"/>
      <c r="BK48" s="36"/>
      <c r="BL48" s="36"/>
    </row>
    <row r="49" spans="1:64" s="37" customFormat="1">
      <c r="A49" s="93"/>
      <c r="B49" s="68">
        <v>37</v>
      </c>
      <c r="C49" s="105"/>
      <c r="D49" s="69"/>
      <c r="E49" s="94"/>
      <c r="F49" s="798"/>
      <c r="G49" s="798"/>
      <c r="H49" s="72"/>
      <c r="I49" s="73"/>
      <c r="J49" s="72"/>
      <c r="K49" s="800" t="str">
        <f t="shared" si="0"/>
        <v/>
      </c>
      <c r="L49" s="800" t="str">
        <f>IF($G49="","",IF(OR('2.全体概要'!$C$15=1,'2.全体概要'!$C$15=2),INDEX($BG$15:$BG$16,MATCH($G49,$BF$15:$BF$16,-1)),IF('2.全体概要'!$C$15=3,INDEX($BG$14:$BG$15,MATCH($G49,$BF$14:$BF$15,-1)),INDEX($BG$13:$BG$14,MATCH($G49,$BF$13:$BF$14,-1)))))</f>
        <v/>
      </c>
      <c r="M49" s="800" t="str">
        <f t="shared" si="1"/>
        <v/>
      </c>
      <c r="N49" s="801">
        <f t="shared" si="2"/>
        <v>0</v>
      </c>
      <c r="O49" s="91"/>
      <c r="P49" s="161"/>
      <c r="Q49" s="67"/>
      <c r="R49" s="89"/>
      <c r="S49" s="162"/>
      <c r="T49" s="67"/>
      <c r="U49" s="91"/>
      <c r="V49" s="161"/>
      <c r="W49" s="67"/>
      <c r="X49" s="89"/>
      <c r="Y49" s="162"/>
      <c r="Z49" s="67"/>
      <c r="AA49" s="91"/>
      <c r="AB49" s="72"/>
      <c r="AC49" s="91"/>
      <c r="AD49" s="161"/>
      <c r="AE49" s="91"/>
      <c r="AF49" s="161"/>
      <c r="AG49" s="91"/>
      <c r="AH49" s="72"/>
      <c r="AI49" s="91"/>
      <c r="AJ49" s="161"/>
      <c r="AK49" s="91"/>
      <c r="AL49" s="75"/>
      <c r="AM49" s="91"/>
      <c r="AN49" s="75"/>
      <c r="AO49" s="91"/>
      <c r="AP49" s="77"/>
      <c r="AQ49" s="91"/>
      <c r="AR49" s="72"/>
      <c r="AS49" s="359"/>
      <c r="AT49" s="91"/>
      <c r="AU49" s="72"/>
      <c r="AV49" s="804" t="str">
        <f>IF(AU49="","",IF(AU49="A",'12.パネルラジエーター設備費用算出シート'!$G$13,IF(AU49="B",'12.パネルラジエーター設備費用算出シート'!$N$13,IF(AU49="C",'12.パネルラジエーター設備費用算出シート'!$G$23,IF(AU49="D",'12.パネルラジエーター設備費用算出シート'!$N$23,IF(AU49="E",'12.パネルラジエーター設備費用算出シート'!$G$33,IF(AU49="F",'12.パネルラジエーター設備費用算出シート'!$N$33,IF(AU49="G",'12.パネルラジエーター設備費用算出シート'!$G$43,IF(AU49="H",'12.パネルラジエーター設備費用算出シート'!$N$43,IF(AU49="I",'12.パネルラジエーター設備費用算出シート'!$G$54,'12.パネルラジエーター設備費用算出シート'!$N$54))))))))))</f>
        <v/>
      </c>
      <c r="AW49" s="91"/>
      <c r="AX49" s="75"/>
      <c r="AY49" s="805"/>
      <c r="AZ49" s="91"/>
      <c r="BA49" s="36"/>
      <c r="BB49" s="36"/>
      <c r="BC49" s="36"/>
      <c r="BD49" s="36"/>
      <c r="BE49" s="66"/>
      <c r="BF49" s="36"/>
      <c r="BG49" s="36"/>
      <c r="BH49" s="66"/>
      <c r="BI49" s="36"/>
      <c r="BJ49" s="36"/>
      <c r="BK49" s="36"/>
      <c r="BL49" s="36"/>
    </row>
    <row r="50" spans="1:64" s="37" customFormat="1">
      <c r="A50" s="93"/>
      <c r="B50" s="68">
        <v>38</v>
      </c>
      <c r="C50" s="105"/>
      <c r="D50" s="69"/>
      <c r="E50" s="94"/>
      <c r="F50" s="798"/>
      <c r="G50" s="798"/>
      <c r="H50" s="72"/>
      <c r="I50" s="73"/>
      <c r="J50" s="72"/>
      <c r="K50" s="800" t="str">
        <f t="shared" si="0"/>
        <v/>
      </c>
      <c r="L50" s="800" t="str">
        <f>IF($G50="","",IF(OR('2.全体概要'!$C$15=1,'2.全体概要'!$C$15=2),INDEX($BG$15:$BG$16,MATCH($G50,$BF$15:$BF$16,-1)),IF('2.全体概要'!$C$15=3,INDEX($BG$14:$BG$15,MATCH($G50,$BF$14:$BF$15,-1)),INDEX($BG$13:$BG$14,MATCH($G50,$BF$13:$BF$14,-1)))))</f>
        <v/>
      </c>
      <c r="M50" s="800" t="str">
        <f t="shared" si="1"/>
        <v/>
      </c>
      <c r="N50" s="801">
        <f t="shared" si="2"/>
        <v>0</v>
      </c>
      <c r="O50" s="91"/>
      <c r="P50" s="161"/>
      <c r="Q50" s="67"/>
      <c r="R50" s="89"/>
      <c r="S50" s="162"/>
      <c r="T50" s="67"/>
      <c r="U50" s="91"/>
      <c r="V50" s="161"/>
      <c r="W50" s="67"/>
      <c r="X50" s="89"/>
      <c r="Y50" s="162"/>
      <c r="Z50" s="67"/>
      <c r="AA50" s="91"/>
      <c r="AB50" s="72"/>
      <c r="AC50" s="91"/>
      <c r="AD50" s="161"/>
      <c r="AE50" s="91"/>
      <c r="AF50" s="161"/>
      <c r="AG50" s="91"/>
      <c r="AH50" s="72"/>
      <c r="AI50" s="91"/>
      <c r="AJ50" s="161"/>
      <c r="AK50" s="91"/>
      <c r="AL50" s="75"/>
      <c r="AM50" s="91"/>
      <c r="AN50" s="75"/>
      <c r="AO50" s="91"/>
      <c r="AP50" s="77"/>
      <c r="AQ50" s="91"/>
      <c r="AR50" s="72"/>
      <c r="AS50" s="359"/>
      <c r="AT50" s="91"/>
      <c r="AU50" s="72"/>
      <c r="AV50" s="804" t="str">
        <f>IF(AU50="","",IF(AU50="A",'12.パネルラジエーター設備費用算出シート'!$G$13,IF(AU50="B",'12.パネルラジエーター設備費用算出シート'!$N$13,IF(AU50="C",'12.パネルラジエーター設備費用算出シート'!$G$23,IF(AU50="D",'12.パネルラジエーター設備費用算出シート'!$N$23,IF(AU50="E",'12.パネルラジエーター設備費用算出シート'!$G$33,IF(AU50="F",'12.パネルラジエーター設備費用算出シート'!$N$33,IF(AU50="G",'12.パネルラジエーター設備費用算出シート'!$G$43,IF(AU50="H",'12.パネルラジエーター設備費用算出シート'!$N$43,IF(AU50="I",'12.パネルラジエーター設備費用算出シート'!$G$54,'12.パネルラジエーター設備費用算出シート'!$N$54))))))))))</f>
        <v/>
      </c>
      <c r="AW50" s="91"/>
      <c r="AX50" s="75"/>
      <c r="AY50" s="805"/>
      <c r="AZ50" s="91"/>
      <c r="BA50" s="36"/>
      <c r="BB50" s="36"/>
      <c r="BC50" s="36"/>
      <c r="BD50" s="36"/>
      <c r="BE50" s="66"/>
      <c r="BF50" s="36"/>
      <c r="BG50" s="36"/>
      <c r="BH50" s="66"/>
      <c r="BI50" s="36"/>
      <c r="BJ50" s="36"/>
      <c r="BK50" s="36"/>
      <c r="BL50" s="36"/>
    </row>
    <row r="51" spans="1:64" s="37" customFormat="1">
      <c r="A51" s="93"/>
      <c r="B51" s="68">
        <v>39</v>
      </c>
      <c r="C51" s="105"/>
      <c r="D51" s="69"/>
      <c r="E51" s="94"/>
      <c r="F51" s="798"/>
      <c r="G51" s="798"/>
      <c r="H51" s="72"/>
      <c r="I51" s="73"/>
      <c r="J51" s="72"/>
      <c r="K51" s="800" t="str">
        <f t="shared" si="0"/>
        <v/>
      </c>
      <c r="L51" s="800" t="str">
        <f>IF($G51="","",IF(OR('2.全体概要'!$C$15=1,'2.全体概要'!$C$15=2),INDEX($BG$15:$BG$16,MATCH($G51,$BF$15:$BF$16,-1)),IF('2.全体概要'!$C$15=3,INDEX($BG$14:$BG$15,MATCH($G51,$BF$14:$BF$15,-1)),INDEX($BG$13:$BG$14,MATCH($G51,$BF$13:$BF$14,-1)))))</f>
        <v/>
      </c>
      <c r="M51" s="800" t="str">
        <f t="shared" si="1"/>
        <v/>
      </c>
      <c r="N51" s="801">
        <f t="shared" si="2"/>
        <v>0</v>
      </c>
      <c r="O51" s="91"/>
      <c r="P51" s="161"/>
      <c r="Q51" s="67"/>
      <c r="R51" s="89"/>
      <c r="S51" s="162"/>
      <c r="T51" s="67"/>
      <c r="U51" s="91"/>
      <c r="V51" s="161"/>
      <c r="W51" s="67"/>
      <c r="X51" s="89"/>
      <c r="Y51" s="162"/>
      <c r="Z51" s="67"/>
      <c r="AA51" s="91"/>
      <c r="AB51" s="72"/>
      <c r="AC51" s="91"/>
      <c r="AD51" s="161"/>
      <c r="AE51" s="91"/>
      <c r="AF51" s="161"/>
      <c r="AG51" s="91"/>
      <c r="AH51" s="72"/>
      <c r="AI51" s="91"/>
      <c r="AJ51" s="161"/>
      <c r="AK51" s="91"/>
      <c r="AL51" s="75"/>
      <c r="AM51" s="91"/>
      <c r="AN51" s="75"/>
      <c r="AO51" s="91"/>
      <c r="AP51" s="77"/>
      <c r="AQ51" s="91"/>
      <c r="AR51" s="72"/>
      <c r="AS51" s="359"/>
      <c r="AT51" s="91"/>
      <c r="AU51" s="72"/>
      <c r="AV51" s="804" t="str">
        <f>IF(AU51="","",IF(AU51="A",'12.パネルラジエーター設備費用算出シート'!$G$13,IF(AU51="B",'12.パネルラジエーター設備費用算出シート'!$N$13,IF(AU51="C",'12.パネルラジエーター設備費用算出シート'!$G$23,IF(AU51="D",'12.パネルラジエーター設備費用算出シート'!$N$23,IF(AU51="E",'12.パネルラジエーター設備費用算出シート'!$G$33,IF(AU51="F",'12.パネルラジエーター設備費用算出シート'!$N$33,IF(AU51="G",'12.パネルラジエーター設備費用算出シート'!$G$43,IF(AU51="H",'12.パネルラジエーター設備費用算出シート'!$N$43,IF(AU51="I",'12.パネルラジエーター設備費用算出シート'!$G$54,'12.パネルラジエーター設備費用算出シート'!$N$54))))))))))</f>
        <v/>
      </c>
      <c r="AW51" s="91"/>
      <c r="AX51" s="75"/>
      <c r="AY51" s="805"/>
      <c r="AZ51" s="91"/>
      <c r="BA51" s="36"/>
      <c r="BB51" s="36"/>
      <c r="BC51" s="36"/>
      <c r="BD51" s="36"/>
      <c r="BE51" s="66"/>
      <c r="BF51" s="36"/>
      <c r="BG51" s="36"/>
      <c r="BH51" s="66"/>
      <c r="BI51" s="36"/>
      <c r="BJ51" s="36"/>
      <c r="BK51" s="36"/>
      <c r="BL51" s="36"/>
    </row>
    <row r="52" spans="1:64" s="37" customFormat="1">
      <c r="A52" s="93"/>
      <c r="B52" s="68">
        <v>40</v>
      </c>
      <c r="C52" s="105"/>
      <c r="D52" s="69"/>
      <c r="E52" s="94"/>
      <c r="F52" s="798"/>
      <c r="G52" s="798"/>
      <c r="H52" s="72"/>
      <c r="I52" s="73"/>
      <c r="J52" s="72"/>
      <c r="K52" s="800" t="str">
        <f t="shared" si="0"/>
        <v/>
      </c>
      <c r="L52" s="800" t="str">
        <f>IF($G52="","",IF(OR('2.全体概要'!$C$15=1,'2.全体概要'!$C$15=2),INDEX($BG$15:$BG$16,MATCH($G52,$BF$15:$BF$16,-1)),IF('2.全体概要'!$C$15=3,INDEX($BG$14:$BG$15,MATCH($G52,$BF$14:$BF$15,-1)),INDEX($BG$13:$BG$14,MATCH($G52,$BF$13:$BF$14,-1)))))</f>
        <v/>
      </c>
      <c r="M52" s="800" t="str">
        <f t="shared" si="1"/>
        <v/>
      </c>
      <c r="N52" s="801">
        <f t="shared" si="2"/>
        <v>0</v>
      </c>
      <c r="O52" s="91"/>
      <c r="P52" s="161"/>
      <c r="Q52" s="67"/>
      <c r="R52" s="89"/>
      <c r="S52" s="162"/>
      <c r="T52" s="67"/>
      <c r="U52" s="91"/>
      <c r="V52" s="161"/>
      <c r="W52" s="67"/>
      <c r="X52" s="89"/>
      <c r="Y52" s="162"/>
      <c r="Z52" s="67"/>
      <c r="AA52" s="91"/>
      <c r="AB52" s="72"/>
      <c r="AC52" s="91"/>
      <c r="AD52" s="161"/>
      <c r="AE52" s="91"/>
      <c r="AF52" s="161"/>
      <c r="AG52" s="91"/>
      <c r="AH52" s="72"/>
      <c r="AI52" s="91"/>
      <c r="AJ52" s="161"/>
      <c r="AK52" s="91"/>
      <c r="AL52" s="75"/>
      <c r="AM52" s="91"/>
      <c r="AN52" s="75"/>
      <c r="AO52" s="91"/>
      <c r="AP52" s="77"/>
      <c r="AQ52" s="91"/>
      <c r="AR52" s="72"/>
      <c r="AS52" s="359"/>
      <c r="AT52" s="91"/>
      <c r="AU52" s="72"/>
      <c r="AV52" s="804" t="str">
        <f>IF(AU52="","",IF(AU52="A",'12.パネルラジエーター設備費用算出シート'!$G$13,IF(AU52="B",'12.パネルラジエーター設備費用算出シート'!$N$13,IF(AU52="C",'12.パネルラジエーター設備費用算出シート'!$G$23,IF(AU52="D",'12.パネルラジエーター設備費用算出シート'!$N$23,IF(AU52="E",'12.パネルラジエーター設備費用算出シート'!$G$33,IF(AU52="F",'12.パネルラジエーター設備費用算出シート'!$N$33,IF(AU52="G",'12.パネルラジエーター設備費用算出シート'!$G$43,IF(AU52="H",'12.パネルラジエーター設備費用算出シート'!$N$43,IF(AU52="I",'12.パネルラジエーター設備費用算出シート'!$G$54,'12.パネルラジエーター設備費用算出シート'!$N$54))))))))))</f>
        <v/>
      </c>
      <c r="AW52" s="91"/>
      <c r="AX52" s="75"/>
      <c r="AY52" s="805"/>
      <c r="AZ52" s="91"/>
      <c r="BA52" s="36"/>
      <c r="BB52" s="36"/>
      <c r="BC52" s="36"/>
      <c r="BD52" s="36"/>
      <c r="BE52" s="66"/>
      <c r="BF52" s="36"/>
      <c r="BG52" s="36"/>
      <c r="BH52" s="66"/>
      <c r="BI52" s="36"/>
      <c r="BJ52" s="36"/>
      <c r="BK52" s="36"/>
      <c r="BL52" s="36"/>
    </row>
    <row r="53" spans="1:64" s="37" customFormat="1">
      <c r="A53" s="93"/>
      <c r="B53" s="68">
        <v>41</v>
      </c>
      <c r="C53" s="105"/>
      <c r="D53" s="69"/>
      <c r="E53" s="94"/>
      <c r="F53" s="798"/>
      <c r="G53" s="798"/>
      <c r="H53" s="72"/>
      <c r="I53" s="73"/>
      <c r="J53" s="72"/>
      <c r="K53" s="800" t="str">
        <f t="shared" si="0"/>
        <v/>
      </c>
      <c r="L53" s="800" t="str">
        <f>IF($G53="","",IF(OR('2.全体概要'!$C$15=1,'2.全体概要'!$C$15=2),INDEX($BG$15:$BG$16,MATCH($G53,$BF$15:$BF$16,-1)),IF('2.全体概要'!$C$15=3,INDEX($BG$14:$BG$15,MATCH($G53,$BF$14:$BF$15,-1)),INDEX($BG$13:$BG$14,MATCH($G53,$BF$13:$BF$14,-1)))))</f>
        <v/>
      </c>
      <c r="M53" s="800" t="str">
        <f t="shared" si="1"/>
        <v/>
      </c>
      <c r="N53" s="801">
        <f t="shared" si="2"/>
        <v>0</v>
      </c>
      <c r="O53" s="91"/>
      <c r="P53" s="161"/>
      <c r="Q53" s="67"/>
      <c r="R53" s="89"/>
      <c r="S53" s="162"/>
      <c r="T53" s="67"/>
      <c r="U53" s="91"/>
      <c r="V53" s="161"/>
      <c r="W53" s="67"/>
      <c r="X53" s="89"/>
      <c r="Y53" s="162"/>
      <c r="Z53" s="67"/>
      <c r="AA53" s="91"/>
      <c r="AB53" s="72"/>
      <c r="AC53" s="91"/>
      <c r="AD53" s="161"/>
      <c r="AE53" s="91"/>
      <c r="AF53" s="161"/>
      <c r="AG53" s="91"/>
      <c r="AH53" s="72"/>
      <c r="AI53" s="91"/>
      <c r="AJ53" s="161"/>
      <c r="AK53" s="91"/>
      <c r="AL53" s="75"/>
      <c r="AM53" s="91"/>
      <c r="AN53" s="75"/>
      <c r="AO53" s="91"/>
      <c r="AP53" s="77"/>
      <c r="AQ53" s="91"/>
      <c r="AR53" s="72"/>
      <c r="AS53" s="359"/>
      <c r="AT53" s="91"/>
      <c r="AU53" s="72"/>
      <c r="AV53" s="804" t="str">
        <f>IF(AU53="","",IF(AU53="A",'12.パネルラジエーター設備費用算出シート'!$G$13,IF(AU53="B",'12.パネルラジエーター設備費用算出シート'!$N$13,IF(AU53="C",'12.パネルラジエーター設備費用算出シート'!$G$23,IF(AU53="D",'12.パネルラジエーター設備費用算出シート'!$N$23,IF(AU53="E",'12.パネルラジエーター設備費用算出シート'!$G$33,IF(AU53="F",'12.パネルラジエーター設備費用算出シート'!$N$33,IF(AU53="G",'12.パネルラジエーター設備費用算出シート'!$G$43,IF(AU53="H",'12.パネルラジエーター設備費用算出シート'!$N$43,IF(AU53="I",'12.パネルラジエーター設備費用算出シート'!$G$54,'12.パネルラジエーター設備費用算出シート'!$N$54))))))))))</f>
        <v/>
      </c>
      <c r="AW53" s="91"/>
      <c r="AX53" s="75"/>
      <c r="AY53" s="805"/>
      <c r="AZ53" s="91"/>
      <c r="BA53" s="36"/>
      <c r="BB53" s="36"/>
      <c r="BC53" s="36"/>
      <c r="BD53" s="36"/>
      <c r="BE53" s="66"/>
      <c r="BF53" s="36"/>
      <c r="BG53" s="36"/>
      <c r="BH53" s="66"/>
      <c r="BI53" s="36"/>
      <c r="BJ53" s="36"/>
      <c r="BK53" s="36"/>
      <c r="BL53" s="36"/>
    </row>
    <row r="54" spans="1:64" s="37" customFormat="1">
      <c r="A54" s="93"/>
      <c r="B54" s="68">
        <v>42</v>
      </c>
      <c r="C54" s="105"/>
      <c r="D54" s="69"/>
      <c r="E54" s="94"/>
      <c r="F54" s="798"/>
      <c r="G54" s="798"/>
      <c r="H54" s="72"/>
      <c r="I54" s="73"/>
      <c r="J54" s="72"/>
      <c r="K54" s="800" t="str">
        <f t="shared" si="0"/>
        <v/>
      </c>
      <c r="L54" s="800" t="str">
        <f>IF($G54="","",IF(OR('2.全体概要'!$C$15=1,'2.全体概要'!$C$15=2),INDEX($BG$15:$BG$16,MATCH($G54,$BF$15:$BF$16,-1)),IF('2.全体概要'!$C$15=3,INDEX($BG$14:$BG$15,MATCH($G54,$BF$14:$BF$15,-1)),INDEX($BG$13:$BG$14,MATCH($G54,$BF$13:$BF$14,-1)))))</f>
        <v/>
      </c>
      <c r="M54" s="800" t="str">
        <f t="shared" si="1"/>
        <v/>
      </c>
      <c r="N54" s="801">
        <f t="shared" si="2"/>
        <v>0</v>
      </c>
      <c r="O54" s="91"/>
      <c r="P54" s="161"/>
      <c r="Q54" s="67"/>
      <c r="R54" s="89"/>
      <c r="S54" s="162"/>
      <c r="T54" s="67"/>
      <c r="U54" s="91"/>
      <c r="V54" s="161"/>
      <c r="W54" s="67"/>
      <c r="X54" s="89"/>
      <c r="Y54" s="162"/>
      <c r="Z54" s="67"/>
      <c r="AA54" s="91"/>
      <c r="AB54" s="72"/>
      <c r="AC54" s="91"/>
      <c r="AD54" s="161"/>
      <c r="AE54" s="91"/>
      <c r="AF54" s="161"/>
      <c r="AG54" s="91"/>
      <c r="AH54" s="72"/>
      <c r="AI54" s="91"/>
      <c r="AJ54" s="161"/>
      <c r="AK54" s="91"/>
      <c r="AL54" s="75"/>
      <c r="AM54" s="91"/>
      <c r="AN54" s="75"/>
      <c r="AO54" s="91"/>
      <c r="AP54" s="77"/>
      <c r="AQ54" s="91"/>
      <c r="AR54" s="72"/>
      <c r="AS54" s="359"/>
      <c r="AT54" s="91"/>
      <c r="AU54" s="72"/>
      <c r="AV54" s="804" t="str">
        <f>IF(AU54="","",IF(AU54="A",'12.パネルラジエーター設備費用算出シート'!$G$13,IF(AU54="B",'12.パネルラジエーター設備費用算出シート'!$N$13,IF(AU54="C",'12.パネルラジエーター設備費用算出シート'!$G$23,IF(AU54="D",'12.パネルラジエーター設備費用算出シート'!$N$23,IF(AU54="E",'12.パネルラジエーター設備費用算出シート'!$G$33,IF(AU54="F",'12.パネルラジエーター設備費用算出シート'!$N$33,IF(AU54="G",'12.パネルラジエーター設備費用算出シート'!$G$43,IF(AU54="H",'12.パネルラジエーター設備費用算出シート'!$N$43,IF(AU54="I",'12.パネルラジエーター設備費用算出シート'!$G$54,'12.パネルラジエーター設備費用算出シート'!$N$54))))))))))</f>
        <v/>
      </c>
      <c r="AW54" s="91"/>
      <c r="AX54" s="75"/>
      <c r="AY54" s="805"/>
      <c r="AZ54" s="91"/>
      <c r="BA54" s="36"/>
      <c r="BB54" s="36"/>
      <c r="BC54" s="36"/>
      <c r="BD54" s="36"/>
      <c r="BE54" s="66"/>
      <c r="BF54" s="36"/>
      <c r="BG54" s="36"/>
      <c r="BH54" s="66"/>
      <c r="BI54" s="36"/>
      <c r="BJ54" s="36"/>
      <c r="BK54" s="36"/>
      <c r="BL54" s="36"/>
    </row>
    <row r="55" spans="1:64" s="37" customFormat="1">
      <c r="A55" s="93"/>
      <c r="B55" s="68">
        <v>43</v>
      </c>
      <c r="C55" s="105"/>
      <c r="D55" s="69"/>
      <c r="E55" s="94"/>
      <c r="F55" s="798"/>
      <c r="G55" s="798"/>
      <c r="H55" s="72"/>
      <c r="I55" s="73"/>
      <c r="J55" s="72"/>
      <c r="K55" s="800" t="str">
        <f t="shared" si="0"/>
        <v/>
      </c>
      <c r="L55" s="800" t="str">
        <f>IF($G55="","",IF(OR('2.全体概要'!$C$15=1,'2.全体概要'!$C$15=2),INDEX($BG$15:$BG$16,MATCH($G55,$BF$15:$BF$16,-1)),IF('2.全体概要'!$C$15=3,INDEX($BG$14:$BG$15,MATCH($G55,$BF$14:$BF$15,-1)),INDEX($BG$13:$BG$14,MATCH($G55,$BF$13:$BF$14,-1)))))</f>
        <v/>
      </c>
      <c r="M55" s="800" t="str">
        <f t="shared" si="1"/>
        <v/>
      </c>
      <c r="N55" s="801">
        <f t="shared" si="2"/>
        <v>0</v>
      </c>
      <c r="O55" s="91"/>
      <c r="P55" s="161"/>
      <c r="Q55" s="67"/>
      <c r="R55" s="89"/>
      <c r="S55" s="162"/>
      <c r="T55" s="67"/>
      <c r="U55" s="91"/>
      <c r="V55" s="161"/>
      <c r="W55" s="67"/>
      <c r="X55" s="89"/>
      <c r="Y55" s="162"/>
      <c r="Z55" s="67"/>
      <c r="AA55" s="91"/>
      <c r="AB55" s="72"/>
      <c r="AC55" s="91"/>
      <c r="AD55" s="161"/>
      <c r="AE55" s="91"/>
      <c r="AF55" s="161"/>
      <c r="AG55" s="91"/>
      <c r="AH55" s="72"/>
      <c r="AI55" s="91"/>
      <c r="AJ55" s="161"/>
      <c r="AK55" s="91"/>
      <c r="AL55" s="75"/>
      <c r="AM55" s="91"/>
      <c r="AN55" s="75"/>
      <c r="AO55" s="91"/>
      <c r="AP55" s="77"/>
      <c r="AQ55" s="91"/>
      <c r="AR55" s="72"/>
      <c r="AS55" s="359"/>
      <c r="AT55" s="91"/>
      <c r="AU55" s="72"/>
      <c r="AV55" s="804" t="str">
        <f>IF(AU55="","",IF(AU55="A",'12.パネルラジエーター設備費用算出シート'!$G$13,IF(AU55="B",'12.パネルラジエーター設備費用算出シート'!$N$13,IF(AU55="C",'12.パネルラジエーター設備費用算出シート'!$G$23,IF(AU55="D",'12.パネルラジエーター設備費用算出シート'!$N$23,IF(AU55="E",'12.パネルラジエーター設備費用算出シート'!$G$33,IF(AU55="F",'12.パネルラジエーター設備費用算出シート'!$N$33,IF(AU55="G",'12.パネルラジエーター設備費用算出シート'!$G$43,IF(AU55="H",'12.パネルラジエーター設備費用算出シート'!$N$43,IF(AU55="I",'12.パネルラジエーター設備費用算出シート'!$G$54,'12.パネルラジエーター設備費用算出シート'!$N$54))))))))))</f>
        <v/>
      </c>
      <c r="AW55" s="91"/>
      <c r="AX55" s="75"/>
      <c r="AY55" s="805"/>
      <c r="AZ55" s="91"/>
      <c r="BA55" s="36"/>
      <c r="BB55" s="36"/>
      <c r="BC55" s="36"/>
      <c r="BD55" s="36"/>
      <c r="BE55" s="66"/>
      <c r="BF55" s="36"/>
      <c r="BG55" s="36"/>
      <c r="BH55" s="66"/>
      <c r="BI55" s="36"/>
      <c r="BJ55" s="36"/>
      <c r="BK55" s="36"/>
      <c r="BL55" s="36"/>
    </row>
    <row r="56" spans="1:64" s="37" customFormat="1">
      <c r="A56" s="93"/>
      <c r="B56" s="68">
        <v>44</v>
      </c>
      <c r="C56" s="105"/>
      <c r="D56" s="69"/>
      <c r="E56" s="94"/>
      <c r="F56" s="798"/>
      <c r="G56" s="798"/>
      <c r="H56" s="72"/>
      <c r="I56" s="73"/>
      <c r="J56" s="72"/>
      <c r="K56" s="800" t="str">
        <f t="shared" si="0"/>
        <v/>
      </c>
      <c r="L56" s="800" t="str">
        <f>IF($G56="","",IF(OR('2.全体概要'!$C$15=1,'2.全体概要'!$C$15=2),INDEX($BG$15:$BG$16,MATCH($G56,$BF$15:$BF$16,-1)),IF('2.全体概要'!$C$15=3,INDEX($BG$14:$BG$15,MATCH($G56,$BF$14:$BF$15,-1)),INDEX($BG$13:$BG$14,MATCH($G56,$BF$13:$BF$14,-1)))))</f>
        <v/>
      </c>
      <c r="M56" s="800" t="str">
        <f t="shared" si="1"/>
        <v/>
      </c>
      <c r="N56" s="801">
        <f t="shared" si="2"/>
        <v>0</v>
      </c>
      <c r="O56" s="91"/>
      <c r="P56" s="161"/>
      <c r="Q56" s="67"/>
      <c r="R56" s="89"/>
      <c r="S56" s="162"/>
      <c r="T56" s="67"/>
      <c r="U56" s="91"/>
      <c r="V56" s="161"/>
      <c r="W56" s="67"/>
      <c r="X56" s="89"/>
      <c r="Y56" s="162"/>
      <c r="Z56" s="67"/>
      <c r="AA56" s="91"/>
      <c r="AB56" s="72"/>
      <c r="AC56" s="91"/>
      <c r="AD56" s="161"/>
      <c r="AE56" s="91"/>
      <c r="AF56" s="161"/>
      <c r="AG56" s="91"/>
      <c r="AH56" s="72"/>
      <c r="AI56" s="91"/>
      <c r="AJ56" s="161"/>
      <c r="AK56" s="91"/>
      <c r="AL56" s="75"/>
      <c r="AM56" s="91"/>
      <c r="AN56" s="75"/>
      <c r="AO56" s="91"/>
      <c r="AP56" s="77"/>
      <c r="AQ56" s="91"/>
      <c r="AR56" s="72"/>
      <c r="AS56" s="359"/>
      <c r="AT56" s="91"/>
      <c r="AU56" s="72"/>
      <c r="AV56" s="804" t="str">
        <f>IF(AU56="","",IF(AU56="A",'12.パネルラジエーター設備費用算出シート'!$G$13,IF(AU56="B",'12.パネルラジエーター設備費用算出シート'!$N$13,IF(AU56="C",'12.パネルラジエーター設備費用算出シート'!$G$23,IF(AU56="D",'12.パネルラジエーター設備費用算出シート'!$N$23,IF(AU56="E",'12.パネルラジエーター設備費用算出シート'!$G$33,IF(AU56="F",'12.パネルラジエーター設備費用算出シート'!$N$33,IF(AU56="G",'12.パネルラジエーター設備費用算出シート'!$G$43,IF(AU56="H",'12.パネルラジエーター設備費用算出シート'!$N$43,IF(AU56="I",'12.パネルラジエーター設備費用算出シート'!$G$54,'12.パネルラジエーター設備費用算出シート'!$N$54))))))))))</f>
        <v/>
      </c>
      <c r="AW56" s="91"/>
      <c r="AX56" s="75"/>
      <c r="AY56" s="805"/>
      <c r="AZ56" s="91"/>
      <c r="BA56" s="36"/>
      <c r="BB56" s="36"/>
      <c r="BC56" s="36"/>
      <c r="BD56" s="36"/>
      <c r="BE56" s="66"/>
      <c r="BF56" s="36"/>
      <c r="BG56" s="36"/>
      <c r="BH56" s="66"/>
      <c r="BI56" s="36"/>
      <c r="BJ56" s="36"/>
      <c r="BK56" s="36"/>
      <c r="BL56" s="36"/>
    </row>
    <row r="57" spans="1:64" s="37" customFormat="1">
      <c r="A57" s="93"/>
      <c r="B57" s="68">
        <v>45</v>
      </c>
      <c r="C57" s="105"/>
      <c r="D57" s="69"/>
      <c r="E57" s="94"/>
      <c r="F57" s="798"/>
      <c r="G57" s="798"/>
      <c r="H57" s="72"/>
      <c r="I57" s="73"/>
      <c r="J57" s="72"/>
      <c r="K57" s="800" t="str">
        <f t="shared" si="0"/>
        <v/>
      </c>
      <c r="L57" s="800" t="str">
        <f>IF($G57="","",IF(OR('2.全体概要'!$C$15=1,'2.全体概要'!$C$15=2),INDEX($BG$15:$BG$16,MATCH($G57,$BF$15:$BF$16,-1)),IF('2.全体概要'!$C$15=3,INDEX($BG$14:$BG$15,MATCH($G57,$BF$14:$BF$15,-1)),INDEX($BG$13:$BG$14,MATCH($G57,$BF$13:$BF$14,-1)))))</f>
        <v/>
      </c>
      <c r="M57" s="800" t="str">
        <f t="shared" si="1"/>
        <v/>
      </c>
      <c r="N57" s="801">
        <f t="shared" si="2"/>
        <v>0</v>
      </c>
      <c r="O57" s="91"/>
      <c r="P57" s="161"/>
      <c r="Q57" s="67"/>
      <c r="R57" s="89"/>
      <c r="S57" s="162"/>
      <c r="T57" s="67"/>
      <c r="U57" s="91"/>
      <c r="V57" s="161"/>
      <c r="W57" s="67"/>
      <c r="X57" s="89"/>
      <c r="Y57" s="162"/>
      <c r="Z57" s="67"/>
      <c r="AA57" s="91"/>
      <c r="AB57" s="72"/>
      <c r="AC57" s="91"/>
      <c r="AD57" s="161"/>
      <c r="AE57" s="91"/>
      <c r="AF57" s="161"/>
      <c r="AG57" s="91"/>
      <c r="AH57" s="72"/>
      <c r="AI57" s="91"/>
      <c r="AJ57" s="161"/>
      <c r="AK57" s="91"/>
      <c r="AL57" s="75"/>
      <c r="AM57" s="91"/>
      <c r="AN57" s="75"/>
      <c r="AO57" s="91"/>
      <c r="AP57" s="77"/>
      <c r="AQ57" s="91"/>
      <c r="AR57" s="72"/>
      <c r="AS57" s="359"/>
      <c r="AT57" s="91"/>
      <c r="AU57" s="72"/>
      <c r="AV57" s="804" t="str">
        <f>IF(AU57="","",IF(AU57="A",'12.パネルラジエーター設備費用算出シート'!$G$13,IF(AU57="B",'12.パネルラジエーター設備費用算出シート'!$N$13,IF(AU57="C",'12.パネルラジエーター設備費用算出シート'!$G$23,IF(AU57="D",'12.パネルラジエーター設備費用算出シート'!$N$23,IF(AU57="E",'12.パネルラジエーター設備費用算出シート'!$G$33,IF(AU57="F",'12.パネルラジエーター設備費用算出シート'!$N$33,IF(AU57="G",'12.パネルラジエーター設備費用算出シート'!$G$43,IF(AU57="H",'12.パネルラジエーター設備費用算出シート'!$N$43,IF(AU57="I",'12.パネルラジエーター設備費用算出シート'!$G$54,'12.パネルラジエーター設備費用算出シート'!$N$54))))))))))</f>
        <v/>
      </c>
      <c r="AW57" s="91"/>
      <c r="AX57" s="75"/>
      <c r="AY57" s="805"/>
      <c r="AZ57" s="91"/>
      <c r="BA57" s="36"/>
      <c r="BB57" s="36"/>
      <c r="BC57" s="36"/>
      <c r="BD57" s="36"/>
      <c r="BE57" s="66"/>
      <c r="BF57" s="36"/>
      <c r="BG57" s="36"/>
      <c r="BH57" s="66"/>
      <c r="BI57" s="36"/>
      <c r="BJ57" s="36"/>
      <c r="BK57" s="36"/>
      <c r="BL57" s="36"/>
    </row>
    <row r="58" spans="1:64" s="37" customFormat="1">
      <c r="A58" s="93"/>
      <c r="B58" s="68">
        <v>46</v>
      </c>
      <c r="C58" s="105"/>
      <c r="D58" s="69"/>
      <c r="E58" s="94"/>
      <c r="F58" s="798"/>
      <c r="G58" s="798"/>
      <c r="H58" s="72"/>
      <c r="I58" s="73"/>
      <c r="J58" s="72"/>
      <c r="K58" s="800" t="str">
        <f t="shared" si="0"/>
        <v/>
      </c>
      <c r="L58" s="800" t="str">
        <f>IF($G58="","",IF(OR('2.全体概要'!$C$15=1,'2.全体概要'!$C$15=2),INDEX($BG$15:$BG$16,MATCH($G58,$BF$15:$BF$16,-1)),IF('2.全体概要'!$C$15=3,INDEX($BG$14:$BG$15,MATCH($G58,$BF$14:$BF$15,-1)),INDEX($BG$13:$BG$14,MATCH($G58,$BF$13:$BF$14,-1)))))</f>
        <v/>
      </c>
      <c r="M58" s="800" t="str">
        <f t="shared" si="1"/>
        <v/>
      </c>
      <c r="N58" s="801">
        <f t="shared" si="2"/>
        <v>0</v>
      </c>
      <c r="O58" s="91"/>
      <c r="P58" s="161"/>
      <c r="Q58" s="67"/>
      <c r="R58" s="89"/>
      <c r="S58" s="162"/>
      <c r="T58" s="67"/>
      <c r="U58" s="91"/>
      <c r="V58" s="161"/>
      <c r="W58" s="67"/>
      <c r="X58" s="89"/>
      <c r="Y58" s="162"/>
      <c r="Z58" s="67"/>
      <c r="AA58" s="91"/>
      <c r="AB58" s="72"/>
      <c r="AC58" s="91"/>
      <c r="AD58" s="161"/>
      <c r="AE58" s="91"/>
      <c r="AF58" s="161"/>
      <c r="AG58" s="91"/>
      <c r="AH58" s="72"/>
      <c r="AI58" s="91"/>
      <c r="AJ58" s="161"/>
      <c r="AK58" s="91"/>
      <c r="AL58" s="75"/>
      <c r="AM58" s="91"/>
      <c r="AN58" s="75"/>
      <c r="AO58" s="91"/>
      <c r="AP58" s="77"/>
      <c r="AQ58" s="91"/>
      <c r="AR58" s="72"/>
      <c r="AS58" s="359"/>
      <c r="AT58" s="91"/>
      <c r="AU58" s="72"/>
      <c r="AV58" s="804" t="str">
        <f>IF(AU58="","",IF(AU58="A",'12.パネルラジエーター設備費用算出シート'!$G$13,IF(AU58="B",'12.パネルラジエーター設備費用算出シート'!$N$13,IF(AU58="C",'12.パネルラジエーター設備費用算出シート'!$G$23,IF(AU58="D",'12.パネルラジエーター設備費用算出シート'!$N$23,IF(AU58="E",'12.パネルラジエーター設備費用算出シート'!$G$33,IF(AU58="F",'12.パネルラジエーター設備費用算出シート'!$N$33,IF(AU58="G",'12.パネルラジエーター設備費用算出シート'!$G$43,IF(AU58="H",'12.パネルラジエーター設備費用算出シート'!$N$43,IF(AU58="I",'12.パネルラジエーター設備費用算出シート'!$G$54,'12.パネルラジエーター設備費用算出シート'!$N$54))))))))))</f>
        <v/>
      </c>
      <c r="AW58" s="91"/>
      <c r="AX58" s="75"/>
      <c r="AY58" s="805"/>
      <c r="AZ58" s="91"/>
      <c r="BA58" s="36"/>
      <c r="BB58" s="36"/>
      <c r="BC58" s="36"/>
      <c r="BD58" s="36"/>
      <c r="BE58" s="66"/>
      <c r="BF58" s="36"/>
      <c r="BG58" s="36"/>
      <c r="BH58" s="66"/>
      <c r="BI58" s="36"/>
      <c r="BJ58" s="36"/>
      <c r="BK58" s="36"/>
      <c r="BL58" s="36"/>
    </row>
    <row r="59" spans="1:64" s="37" customFormat="1">
      <c r="A59" s="93"/>
      <c r="B59" s="68">
        <v>47</v>
      </c>
      <c r="C59" s="105"/>
      <c r="D59" s="69"/>
      <c r="E59" s="94"/>
      <c r="F59" s="798"/>
      <c r="G59" s="798"/>
      <c r="H59" s="72"/>
      <c r="I59" s="73"/>
      <c r="J59" s="72"/>
      <c r="K59" s="800" t="str">
        <f t="shared" si="0"/>
        <v/>
      </c>
      <c r="L59" s="800" t="str">
        <f>IF($G59="","",IF(OR('2.全体概要'!$C$15=1,'2.全体概要'!$C$15=2),INDEX($BG$15:$BG$16,MATCH($G59,$BF$15:$BF$16,-1)),IF('2.全体概要'!$C$15=3,INDEX($BG$14:$BG$15,MATCH($G59,$BF$14:$BF$15,-1)),INDEX($BG$13:$BG$14,MATCH($G59,$BF$13:$BF$14,-1)))))</f>
        <v/>
      </c>
      <c r="M59" s="800" t="str">
        <f t="shared" si="1"/>
        <v/>
      </c>
      <c r="N59" s="801">
        <f t="shared" si="2"/>
        <v>0</v>
      </c>
      <c r="O59" s="91"/>
      <c r="P59" s="161"/>
      <c r="Q59" s="67"/>
      <c r="R59" s="89"/>
      <c r="S59" s="162"/>
      <c r="T59" s="67"/>
      <c r="U59" s="91"/>
      <c r="V59" s="161"/>
      <c r="W59" s="67"/>
      <c r="X59" s="89"/>
      <c r="Y59" s="162"/>
      <c r="Z59" s="67"/>
      <c r="AA59" s="91"/>
      <c r="AB59" s="72"/>
      <c r="AC59" s="91"/>
      <c r="AD59" s="161"/>
      <c r="AE59" s="91"/>
      <c r="AF59" s="161"/>
      <c r="AG59" s="91"/>
      <c r="AH59" s="72"/>
      <c r="AI59" s="91"/>
      <c r="AJ59" s="161"/>
      <c r="AK59" s="91"/>
      <c r="AL59" s="75"/>
      <c r="AM59" s="91"/>
      <c r="AN59" s="75"/>
      <c r="AO59" s="91"/>
      <c r="AP59" s="77"/>
      <c r="AQ59" s="91"/>
      <c r="AR59" s="72"/>
      <c r="AS59" s="359"/>
      <c r="AT59" s="91"/>
      <c r="AU59" s="72"/>
      <c r="AV59" s="804" t="str">
        <f>IF(AU59="","",IF(AU59="A",'12.パネルラジエーター設備費用算出シート'!$G$13,IF(AU59="B",'12.パネルラジエーター設備費用算出シート'!$N$13,IF(AU59="C",'12.パネルラジエーター設備費用算出シート'!$G$23,IF(AU59="D",'12.パネルラジエーター設備費用算出シート'!$N$23,IF(AU59="E",'12.パネルラジエーター設備費用算出シート'!$G$33,IF(AU59="F",'12.パネルラジエーター設備費用算出シート'!$N$33,IF(AU59="G",'12.パネルラジエーター設備費用算出シート'!$G$43,IF(AU59="H",'12.パネルラジエーター設備費用算出シート'!$N$43,IF(AU59="I",'12.パネルラジエーター設備費用算出シート'!$G$54,'12.パネルラジエーター設備費用算出シート'!$N$54))))))))))</f>
        <v/>
      </c>
      <c r="AW59" s="91"/>
      <c r="AX59" s="75"/>
      <c r="AY59" s="805"/>
      <c r="AZ59" s="91"/>
      <c r="BA59" s="36"/>
      <c r="BB59" s="36"/>
      <c r="BC59" s="36"/>
      <c r="BD59" s="36"/>
      <c r="BE59" s="66"/>
      <c r="BF59" s="36"/>
      <c r="BG59" s="36"/>
      <c r="BH59" s="66"/>
      <c r="BI59" s="36"/>
      <c r="BJ59" s="36"/>
      <c r="BK59" s="36"/>
      <c r="BL59" s="36"/>
    </row>
    <row r="60" spans="1:64" s="37" customFormat="1">
      <c r="A60" s="93"/>
      <c r="B60" s="68">
        <v>48</v>
      </c>
      <c r="C60" s="105"/>
      <c r="D60" s="69"/>
      <c r="E60" s="94"/>
      <c r="F60" s="798"/>
      <c r="G60" s="798"/>
      <c r="H60" s="72"/>
      <c r="I60" s="73"/>
      <c r="J60" s="72"/>
      <c r="K60" s="800" t="str">
        <f t="shared" si="0"/>
        <v/>
      </c>
      <c r="L60" s="800" t="str">
        <f>IF($G60="","",IF(OR('2.全体概要'!$C$15=1,'2.全体概要'!$C$15=2),INDEX($BG$15:$BG$16,MATCH($G60,$BF$15:$BF$16,-1)),IF('2.全体概要'!$C$15=3,INDEX($BG$14:$BG$15,MATCH($G60,$BF$14:$BF$15,-1)),INDEX($BG$13:$BG$14,MATCH($G60,$BF$13:$BF$14,-1)))))</f>
        <v/>
      </c>
      <c r="M60" s="800" t="str">
        <f t="shared" si="1"/>
        <v/>
      </c>
      <c r="N60" s="801">
        <f t="shared" si="2"/>
        <v>0</v>
      </c>
      <c r="O60" s="91"/>
      <c r="P60" s="161"/>
      <c r="Q60" s="67"/>
      <c r="R60" s="89"/>
      <c r="S60" s="162"/>
      <c r="T60" s="67"/>
      <c r="U60" s="91"/>
      <c r="V60" s="161"/>
      <c r="W60" s="67"/>
      <c r="X60" s="89"/>
      <c r="Y60" s="162"/>
      <c r="Z60" s="67"/>
      <c r="AA60" s="91"/>
      <c r="AB60" s="72"/>
      <c r="AC60" s="91"/>
      <c r="AD60" s="161"/>
      <c r="AE60" s="91"/>
      <c r="AF60" s="161"/>
      <c r="AG60" s="91"/>
      <c r="AH60" s="72"/>
      <c r="AI60" s="91"/>
      <c r="AJ60" s="161"/>
      <c r="AK60" s="91"/>
      <c r="AL60" s="75"/>
      <c r="AM60" s="91"/>
      <c r="AN60" s="75"/>
      <c r="AO60" s="91"/>
      <c r="AP60" s="77"/>
      <c r="AQ60" s="91"/>
      <c r="AR60" s="72"/>
      <c r="AS60" s="359"/>
      <c r="AT60" s="91"/>
      <c r="AU60" s="72"/>
      <c r="AV60" s="804" t="str">
        <f>IF(AU60="","",IF(AU60="A",'12.パネルラジエーター設備費用算出シート'!$G$13,IF(AU60="B",'12.パネルラジエーター設備費用算出シート'!$N$13,IF(AU60="C",'12.パネルラジエーター設備費用算出シート'!$G$23,IF(AU60="D",'12.パネルラジエーター設備費用算出シート'!$N$23,IF(AU60="E",'12.パネルラジエーター設備費用算出シート'!$G$33,IF(AU60="F",'12.パネルラジエーター設備費用算出シート'!$N$33,IF(AU60="G",'12.パネルラジエーター設備費用算出シート'!$G$43,IF(AU60="H",'12.パネルラジエーター設備費用算出シート'!$N$43,IF(AU60="I",'12.パネルラジエーター設備費用算出シート'!$G$54,'12.パネルラジエーター設備費用算出シート'!$N$54))))))))))</f>
        <v/>
      </c>
      <c r="AW60" s="91"/>
      <c r="AX60" s="75"/>
      <c r="AY60" s="805"/>
      <c r="AZ60" s="91"/>
      <c r="BA60" s="36"/>
      <c r="BB60" s="36"/>
      <c r="BC60" s="36"/>
      <c r="BD60" s="36"/>
      <c r="BE60" s="66"/>
      <c r="BF60" s="36"/>
      <c r="BG60" s="36"/>
      <c r="BH60" s="66"/>
      <c r="BI60" s="36"/>
      <c r="BJ60" s="36"/>
      <c r="BK60" s="36"/>
      <c r="BL60" s="36"/>
    </row>
    <row r="61" spans="1:64" s="37" customFormat="1">
      <c r="A61" s="93"/>
      <c r="B61" s="68">
        <v>49</v>
      </c>
      <c r="C61" s="105"/>
      <c r="D61" s="69"/>
      <c r="E61" s="94"/>
      <c r="F61" s="798"/>
      <c r="G61" s="798"/>
      <c r="H61" s="72"/>
      <c r="I61" s="73"/>
      <c r="J61" s="72"/>
      <c r="K61" s="800" t="str">
        <f t="shared" si="0"/>
        <v/>
      </c>
      <c r="L61" s="800" t="str">
        <f>IF($G61="","",IF(OR('2.全体概要'!$C$15=1,'2.全体概要'!$C$15=2),INDEX($BG$15:$BG$16,MATCH($G61,$BF$15:$BF$16,-1)),IF('2.全体概要'!$C$15=3,INDEX($BG$14:$BG$15,MATCH($G61,$BF$14:$BF$15,-1)),INDEX($BG$13:$BG$14,MATCH($G61,$BF$13:$BF$14,-1)))))</f>
        <v/>
      </c>
      <c r="M61" s="800" t="str">
        <f t="shared" si="1"/>
        <v/>
      </c>
      <c r="N61" s="801">
        <f t="shared" si="2"/>
        <v>0</v>
      </c>
      <c r="O61" s="91"/>
      <c r="P61" s="161"/>
      <c r="Q61" s="67"/>
      <c r="R61" s="89"/>
      <c r="S61" s="162"/>
      <c r="T61" s="67"/>
      <c r="U61" s="91"/>
      <c r="V61" s="161"/>
      <c r="W61" s="67"/>
      <c r="X61" s="89"/>
      <c r="Y61" s="162"/>
      <c r="Z61" s="67"/>
      <c r="AA61" s="91"/>
      <c r="AB61" s="72"/>
      <c r="AC61" s="91"/>
      <c r="AD61" s="161"/>
      <c r="AE61" s="91"/>
      <c r="AF61" s="161"/>
      <c r="AG61" s="91"/>
      <c r="AH61" s="72"/>
      <c r="AI61" s="91"/>
      <c r="AJ61" s="161"/>
      <c r="AK61" s="91"/>
      <c r="AL61" s="75"/>
      <c r="AM61" s="91"/>
      <c r="AN61" s="75"/>
      <c r="AO61" s="91"/>
      <c r="AP61" s="77"/>
      <c r="AQ61" s="91"/>
      <c r="AR61" s="72"/>
      <c r="AS61" s="359"/>
      <c r="AT61" s="91"/>
      <c r="AU61" s="72"/>
      <c r="AV61" s="804" t="str">
        <f>IF(AU61="","",IF(AU61="A",'12.パネルラジエーター設備費用算出シート'!$G$13,IF(AU61="B",'12.パネルラジエーター設備費用算出シート'!$N$13,IF(AU61="C",'12.パネルラジエーター設備費用算出シート'!$G$23,IF(AU61="D",'12.パネルラジエーター設備費用算出シート'!$N$23,IF(AU61="E",'12.パネルラジエーター設備費用算出シート'!$G$33,IF(AU61="F",'12.パネルラジエーター設備費用算出シート'!$N$33,IF(AU61="G",'12.パネルラジエーター設備費用算出シート'!$G$43,IF(AU61="H",'12.パネルラジエーター設備費用算出シート'!$N$43,IF(AU61="I",'12.パネルラジエーター設備費用算出シート'!$G$54,'12.パネルラジエーター設備費用算出シート'!$N$54))))))))))</f>
        <v/>
      </c>
      <c r="AW61" s="91"/>
      <c r="AX61" s="75"/>
      <c r="AY61" s="805"/>
      <c r="AZ61" s="91"/>
      <c r="BA61" s="36"/>
      <c r="BB61" s="36"/>
      <c r="BC61" s="36"/>
      <c r="BD61" s="36"/>
      <c r="BE61" s="66"/>
      <c r="BF61" s="36"/>
      <c r="BG61" s="36"/>
      <c r="BH61" s="66"/>
      <c r="BI61" s="36"/>
      <c r="BJ61" s="36"/>
      <c r="BK61" s="36"/>
      <c r="BL61" s="36"/>
    </row>
    <row r="62" spans="1:64" s="37" customFormat="1">
      <c r="A62" s="93"/>
      <c r="B62" s="68">
        <v>50</v>
      </c>
      <c r="C62" s="105"/>
      <c r="D62" s="69"/>
      <c r="E62" s="94"/>
      <c r="F62" s="798"/>
      <c r="G62" s="798"/>
      <c r="H62" s="72"/>
      <c r="I62" s="73"/>
      <c r="J62" s="72"/>
      <c r="K62" s="800" t="str">
        <f t="shared" si="0"/>
        <v/>
      </c>
      <c r="L62" s="800" t="str">
        <f>IF($G62="","",IF(OR('2.全体概要'!$C$15=1,'2.全体概要'!$C$15=2),INDEX($BG$15:$BG$16,MATCH($G62,$BF$15:$BF$16,-1)),IF('2.全体概要'!$C$15=3,INDEX($BG$14:$BG$15,MATCH($G62,$BF$14:$BF$15,-1)),INDEX($BG$13:$BG$14,MATCH($G62,$BF$13:$BF$14,-1)))))</f>
        <v/>
      </c>
      <c r="M62" s="800" t="str">
        <f t="shared" si="1"/>
        <v/>
      </c>
      <c r="N62" s="801">
        <f t="shared" si="2"/>
        <v>0</v>
      </c>
      <c r="O62" s="91"/>
      <c r="P62" s="161"/>
      <c r="Q62" s="67"/>
      <c r="R62" s="89"/>
      <c r="S62" s="162"/>
      <c r="T62" s="67"/>
      <c r="U62" s="91"/>
      <c r="V62" s="161"/>
      <c r="W62" s="67"/>
      <c r="X62" s="89"/>
      <c r="Y62" s="162"/>
      <c r="Z62" s="67"/>
      <c r="AA62" s="91"/>
      <c r="AB62" s="72"/>
      <c r="AC62" s="91"/>
      <c r="AD62" s="161"/>
      <c r="AE62" s="91"/>
      <c r="AF62" s="161"/>
      <c r="AG62" s="91"/>
      <c r="AH62" s="72"/>
      <c r="AI62" s="91"/>
      <c r="AJ62" s="161"/>
      <c r="AK62" s="91"/>
      <c r="AL62" s="75"/>
      <c r="AM62" s="91"/>
      <c r="AN62" s="75"/>
      <c r="AO62" s="91"/>
      <c r="AP62" s="77"/>
      <c r="AQ62" s="91"/>
      <c r="AR62" s="72"/>
      <c r="AS62" s="359"/>
      <c r="AT62" s="91"/>
      <c r="AU62" s="72"/>
      <c r="AV62" s="804" t="str">
        <f>IF(AU62="","",IF(AU62="A",'12.パネルラジエーター設備費用算出シート'!$G$13,IF(AU62="B",'12.パネルラジエーター設備費用算出シート'!$N$13,IF(AU62="C",'12.パネルラジエーター設備費用算出シート'!$G$23,IF(AU62="D",'12.パネルラジエーター設備費用算出シート'!$N$23,IF(AU62="E",'12.パネルラジエーター設備費用算出シート'!$G$33,IF(AU62="F",'12.パネルラジエーター設備費用算出シート'!$N$33,IF(AU62="G",'12.パネルラジエーター設備費用算出シート'!$G$43,IF(AU62="H",'12.パネルラジエーター設備費用算出シート'!$N$43,IF(AU62="I",'12.パネルラジエーター設備費用算出シート'!$G$54,'12.パネルラジエーター設備費用算出シート'!$N$54))))))))))</f>
        <v/>
      </c>
      <c r="AW62" s="91"/>
      <c r="AX62" s="75"/>
      <c r="AY62" s="805"/>
      <c r="AZ62" s="91"/>
      <c r="BA62" s="36"/>
      <c r="BB62" s="36"/>
      <c r="BC62" s="36"/>
      <c r="BD62" s="36"/>
      <c r="BE62" s="66"/>
      <c r="BF62" s="36"/>
      <c r="BG62" s="36"/>
      <c r="BH62" s="66"/>
      <c r="BI62" s="36"/>
      <c r="BJ62" s="36"/>
      <c r="BK62" s="36"/>
      <c r="BL62" s="36"/>
    </row>
    <row r="63" spans="1:64" s="37" customFormat="1">
      <c r="A63" s="93"/>
      <c r="B63" s="68">
        <v>51</v>
      </c>
      <c r="C63" s="105"/>
      <c r="D63" s="69"/>
      <c r="E63" s="94"/>
      <c r="F63" s="798"/>
      <c r="G63" s="798"/>
      <c r="H63" s="72"/>
      <c r="I63" s="73"/>
      <c r="J63" s="72"/>
      <c r="K63" s="800" t="str">
        <f t="shared" si="0"/>
        <v/>
      </c>
      <c r="L63" s="800" t="str">
        <f>IF($G63="","",IF(OR('2.全体概要'!$C$15=1,'2.全体概要'!$C$15=2),INDEX($BG$15:$BG$16,MATCH($G63,$BF$15:$BF$16,-1)),IF('2.全体概要'!$C$15=3,INDEX($BG$14:$BG$15,MATCH($G63,$BF$14:$BF$15,-1)),INDEX($BG$13:$BG$14,MATCH($G63,$BF$13:$BF$14,-1)))))</f>
        <v/>
      </c>
      <c r="M63" s="800" t="str">
        <f t="shared" si="1"/>
        <v/>
      </c>
      <c r="N63" s="801">
        <f t="shared" si="2"/>
        <v>0</v>
      </c>
      <c r="O63" s="91"/>
      <c r="P63" s="161"/>
      <c r="Q63" s="67"/>
      <c r="R63" s="89"/>
      <c r="S63" s="162"/>
      <c r="T63" s="67"/>
      <c r="U63" s="91"/>
      <c r="V63" s="161"/>
      <c r="W63" s="67"/>
      <c r="X63" s="89"/>
      <c r="Y63" s="162"/>
      <c r="Z63" s="67"/>
      <c r="AA63" s="91"/>
      <c r="AB63" s="72"/>
      <c r="AC63" s="91"/>
      <c r="AD63" s="161"/>
      <c r="AE63" s="91"/>
      <c r="AF63" s="161"/>
      <c r="AG63" s="91"/>
      <c r="AH63" s="72"/>
      <c r="AI63" s="91"/>
      <c r="AJ63" s="161"/>
      <c r="AK63" s="91"/>
      <c r="AL63" s="75"/>
      <c r="AM63" s="91"/>
      <c r="AN63" s="75"/>
      <c r="AO63" s="91"/>
      <c r="AP63" s="77"/>
      <c r="AQ63" s="91"/>
      <c r="AR63" s="72"/>
      <c r="AS63" s="359"/>
      <c r="AT63" s="91"/>
      <c r="AU63" s="72"/>
      <c r="AV63" s="804" t="str">
        <f>IF(AU63="","",IF(AU63="A",'12.パネルラジエーター設備費用算出シート'!$G$13,IF(AU63="B",'12.パネルラジエーター設備費用算出シート'!$N$13,IF(AU63="C",'12.パネルラジエーター設備費用算出シート'!$G$23,IF(AU63="D",'12.パネルラジエーター設備費用算出シート'!$N$23,IF(AU63="E",'12.パネルラジエーター設備費用算出シート'!$G$33,IF(AU63="F",'12.パネルラジエーター設備費用算出シート'!$N$33,IF(AU63="G",'12.パネルラジエーター設備費用算出シート'!$G$43,IF(AU63="H",'12.パネルラジエーター設備費用算出シート'!$N$43,IF(AU63="I",'12.パネルラジエーター設備費用算出シート'!$G$54,'12.パネルラジエーター設備費用算出シート'!$N$54))))))))))</f>
        <v/>
      </c>
      <c r="AW63" s="91"/>
      <c r="AX63" s="75"/>
      <c r="AY63" s="805"/>
      <c r="AZ63" s="91"/>
      <c r="BA63" s="36"/>
      <c r="BB63" s="36"/>
      <c r="BC63" s="36"/>
      <c r="BD63" s="36"/>
      <c r="BE63" s="66"/>
      <c r="BF63" s="36"/>
      <c r="BG63" s="36"/>
      <c r="BH63" s="66"/>
      <c r="BI63" s="36"/>
      <c r="BJ63" s="36"/>
      <c r="BK63" s="36"/>
      <c r="BL63" s="36"/>
    </row>
    <row r="64" spans="1:64" s="37" customFormat="1">
      <c r="A64" s="93"/>
      <c r="B64" s="68">
        <v>52</v>
      </c>
      <c r="C64" s="105"/>
      <c r="D64" s="69"/>
      <c r="E64" s="94"/>
      <c r="F64" s="798"/>
      <c r="G64" s="798"/>
      <c r="H64" s="72"/>
      <c r="I64" s="73"/>
      <c r="J64" s="72"/>
      <c r="K64" s="800" t="str">
        <f t="shared" si="0"/>
        <v/>
      </c>
      <c r="L64" s="800" t="str">
        <f>IF($G64="","",IF(OR('2.全体概要'!$C$15=1,'2.全体概要'!$C$15=2),INDEX($BG$15:$BG$16,MATCH($G64,$BF$15:$BF$16,-1)),IF('2.全体概要'!$C$15=3,INDEX($BG$14:$BG$15,MATCH($G64,$BF$14:$BF$15,-1)),INDEX($BG$13:$BG$14,MATCH($G64,$BF$13:$BF$14,-1)))))</f>
        <v/>
      </c>
      <c r="M64" s="800" t="str">
        <f t="shared" si="1"/>
        <v/>
      </c>
      <c r="N64" s="801">
        <f t="shared" si="2"/>
        <v>0</v>
      </c>
      <c r="O64" s="91"/>
      <c r="P64" s="161"/>
      <c r="Q64" s="67"/>
      <c r="R64" s="89"/>
      <c r="S64" s="162"/>
      <c r="T64" s="67"/>
      <c r="U64" s="91"/>
      <c r="V64" s="161"/>
      <c r="W64" s="67"/>
      <c r="X64" s="89"/>
      <c r="Y64" s="162"/>
      <c r="Z64" s="67"/>
      <c r="AA64" s="91"/>
      <c r="AB64" s="72"/>
      <c r="AC64" s="91"/>
      <c r="AD64" s="161"/>
      <c r="AE64" s="91"/>
      <c r="AF64" s="161"/>
      <c r="AG64" s="91"/>
      <c r="AH64" s="72"/>
      <c r="AI64" s="91"/>
      <c r="AJ64" s="161"/>
      <c r="AK64" s="91"/>
      <c r="AL64" s="75"/>
      <c r="AM64" s="91"/>
      <c r="AN64" s="75"/>
      <c r="AO64" s="91"/>
      <c r="AP64" s="77"/>
      <c r="AQ64" s="91"/>
      <c r="AR64" s="72"/>
      <c r="AS64" s="359"/>
      <c r="AT64" s="91"/>
      <c r="AU64" s="72"/>
      <c r="AV64" s="804" t="str">
        <f>IF(AU64="","",IF(AU64="A",'12.パネルラジエーター設備費用算出シート'!$G$13,IF(AU64="B",'12.パネルラジエーター設備費用算出シート'!$N$13,IF(AU64="C",'12.パネルラジエーター設備費用算出シート'!$G$23,IF(AU64="D",'12.パネルラジエーター設備費用算出シート'!$N$23,IF(AU64="E",'12.パネルラジエーター設備費用算出シート'!$G$33,IF(AU64="F",'12.パネルラジエーター設備費用算出シート'!$N$33,IF(AU64="G",'12.パネルラジエーター設備費用算出シート'!$G$43,IF(AU64="H",'12.パネルラジエーター設備費用算出シート'!$N$43,IF(AU64="I",'12.パネルラジエーター設備費用算出シート'!$G$54,'12.パネルラジエーター設備費用算出シート'!$N$54))))))))))</f>
        <v/>
      </c>
      <c r="AW64" s="91"/>
      <c r="AX64" s="75"/>
      <c r="AY64" s="805"/>
      <c r="AZ64" s="91"/>
      <c r="BA64" s="36"/>
      <c r="BB64" s="36"/>
      <c r="BC64" s="36"/>
      <c r="BD64" s="36"/>
      <c r="BE64" s="66"/>
      <c r="BF64" s="36"/>
      <c r="BG64" s="36"/>
      <c r="BH64" s="66"/>
      <c r="BI64" s="36"/>
      <c r="BJ64" s="36"/>
      <c r="BK64" s="36"/>
      <c r="BL64" s="36"/>
    </row>
    <row r="65" spans="1:64" s="37" customFormat="1">
      <c r="A65" s="93"/>
      <c r="B65" s="68">
        <v>53</v>
      </c>
      <c r="C65" s="105"/>
      <c r="D65" s="69"/>
      <c r="E65" s="94"/>
      <c r="F65" s="798"/>
      <c r="G65" s="798"/>
      <c r="H65" s="72"/>
      <c r="I65" s="73"/>
      <c r="J65" s="72"/>
      <c r="K65" s="800" t="str">
        <f t="shared" si="0"/>
        <v/>
      </c>
      <c r="L65" s="800" t="str">
        <f>IF($G65="","",IF(OR('2.全体概要'!$C$15=1,'2.全体概要'!$C$15=2),INDEX($BG$15:$BG$16,MATCH($G65,$BF$15:$BF$16,-1)),IF('2.全体概要'!$C$15=3,INDEX($BG$14:$BG$15,MATCH($G65,$BF$14:$BF$15,-1)),INDEX($BG$13:$BG$14,MATCH($G65,$BF$13:$BF$14,-1)))))</f>
        <v/>
      </c>
      <c r="M65" s="800" t="str">
        <f t="shared" si="1"/>
        <v/>
      </c>
      <c r="N65" s="801">
        <f t="shared" si="2"/>
        <v>0</v>
      </c>
      <c r="O65" s="91"/>
      <c r="P65" s="161"/>
      <c r="Q65" s="67"/>
      <c r="R65" s="89"/>
      <c r="S65" s="162"/>
      <c r="T65" s="67"/>
      <c r="U65" s="91"/>
      <c r="V65" s="161"/>
      <c r="W65" s="67"/>
      <c r="X65" s="89"/>
      <c r="Y65" s="162"/>
      <c r="Z65" s="67"/>
      <c r="AA65" s="91"/>
      <c r="AB65" s="72"/>
      <c r="AC65" s="91"/>
      <c r="AD65" s="161"/>
      <c r="AE65" s="91"/>
      <c r="AF65" s="161"/>
      <c r="AG65" s="91"/>
      <c r="AH65" s="72"/>
      <c r="AI65" s="91"/>
      <c r="AJ65" s="161"/>
      <c r="AK65" s="91"/>
      <c r="AL65" s="75"/>
      <c r="AM65" s="91"/>
      <c r="AN65" s="75"/>
      <c r="AO65" s="91"/>
      <c r="AP65" s="77"/>
      <c r="AQ65" s="91"/>
      <c r="AR65" s="72"/>
      <c r="AS65" s="359"/>
      <c r="AT65" s="91"/>
      <c r="AU65" s="72"/>
      <c r="AV65" s="804" t="str">
        <f>IF(AU65="","",IF(AU65="A",'12.パネルラジエーター設備費用算出シート'!$G$13,IF(AU65="B",'12.パネルラジエーター設備費用算出シート'!$N$13,IF(AU65="C",'12.パネルラジエーター設備費用算出シート'!$G$23,IF(AU65="D",'12.パネルラジエーター設備費用算出シート'!$N$23,IF(AU65="E",'12.パネルラジエーター設備費用算出シート'!$G$33,IF(AU65="F",'12.パネルラジエーター設備費用算出シート'!$N$33,IF(AU65="G",'12.パネルラジエーター設備費用算出シート'!$G$43,IF(AU65="H",'12.パネルラジエーター設備費用算出シート'!$N$43,IF(AU65="I",'12.パネルラジエーター設備費用算出シート'!$G$54,'12.パネルラジエーター設備費用算出シート'!$N$54))))))))))</f>
        <v/>
      </c>
      <c r="AW65" s="91"/>
      <c r="AX65" s="75"/>
      <c r="AY65" s="805"/>
      <c r="AZ65" s="91"/>
      <c r="BA65" s="36"/>
      <c r="BB65" s="36"/>
      <c r="BC65" s="36"/>
      <c r="BD65" s="36"/>
      <c r="BE65" s="66"/>
      <c r="BF65" s="36"/>
      <c r="BG65" s="36"/>
      <c r="BH65" s="66"/>
      <c r="BI65" s="36"/>
      <c r="BJ65" s="36"/>
      <c r="BK65" s="36"/>
      <c r="BL65" s="36"/>
    </row>
    <row r="66" spans="1:64" s="37" customFormat="1">
      <c r="A66" s="93"/>
      <c r="B66" s="68">
        <v>54</v>
      </c>
      <c r="C66" s="105"/>
      <c r="D66" s="69"/>
      <c r="E66" s="94"/>
      <c r="F66" s="798"/>
      <c r="G66" s="798"/>
      <c r="H66" s="72"/>
      <c r="I66" s="73"/>
      <c r="J66" s="72"/>
      <c r="K66" s="800" t="str">
        <f t="shared" si="0"/>
        <v/>
      </c>
      <c r="L66" s="800" t="str">
        <f>IF($G66="","",IF(OR('2.全体概要'!$C$15=1,'2.全体概要'!$C$15=2),INDEX($BG$15:$BG$16,MATCH($G66,$BF$15:$BF$16,-1)),IF('2.全体概要'!$C$15=3,INDEX($BG$14:$BG$15,MATCH($G66,$BF$14:$BF$15,-1)),INDEX($BG$13:$BG$14,MATCH($G66,$BF$13:$BF$14,-1)))))</f>
        <v/>
      </c>
      <c r="M66" s="800" t="str">
        <f t="shared" si="1"/>
        <v/>
      </c>
      <c r="N66" s="801">
        <f t="shared" si="2"/>
        <v>0</v>
      </c>
      <c r="O66" s="91"/>
      <c r="P66" s="161"/>
      <c r="Q66" s="67"/>
      <c r="R66" s="89"/>
      <c r="S66" s="162"/>
      <c r="T66" s="67"/>
      <c r="U66" s="91"/>
      <c r="V66" s="161"/>
      <c r="W66" s="67"/>
      <c r="X66" s="89"/>
      <c r="Y66" s="162"/>
      <c r="Z66" s="67"/>
      <c r="AA66" s="91"/>
      <c r="AB66" s="72"/>
      <c r="AC66" s="91"/>
      <c r="AD66" s="161"/>
      <c r="AE66" s="91"/>
      <c r="AF66" s="161"/>
      <c r="AG66" s="91"/>
      <c r="AH66" s="72"/>
      <c r="AI66" s="91"/>
      <c r="AJ66" s="161"/>
      <c r="AK66" s="91"/>
      <c r="AL66" s="75"/>
      <c r="AM66" s="91"/>
      <c r="AN66" s="75"/>
      <c r="AO66" s="91"/>
      <c r="AP66" s="77"/>
      <c r="AQ66" s="91"/>
      <c r="AR66" s="72"/>
      <c r="AS66" s="359"/>
      <c r="AT66" s="91"/>
      <c r="AU66" s="72"/>
      <c r="AV66" s="804" t="str">
        <f>IF(AU66="","",IF(AU66="A",'12.パネルラジエーター設備費用算出シート'!$G$13,IF(AU66="B",'12.パネルラジエーター設備費用算出シート'!$N$13,IF(AU66="C",'12.パネルラジエーター設備費用算出シート'!$G$23,IF(AU66="D",'12.パネルラジエーター設備費用算出シート'!$N$23,IF(AU66="E",'12.パネルラジエーター設備費用算出シート'!$G$33,IF(AU66="F",'12.パネルラジエーター設備費用算出シート'!$N$33,IF(AU66="G",'12.パネルラジエーター設備費用算出シート'!$G$43,IF(AU66="H",'12.パネルラジエーター設備費用算出シート'!$N$43,IF(AU66="I",'12.パネルラジエーター設備費用算出シート'!$G$54,'12.パネルラジエーター設備費用算出シート'!$N$54))))))))))</f>
        <v/>
      </c>
      <c r="AW66" s="91"/>
      <c r="AX66" s="75"/>
      <c r="AY66" s="805"/>
      <c r="AZ66" s="91"/>
      <c r="BA66" s="36"/>
      <c r="BB66" s="36"/>
      <c r="BC66" s="36"/>
      <c r="BD66" s="36"/>
      <c r="BE66" s="66"/>
      <c r="BF66" s="36"/>
      <c r="BG66" s="36"/>
      <c r="BH66" s="66"/>
      <c r="BI66" s="36"/>
      <c r="BJ66" s="36"/>
      <c r="BK66" s="36"/>
      <c r="BL66" s="36"/>
    </row>
    <row r="67" spans="1:64" s="37" customFormat="1">
      <c r="A67" s="93"/>
      <c r="B67" s="68">
        <v>55</v>
      </c>
      <c r="C67" s="105"/>
      <c r="D67" s="69"/>
      <c r="E67" s="94"/>
      <c r="F67" s="798"/>
      <c r="G67" s="798"/>
      <c r="H67" s="72"/>
      <c r="I67" s="73"/>
      <c r="J67" s="72"/>
      <c r="K67" s="800" t="str">
        <f t="shared" si="0"/>
        <v/>
      </c>
      <c r="L67" s="800" t="str">
        <f>IF($G67="","",IF(OR('2.全体概要'!$C$15=1,'2.全体概要'!$C$15=2),INDEX($BG$15:$BG$16,MATCH($G67,$BF$15:$BF$16,-1)),IF('2.全体概要'!$C$15=3,INDEX($BG$14:$BG$15,MATCH($G67,$BF$14:$BF$15,-1)),INDEX($BG$13:$BG$14,MATCH($G67,$BF$13:$BF$14,-1)))))</f>
        <v/>
      </c>
      <c r="M67" s="800" t="str">
        <f t="shared" si="1"/>
        <v/>
      </c>
      <c r="N67" s="801">
        <f t="shared" si="2"/>
        <v>0</v>
      </c>
      <c r="O67" s="91"/>
      <c r="P67" s="161"/>
      <c r="Q67" s="67"/>
      <c r="R67" s="89"/>
      <c r="S67" s="162"/>
      <c r="T67" s="67"/>
      <c r="U67" s="91"/>
      <c r="V67" s="161"/>
      <c r="W67" s="67"/>
      <c r="X67" s="89"/>
      <c r="Y67" s="162"/>
      <c r="Z67" s="67"/>
      <c r="AA67" s="91"/>
      <c r="AB67" s="72"/>
      <c r="AC67" s="91"/>
      <c r="AD67" s="161"/>
      <c r="AE67" s="91"/>
      <c r="AF67" s="161"/>
      <c r="AG67" s="91"/>
      <c r="AH67" s="72"/>
      <c r="AI67" s="91"/>
      <c r="AJ67" s="161"/>
      <c r="AK67" s="91"/>
      <c r="AL67" s="75"/>
      <c r="AM67" s="91"/>
      <c r="AN67" s="75"/>
      <c r="AO67" s="91"/>
      <c r="AP67" s="77"/>
      <c r="AQ67" s="91"/>
      <c r="AR67" s="72"/>
      <c r="AS67" s="359"/>
      <c r="AT67" s="91"/>
      <c r="AU67" s="72"/>
      <c r="AV67" s="804" t="str">
        <f>IF(AU67="","",IF(AU67="A",'12.パネルラジエーター設備費用算出シート'!$G$13,IF(AU67="B",'12.パネルラジエーター設備費用算出シート'!$N$13,IF(AU67="C",'12.パネルラジエーター設備費用算出シート'!$G$23,IF(AU67="D",'12.パネルラジエーター設備費用算出シート'!$N$23,IF(AU67="E",'12.パネルラジエーター設備費用算出シート'!$G$33,IF(AU67="F",'12.パネルラジエーター設備費用算出シート'!$N$33,IF(AU67="G",'12.パネルラジエーター設備費用算出シート'!$G$43,IF(AU67="H",'12.パネルラジエーター設備費用算出シート'!$N$43,IF(AU67="I",'12.パネルラジエーター設備費用算出シート'!$G$54,'12.パネルラジエーター設備費用算出シート'!$N$54))))))))))</f>
        <v/>
      </c>
      <c r="AW67" s="91"/>
      <c r="AX67" s="75"/>
      <c r="AY67" s="805"/>
      <c r="AZ67" s="91"/>
      <c r="BA67" s="36"/>
      <c r="BB67" s="36"/>
      <c r="BC67" s="36"/>
      <c r="BD67" s="36"/>
      <c r="BE67" s="66"/>
      <c r="BF67" s="36"/>
      <c r="BG67" s="36"/>
      <c r="BH67" s="66"/>
      <c r="BI67" s="36"/>
      <c r="BJ67" s="36"/>
      <c r="BK67" s="36"/>
      <c r="BL67" s="36"/>
    </row>
    <row r="68" spans="1:64" s="37" customFormat="1">
      <c r="A68" s="93"/>
      <c r="B68" s="68">
        <v>56</v>
      </c>
      <c r="C68" s="105"/>
      <c r="D68" s="69"/>
      <c r="E68" s="94"/>
      <c r="F68" s="798"/>
      <c r="G68" s="798"/>
      <c r="H68" s="72"/>
      <c r="I68" s="73"/>
      <c r="J68" s="72"/>
      <c r="K68" s="800" t="str">
        <f t="shared" si="0"/>
        <v/>
      </c>
      <c r="L68" s="800" t="str">
        <f>IF($G68="","",IF(OR('2.全体概要'!$C$15=1,'2.全体概要'!$C$15=2),INDEX($BG$15:$BG$16,MATCH($G68,$BF$15:$BF$16,-1)),IF('2.全体概要'!$C$15=3,INDEX($BG$14:$BG$15,MATCH($G68,$BF$14:$BF$15,-1)),INDEX($BG$13:$BG$14,MATCH($G68,$BF$13:$BF$14,-1)))))</f>
        <v/>
      </c>
      <c r="M68" s="800" t="str">
        <f t="shared" si="1"/>
        <v/>
      </c>
      <c r="N68" s="801">
        <f t="shared" si="2"/>
        <v>0</v>
      </c>
      <c r="O68" s="91"/>
      <c r="P68" s="161"/>
      <c r="Q68" s="67"/>
      <c r="R68" s="89"/>
      <c r="S68" s="162"/>
      <c r="T68" s="67"/>
      <c r="U68" s="91"/>
      <c r="V68" s="161"/>
      <c r="W68" s="67"/>
      <c r="X68" s="89"/>
      <c r="Y68" s="162"/>
      <c r="Z68" s="67"/>
      <c r="AA68" s="91"/>
      <c r="AB68" s="72"/>
      <c r="AC68" s="91"/>
      <c r="AD68" s="161"/>
      <c r="AE68" s="91"/>
      <c r="AF68" s="161"/>
      <c r="AG68" s="91"/>
      <c r="AH68" s="72"/>
      <c r="AI68" s="91"/>
      <c r="AJ68" s="161"/>
      <c r="AK68" s="91"/>
      <c r="AL68" s="75"/>
      <c r="AM68" s="91"/>
      <c r="AN68" s="75"/>
      <c r="AO68" s="91"/>
      <c r="AP68" s="77"/>
      <c r="AQ68" s="91"/>
      <c r="AR68" s="72"/>
      <c r="AS68" s="359"/>
      <c r="AT68" s="91"/>
      <c r="AU68" s="72"/>
      <c r="AV68" s="804" t="str">
        <f>IF(AU68="","",IF(AU68="A",'12.パネルラジエーター設備費用算出シート'!$G$13,IF(AU68="B",'12.パネルラジエーター設備費用算出シート'!$N$13,IF(AU68="C",'12.パネルラジエーター設備費用算出シート'!$G$23,IF(AU68="D",'12.パネルラジエーター設備費用算出シート'!$N$23,IF(AU68="E",'12.パネルラジエーター設備費用算出シート'!$G$33,IF(AU68="F",'12.パネルラジエーター設備費用算出シート'!$N$33,IF(AU68="G",'12.パネルラジエーター設備費用算出シート'!$G$43,IF(AU68="H",'12.パネルラジエーター設備費用算出シート'!$N$43,IF(AU68="I",'12.パネルラジエーター設備費用算出シート'!$G$54,'12.パネルラジエーター設備費用算出シート'!$N$54))))))))))</f>
        <v/>
      </c>
      <c r="AW68" s="91"/>
      <c r="AX68" s="75"/>
      <c r="AY68" s="805"/>
      <c r="AZ68" s="91"/>
      <c r="BA68" s="36"/>
      <c r="BB68" s="36"/>
      <c r="BC68" s="36"/>
      <c r="BD68" s="36"/>
      <c r="BE68" s="66"/>
      <c r="BF68" s="36"/>
      <c r="BG68" s="36"/>
      <c r="BH68" s="66"/>
      <c r="BI68" s="36"/>
      <c r="BJ68" s="36"/>
      <c r="BK68" s="36"/>
      <c r="BL68" s="36"/>
    </row>
    <row r="69" spans="1:64" s="37" customFormat="1">
      <c r="A69" s="93"/>
      <c r="B69" s="68">
        <v>57</v>
      </c>
      <c r="C69" s="105"/>
      <c r="D69" s="69"/>
      <c r="E69" s="94"/>
      <c r="F69" s="798"/>
      <c r="G69" s="798"/>
      <c r="H69" s="72"/>
      <c r="I69" s="73"/>
      <c r="J69" s="72"/>
      <c r="K69" s="800" t="str">
        <f t="shared" si="0"/>
        <v/>
      </c>
      <c r="L69" s="800" t="str">
        <f>IF($G69="","",IF(OR('2.全体概要'!$C$15=1,'2.全体概要'!$C$15=2),INDEX($BG$15:$BG$16,MATCH($G69,$BF$15:$BF$16,-1)),IF('2.全体概要'!$C$15=3,INDEX($BG$14:$BG$15,MATCH($G69,$BF$14:$BF$15,-1)),INDEX($BG$13:$BG$14,MATCH($G69,$BF$13:$BF$14,-1)))))</f>
        <v/>
      </c>
      <c r="M69" s="800" t="str">
        <f t="shared" si="1"/>
        <v/>
      </c>
      <c r="N69" s="801">
        <f t="shared" si="2"/>
        <v>0</v>
      </c>
      <c r="O69" s="91"/>
      <c r="P69" s="161"/>
      <c r="Q69" s="67"/>
      <c r="R69" s="89"/>
      <c r="S69" s="162"/>
      <c r="T69" s="67"/>
      <c r="U69" s="91"/>
      <c r="V69" s="161"/>
      <c r="W69" s="67"/>
      <c r="X69" s="89"/>
      <c r="Y69" s="162"/>
      <c r="Z69" s="67"/>
      <c r="AA69" s="91"/>
      <c r="AB69" s="72"/>
      <c r="AC69" s="91"/>
      <c r="AD69" s="161"/>
      <c r="AE69" s="91"/>
      <c r="AF69" s="161"/>
      <c r="AG69" s="91"/>
      <c r="AH69" s="72"/>
      <c r="AI69" s="91"/>
      <c r="AJ69" s="161"/>
      <c r="AK69" s="91"/>
      <c r="AL69" s="75"/>
      <c r="AM69" s="91"/>
      <c r="AN69" s="75"/>
      <c r="AO69" s="91"/>
      <c r="AP69" s="77"/>
      <c r="AQ69" s="91"/>
      <c r="AR69" s="72"/>
      <c r="AS69" s="359"/>
      <c r="AT69" s="91"/>
      <c r="AU69" s="72"/>
      <c r="AV69" s="804" t="str">
        <f>IF(AU69="","",IF(AU69="A",'12.パネルラジエーター設備費用算出シート'!$G$13,IF(AU69="B",'12.パネルラジエーター設備費用算出シート'!$N$13,IF(AU69="C",'12.パネルラジエーター設備費用算出シート'!$G$23,IF(AU69="D",'12.パネルラジエーター設備費用算出シート'!$N$23,IF(AU69="E",'12.パネルラジエーター設備費用算出シート'!$G$33,IF(AU69="F",'12.パネルラジエーター設備費用算出シート'!$N$33,IF(AU69="G",'12.パネルラジエーター設備費用算出シート'!$G$43,IF(AU69="H",'12.パネルラジエーター設備費用算出シート'!$N$43,IF(AU69="I",'12.パネルラジエーター設備費用算出シート'!$G$54,'12.パネルラジエーター設備費用算出シート'!$N$54))))))))))</f>
        <v/>
      </c>
      <c r="AW69" s="91"/>
      <c r="AX69" s="75"/>
      <c r="AY69" s="805"/>
      <c r="AZ69" s="91"/>
      <c r="BA69" s="36"/>
      <c r="BB69" s="36"/>
      <c r="BC69" s="36"/>
      <c r="BD69" s="36"/>
      <c r="BE69" s="66"/>
      <c r="BF69" s="36"/>
      <c r="BG69" s="36"/>
      <c r="BH69" s="66"/>
      <c r="BI69" s="36"/>
      <c r="BJ69" s="36"/>
      <c r="BK69" s="36"/>
      <c r="BL69" s="36"/>
    </row>
    <row r="70" spans="1:64" s="37" customFormat="1">
      <c r="A70" s="93"/>
      <c r="B70" s="68">
        <v>58</v>
      </c>
      <c r="C70" s="105"/>
      <c r="D70" s="69"/>
      <c r="E70" s="94"/>
      <c r="F70" s="798"/>
      <c r="G70" s="798"/>
      <c r="H70" s="72"/>
      <c r="I70" s="73"/>
      <c r="J70" s="72"/>
      <c r="K70" s="800" t="str">
        <f t="shared" si="0"/>
        <v/>
      </c>
      <c r="L70" s="800" t="str">
        <f>IF($G70="","",IF(OR('2.全体概要'!$C$15=1,'2.全体概要'!$C$15=2),INDEX($BG$15:$BG$16,MATCH($G70,$BF$15:$BF$16,-1)),IF('2.全体概要'!$C$15=3,INDEX($BG$14:$BG$15,MATCH($G70,$BF$14:$BF$15,-1)),INDEX($BG$13:$BG$14,MATCH($G70,$BF$13:$BF$14,-1)))))</f>
        <v/>
      </c>
      <c r="M70" s="800" t="str">
        <f t="shared" si="1"/>
        <v/>
      </c>
      <c r="N70" s="801">
        <f t="shared" si="2"/>
        <v>0</v>
      </c>
      <c r="O70" s="91"/>
      <c r="P70" s="161"/>
      <c r="Q70" s="67"/>
      <c r="R70" s="89"/>
      <c r="S70" s="162"/>
      <c r="T70" s="67"/>
      <c r="U70" s="91"/>
      <c r="V70" s="161"/>
      <c r="W70" s="67"/>
      <c r="X70" s="89"/>
      <c r="Y70" s="162"/>
      <c r="Z70" s="67"/>
      <c r="AA70" s="91"/>
      <c r="AB70" s="72"/>
      <c r="AC70" s="91"/>
      <c r="AD70" s="161"/>
      <c r="AE70" s="91"/>
      <c r="AF70" s="161"/>
      <c r="AG70" s="91"/>
      <c r="AH70" s="72"/>
      <c r="AI70" s="91"/>
      <c r="AJ70" s="161"/>
      <c r="AK70" s="91"/>
      <c r="AL70" s="75"/>
      <c r="AM70" s="91"/>
      <c r="AN70" s="75"/>
      <c r="AO70" s="91"/>
      <c r="AP70" s="77"/>
      <c r="AQ70" s="91"/>
      <c r="AR70" s="72"/>
      <c r="AS70" s="359"/>
      <c r="AT70" s="91"/>
      <c r="AU70" s="72"/>
      <c r="AV70" s="804" t="str">
        <f>IF(AU70="","",IF(AU70="A",'12.パネルラジエーター設備費用算出シート'!$G$13,IF(AU70="B",'12.パネルラジエーター設備費用算出シート'!$N$13,IF(AU70="C",'12.パネルラジエーター設備費用算出シート'!$G$23,IF(AU70="D",'12.パネルラジエーター設備費用算出シート'!$N$23,IF(AU70="E",'12.パネルラジエーター設備費用算出シート'!$G$33,IF(AU70="F",'12.パネルラジエーター設備費用算出シート'!$N$33,IF(AU70="G",'12.パネルラジエーター設備費用算出シート'!$G$43,IF(AU70="H",'12.パネルラジエーター設備費用算出シート'!$N$43,IF(AU70="I",'12.パネルラジエーター設備費用算出シート'!$G$54,'12.パネルラジエーター設備費用算出シート'!$N$54))))))))))</f>
        <v/>
      </c>
      <c r="AW70" s="91"/>
      <c r="AX70" s="75"/>
      <c r="AY70" s="805"/>
      <c r="AZ70" s="91"/>
      <c r="BA70" s="36"/>
      <c r="BB70" s="36"/>
      <c r="BC70" s="36"/>
      <c r="BD70" s="36"/>
      <c r="BE70" s="66"/>
      <c r="BF70" s="36"/>
      <c r="BG70" s="36"/>
      <c r="BH70" s="66"/>
      <c r="BI70" s="36"/>
      <c r="BJ70" s="36"/>
      <c r="BK70" s="36"/>
      <c r="BL70" s="36"/>
    </row>
    <row r="71" spans="1:64" s="37" customFormat="1">
      <c r="A71" s="93"/>
      <c r="B71" s="68">
        <v>59</v>
      </c>
      <c r="C71" s="105"/>
      <c r="D71" s="69"/>
      <c r="E71" s="94"/>
      <c r="F71" s="798"/>
      <c r="G71" s="798"/>
      <c r="H71" s="72"/>
      <c r="I71" s="73"/>
      <c r="J71" s="72"/>
      <c r="K71" s="800" t="str">
        <f t="shared" si="0"/>
        <v/>
      </c>
      <c r="L71" s="800" t="str">
        <f>IF($G71="","",IF(OR('2.全体概要'!$C$15=1,'2.全体概要'!$C$15=2),INDEX($BG$15:$BG$16,MATCH($G71,$BF$15:$BF$16,-1)),IF('2.全体概要'!$C$15=3,INDEX($BG$14:$BG$15,MATCH($G71,$BF$14:$BF$15,-1)),INDEX($BG$13:$BG$14,MATCH($G71,$BF$13:$BF$14,-1)))))</f>
        <v/>
      </c>
      <c r="M71" s="800" t="str">
        <f t="shared" si="1"/>
        <v/>
      </c>
      <c r="N71" s="801">
        <f t="shared" si="2"/>
        <v>0</v>
      </c>
      <c r="O71" s="91"/>
      <c r="P71" s="161"/>
      <c r="Q71" s="67"/>
      <c r="R71" s="89"/>
      <c r="S71" s="162"/>
      <c r="T71" s="67"/>
      <c r="U71" s="91"/>
      <c r="V71" s="161"/>
      <c r="W71" s="67"/>
      <c r="X71" s="89"/>
      <c r="Y71" s="162"/>
      <c r="Z71" s="67"/>
      <c r="AA71" s="91"/>
      <c r="AB71" s="72"/>
      <c r="AC71" s="91"/>
      <c r="AD71" s="161"/>
      <c r="AE71" s="91"/>
      <c r="AF71" s="161"/>
      <c r="AG71" s="91"/>
      <c r="AH71" s="72"/>
      <c r="AI71" s="91"/>
      <c r="AJ71" s="161"/>
      <c r="AK71" s="91"/>
      <c r="AL71" s="75"/>
      <c r="AM71" s="91"/>
      <c r="AN71" s="75"/>
      <c r="AO71" s="91"/>
      <c r="AP71" s="77"/>
      <c r="AQ71" s="91"/>
      <c r="AR71" s="72"/>
      <c r="AS71" s="359"/>
      <c r="AT71" s="91"/>
      <c r="AU71" s="72"/>
      <c r="AV71" s="804" t="str">
        <f>IF(AU71="","",IF(AU71="A",'12.パネルラジエーター設備費用算出シート'!$G$13,IF(AU71="B",'12.パネルラジエーター設備費用算出シート'!$N$13,IF(AU71="C",'12.パネルラジエーター設備費用算出シート'!$G$23,IF(AU71="D",'12.パネルラジエーター設備費用算出シート'!$N$23,IF(AU71="E",'12.パネルラジエーター設備費用算出シート'!$G$33,IF(AU71="F",'12.パネルラジエーター設備費用算出シート'!$N$33,IF(AU71="G",'12.パネルラジエーター設備費用算出シート'!$G$43,IF(AU71="H",'12.パネルラジエーター設備費用算出シート'!$N$43,IF(AU71="I",'12.パネルラジエーター設備費用算出シート'!$G$54,'12.パネルラジエーター設備費用算出シート'!$N$54))))))))))</f>
        <v/>
      </c>
      <c r="AW71" s="91"/>
      <c r="AX71" s="75"/>
      <c r="AY71" s="805"/>
      <c r="AZ71" s="91"/>
      <c r="BA71" s="36"/>
      <c r="BB71" s="36"/>
      <c r="BC71" s="36"/>
      <c r="BD71" s="36"/>
      <c r="BE71" s="66"/>
      <c r="BF71" s="36"/>
      <c r="BG71" s="36"/>
      <c r="BH71" s="66"/>
      <c r="BI71" s="36"/>
      <c r="BJ71" s="36"/>
      <c r="BK71" s="36"/>
      <c r="BL71" s="36"/>
    </row>
    <row r="72" spans="1:64" s="37" customFormat="1">
      <c r="A72" s="93"/>
      <c r="B72" s="68">
        <v>60</v>
      </c>
      <c r="C72" s="105"/>
      <c r="D72" s="69"/>
      <c r="E72" s="94"/>
      <c r="F72" s="798"/>
      <c r="G72" s="798"/>
      <c r="H72" s="72"/>
      <c r="I72" s="73"/>
      <c r="J72" s="72"/>
      <c r="K72" s="800" t="str">
        <f t="shared" si="0"/>
        <v/>
      </c>
      <c r="L72" s="800" t="str">
        <f>IF($G72="","",IF(OR('2.全体概要'!$C$15=1,'2.全体概要'!$C$15=2),INDEX($BG$15:$BG$16,MATCH($G72,$BF$15:$BF$16,-1)),IF('2.全体概要'!$C$15=3,INDEX($BG$14:$BG$15,MATCH($G72,$BF$14:$BF$15,-1)),INDEX($BG$13:$BG$14,MATCH($G72,$BF$13:$BF$14,-1)))))</f>
        <v/>
      </c>
      <c r="M72" s="800" t="str">
        <f t="shared" si="1"/>
        <v/>
      </c>
      <c r="N72" s="801">
        <f t="shared" si="2"/>
        <v>0</v>
      </c>
      <c r="O72" s="91"/>
      <c r="P72" s="161"/>
      <c r="Q72" s="67"/>
      <c r="R72" s="89"/>
      <c r="S72" s="162"/>
      <c r="T72" s="67"/>
      <c r="U72" s="91"/>
      <c r="V72" s="161"/>
      <c r="W72" s="67"/>
      <c r="X72" s="89"/>
      <c r="Y72" s="162"/>
      <c r="Z72" s="67"/>
      <c r="AA72" s="91"/>
      <c r="AB72" s="72"/>
      <c r="AC72" s="91"/>
      <c r="AD72" s="161"/>
      <c r="AE72" s="91"/>
      <c r="AF72" s="161"/>
      <c r="AG72" s="91"/>
      <c r="AH72" s="72"/>
      <c r="AI72" s="91"/>
      <c r="AJ72" s="161"/>
      <c r="AK72" s="91"/>
      <c r="AL72" s="75"/>
      <c r="AM72" s="91"/>
      <c r="AN72" s="75"/>
      <c r="AO72" s="91"/>
      <c r="AP72" s="77"/>
      <c r="AQ72" s="91"/>
      <c r="AR72" s="72"/>
      <c r="AS72" s="359"/>
      <c r="AT72" s="91"/>
      <c r="AU72" s="72"/>
      <c r="AV72" s="804" t="str">
        <f>IF(AU72="","",IF(AU72="A",'12.パネルラジエーター設備費用算出シート'!$G$13,IF(AU72="B",'12.パネルラジエーター設備費用算出シート'!$N$13,IF(AU72="C",'12.パネルラジエーター設備費用算出シート'!$G$23,IF(AU72="D",'12.パネルラジエーター設備費用算出シート'!$N$23,IF(AU72="E",'12.パネルラジエーター設備費用算出シート'!$G$33,IF(AU72="F",'12.パネルラジエーター設備費用算出シート'!$N$33,IF(AU72="G",'12.パネルラジエーター設備費用算出シート'!$G$43,IF(AU72="H",'12.パネルラジエーター設備費用算出シート'!$N$43,IF(AU72="I",'12.パネルラジエーター設備費用算出シート'!$G$54,'12.パネルラジエーター設備費用算出シート'!$N$54))))))))))</f>
        <v/>
      </c>
      <c r="AW72" s="91"/>
      <c r="AX72" s="75"/>
      <c r="AY72" s="805"/>
      <c r="AZ72" s="91"/>
      <c r="BA72" s="36"/>
      <c r="BB72" s="36"/>
      <c r="BC72" s="36"/>
      <c r="BD72" s="36"/>
      <c r="BE72" s="66"/>
      <c r="BF72" s="36"/>
      <c r="BG72" s="36"/>
      <c r="BH72" s="66"/>
      <c r="BI72" s="36"/>
      <c r="BJ72" s="36"/>
      <c r="BK72" s="36"/>
      <c r="BL72" s="36"/>
    </row>
    <row r="73" spans="1:64" s="37" customFormat="1">
      <c r="A73" s="93"/>
      <c r="B73" s="68">
        <v>61</v>
      </c>
      <c r="C73" s="105"/>
      <c r="D73" s="69"/>
      <c r="E73" s="94"/>
      <c r="F73" s="798"/>
      <c r="G73" s="798"/>
      <c r="H73" s="72"/>
      <c r="I73" s="73"/>
      <c r="J73" s="72"/>
      <c r="K73" s="800" t="str">
        <f t="shared" si="0"/>
        <v/>
      </c>
      <c r="L73" s="800" t="str">
        <f>IF($G73="","",IF(OR('2.全体概要'!$C$15=1,'2.全体概要'!$C$15=2),INDEX($BG$15:$BG$16,MATCH($G73,$BF$15:$BF$16,-1)),IF('2.全体概要'!$C$15=3,INDEX($BG$14:$BG$15,MATCH($G73,$BF$14:$BF$15,-1)),INDEX($BG$13:$BG$14,MATCH($G73,$BF$13:$BF$14,-1)))))</f>
        <v/>
      </c>
      <c r="M73" s="800" t="str">
        <f t="shared" si="1"/>
        <v/>
      </c>
      <c r="N73" s="801">
        <f t="shared" si="2"/>
        <v>0</v>
      </c>
      <c r="O73" s="91"/>
      <c r="P73" s="161"/>
      <c r="Q73" s="67"/>
      <c r="R73" s="89"/>
      <c r="S73" s="162"/>
      <c r="T73" s="67"/>
      <c r="U73" s="91"/>
      <c r="V73" s="161"/>
      <c r="W73" s="67"/>
      <c r="X73" s="89"/>
      <c r="Y73" s="162"/>
      <c r="Z73" s="67"/>
      <c r="AA73" s="91"/>
      <c r="AB73" s="72"/>
      <c r="AC73" s="91"/>
      <c r="AD73" s="161"/>
      <c r="AE73" s="91"/>
      <c r="AF73" s="161"/>
      <c r="AG73" s="91"/>
      <c r="AH73" s="72"/>
      <c r="AI73" s="91"/>
      <c r="AJ73" s="161"/>
      <c r="AK73" s="91"/>
      <c r="AL73" s="75"/>
      <c r="AM73" s="91"/>
      <c r="AN73" s="75"/>
      <c r="AO73" s="91"/>
      <c r="AP73" s="77"/>
      <c r="AQ73" s="91"/>
      <c r="AR73" s="72"/>
      <c r="AS73" s="359"/>
      <c r="AT73" s="91"/>
      <c r="AU73" s="72"/>
      <c r="AV73" s="804" t="str">
        <f>IF(AU73="","",IF(AU73="A",'12.パネルラジエーター設備費用算出シート'!$G$13,IF(AU73="B",'12.パネルラジエーター設備費用算出シート'!$N$13,IF(AU73="C",'12.パネルラジエーター設備費用算出シート'!$G$23,IF(AU73="D",'12.パネルラジエーター設備費用算出シート'!$N$23,IF(AU73="E",'12.パネルラジエーター設備費用算出シート'!$G$33,IF(AU73="F",'12.パネルラジエーター設備費用算出シート'!$N$33,IF(AU73="G",'12.パネルラジエーター設備費用算出シート'!$G$43,IF(AU73="H",'12.パネルラジエーター設備費用算出シート'!$N$43,IF(AU73="I",'12.パネルラジエーター設備費用算出シート'!$G$54,'12.パネルラジエーター設備費用算出シート'!$N$54))))))))))</f>
        <v/>
      </c>
      <c r="AW73" s="91"/>
      <c r="AX73" s="75"/>
      <c r="AY73" s="805"/>
      <c r="AZ73" s="91"/>
      <c r="BA73" s="36"/>
      <c r="BB73" s="36"/>
      <c r="BC73" s="36"/>
      <c r="BD73" s="36"/>
      <c r="BE73" s="66"/>
      <c r="BF73" s="36"/>
      <c r="BG73" s="36"/>
      <c r="BH73" s="66"/>
      <c r="BI73" s="36"/>
      <c r="BJ73" s="36"/>
      <c r="BK73" s="36"/>
      <c r="BL73" s="36"/>
    </row>
    <row r="74" spans="1:64" s="37" customFormat="1">
      <c r="A74" s="93"/>
      <c r="B74" s="68">
        <v>62</v>
      </c>
      <c r="C74" s="105"/>
      <c r="D74" s="69"/>
      <c r="E74" s="94"/>
      <c r="F74" s="798"/>
      <c r="G74" s="798"/>
      <c r="H74" s="72"/>
      <c r="I74" s="73"/>
      <c r="J74" s="72"/>
      <c r="K74" s="800" t="str">
        <f t="shared" si="0"/>
        <v/>
      </c>
      <c r="L74" s="800" t="str">
        <f>IF($G74="","",IF(OR('2.全体概要'!$C$15=1,'2.全体概要'!$C$15=2),INDEX($BG$15:$BG$16,MATCH($G74,$BF$15:$BF$16,-1)),IF('2.全体概要'!$C$15=3,INDEX($BG$14:$BG$15,MATCH($G74,$BF$14:$BF$15,-1)),INDEX($BG$13:$BG$14,MATCH($G74,$BF$13:$BF$14,-1)))))</f>
        <v/>
      </c>
      <c r="M74" s="800" t="str">
        <f t="shared" si="1"/>
        <v/>
      </c>
      <c r="N74" s="801">
        <f t="shared" si="2"/>
        <v>0</v>
      </c>
      <c r="O74" s="91"/>
      <c r="P74" s="161"/>
      <c r="Q74" s="67"/>
      <c r="R74" s="89"/>
      <c r="S74" s="162"/>
      <c r="T74" s="67"/>
      <c r="U74" s="91"/>
      <c r="V74" s="161"/>
      <c r="W74" s="67"/>
      <c r="X74" s="89"/>
      <c r="Y74" s="162"/>
      <c r="Z74" s="67"/>
      <c r="AA74" s="91"/>
      <c r="AB74" s="72"/>
      <c r="AC74" s="91"/>
      <c r="AD74" s="161"/>
      <c r="AE74" s="91"/>
      <c r="AF74" s="161"/>
      <c r="AG74" s="91"/>
      <c r="AH74" s="72"/>
      <c r="AI74" s="91"/>
      <c r="AJ74" s="161"/>
      <c r="AK74" s="91"/>
      <c r="AL74" s="75"/>
      <c r="AM74" s="91"/>
      <c r="AN74" s="75"/>
      <c r="AO74" s="91"/>
      <c r="AP74" s="77"/>
      <c r="AQ74" s="91"/>
      <c r="AR74" s="72"/>
      <c r="AS74" s="359"/>
      <c r="AT74" s="91"/>
      <c r="AU74" s="72"/>
      <c r="AV74" s="804" t="str">
        <f>IF(AU74="","",IF(AU74="A",'12.パネルラジエーター設備費用算出シート'!$G$13,IF(AU74="B",'12.パネルラジエーター設備費用算出シート'!$N$13,IF(AU74="C",'12.パネルラジエーター設備費用算出シート'!$G$23,IF(AU74="D",'12.パネルラジエーター設備費用算出シート'!$N$23,IF(AU74="E",'12.パネルラジエーター設備費用算出シート'!$G$33,IF(AU74="F",'12.パネルラジエーター設備費用算出シート'!$N$33,IF(AU74="G",'12.パネルラジエーター設備費用算出シート'!$G$43,IF(AU74="H",'12.パネルラジエーター設備費用算出シート'!$N$43,IF(AU74="I",'12.パネルラジエーター設備費用算出シート'!$G$54,'12.パネルラジエーター設備費用算出シート'!$N$54))))))))))</f>
        <v/>
      </c>
      <c r="AW74" s="91"/>
      <c r="AX74" s="75"/>
      <c r="AY74" s="805"/>
      <c r="AZ74" s="91"/>
      <c r="BA74" s="36"/>
      <c r="BB74" s="36"/>
      <c r="BC74" s="36"/>
      <c r="BD74" s="36"/>
      <c r="BE74" s="66"/>
      <c r="BF74" s="36"/>
      <c r="BG74" s="36"/>
      <c r="BH74" s="66"/>
      <c r="BI74" s="36"/>
      <c r="BJ74" s="36"/>
      <c r="BK74" s="36"/>
      <c r="BL74" s="36"/>
    </row>
    <row r="75" spans="1:64" s="37" customFormat="1">
      <c r="A75" s="93"/>
      <c r="B75" s="68">
        <v>63</v>
      </c>
      <c r="C75" s="105"/>
      <c r="D75" s="69"/>
      <c r="E75" s="94"/>
      <c r="F75" s="798"/>
      <c r="G75" s="798"/>
      <c r="H75" s="72"/>
      <c r="I75" s="73"/>
      <c r="J75" s="72"/>
      <c r="K75" s="800" t="str">
        <f t="shared" si="0"/>
        <v/>
      </c>
      <c r="L75" s="800" t="str">
        <f>IF($G75="","",IF(OR('2.全体概要'!$C$15=1,'2.全体概要'!$C$15=2),INDEX($BG$15:$BG$16,MATCH($G75,$BF$15:$BF$16,-1)),IF('2.全体概要'!$C$15=3,INDEX($BG$14:$BG$15,MATCH($G75,$BF$14:$BF$15,-1)),INDEX($BG$13:$BG$14,MATCH($G75,$BF$13:$BF$14,-1)))))</f>
        <v/>
      </c>
      <c r="M75" s="800" t="str">
        <f t="shared" si="1"/>
        <v/>
      </c>
      <c r="N75" s="801">
        <f t="shared" si="2"/>
        <v>0</v>
      </c>
      <c r="O75" s="91"/>
      <c r="P75" s="161"/>
      <c r="Q75" s="67"/>
      <c r="R75" s="89"/>
      <c r="S75" s="162"/>
      <c r="T75" s="67"/>
      <c r="U75" s="91"/>
      <c r="V75" s="161"/>
      <c r="W75" s="67"/>
      <c r="X75" s="89"/>
      <c r="Y75" s="162"/>
      <c r="Z75" s="67"/>
      <c r="AA75" s="91"/>
      <c r="AB75" s="72"/>
      <c r="AC75" s="91"/>
      <c r="AD75" s="161"/>
      <c r="AE75" s="91"/>
      <c r="AF75" s="161"/>
      <c r="AG75" s="91"/>
      <c r="AH75" s="72"/>
      <c r="AI75" s="91"/>
      <c r="AJ75" s="161"/>
      <c r="AK75" s="91"/>
      <c r="AL75" s="75"/>
      <c r="AM75" s="91"/>
      <c r="AN75" s="75"/>
      <c r="AO75" s="91"/>
      <c r="AP75" s="77"/>
      <c r="AQ75" s="91"/>
      <c r="AR75" s="72"/>
      <c r="AS75" s="359"/>
      <c r="AT75" s="91"/>
      <c r="AU75" s="72"/>
      <c r="AV75" s="804" t="str">
        <f>IF(AU75="","",IF(AU75="A",'12.パネルラジエーター設備費用算出シート'!$G$13,IF(AU75="B",'12.パネルラジエーター設備費用算出シート'!$N$13,IF(AU75="C",'12.パネルラジエーター設備費用算出シート'!$G$23,IF(AU75="D",'12.パネルラジエーター設備費用算出シート'!$N$23,IF(AU75="E",'12.パネルラジエーター設備費用算出シート'!$G$33,IF(AU75="F",'12.パネルラジエーター設備費用算出シート'!$N$33,IF(AU75="G",'12.パネルラジエーター設備費用算出シート'!$G$43,IF(AU75="H",'12.パネルラジエーター設備費用算出シート'!$N$43,IF(AU75="I",'12.パネルラジエーター設備費用算出シート'!$G$54,'12.パネルラジエーター設備費用算出シート'!$N$54))))))))))</f>
        <v/>
      </c>
      <c r="AW75" s="91"/>
      <c r="AX75" s="75"/>
      <c r="AY75" s="805"/>
      <c r="AZ75" s="91"/>
      <c r="BA75" s="36"/>
      <c r="BB75" s="36"/>
      <c r="BC75" s="36"/>
      <c r="BD75" s="36"/>
      <c r="BE75" s="66"/>
      <c r="BF75" s="36"/>
      <c r="BG75" s="36"/>
      <c r="BH75" s="66"/>
      <c r="BI75" s="36"/>
      <c r="BJ75" s="36"/>
      <c r="BK75" s="36"/>
      <c r="BL75" s="36"/>
    </row>
    <row r="76" spans="1:64" s="37" customFormat="1">
      <c r="A76" s="93"/>
      <c r="B76" s="68">
        <v>64</v>
      </c>
      <c r="C76" s="105"/>
      <c r="D76" s="69"/>
      <c r="E76" s="94"/>
      <c r="F76" s="798"/>
      <c r="G76" s="798"/>
      <c r="H76" s="72"/>
      <c r="I76" s="73"/>
      <c r="J76" s="72"/>
      <c r="K76" s="800" t="str">
        <f t="shared" si="0"/>
        <v/>
      </c>
      <c r="L76" s="800" t="str">
        <f>IF($G76="","",IF(OR('2.全体概要'!$C$15=1,'2.全体概要'!$C$15=2),INDEX($BG$15:$BG$16,MATCH($G76,$BF$15:$BF$16,-1)),IF('2.全体概要'!$C$15=3,INDEX($BG$14:$BG$15,MATCH($G76,$BF$14:$BF$15,-1)),INDEX($BG$13:$BG$14,MATCH($G76,$BF$13:$BF$14,-1)))))</f>
        <v/>
      </c>
      <c r="M76" s="800" t="str">
        <f t="shared" si="1"/>
        <v/>
      </c>
      <c r="N76" s="801">
        <f t="shared" si="2"/>
        <v>0</v>
      </c>
      <c r="O76" s="91"/>
      <c r="P76" s="161"/>
      <c r="Q76" s="67"/>
      <c r="R76" s="89"/>
      <c r="S76" s="162"/>
      <c r="T76" s="67"/>
      <c r="U76" s="91"/>
      <c r="V76" s="161"/>
      <c r="W76" s="67"/>
      <c r="X76" s="89"/>
      <c r="Y76" s="162"/>
      <c r="Z76" s="67"/>
      <c r="AA76" s="91"/>
      <c r="AB76" s="72"/>
      <c r="AC76" s="91"/>
      <c r="AD76" s="161"/>
      <c r="AE76" s="91"/>
      <c r="AF76" s="161"/>
      <c r="AG76" s="91"/>
      <c r="AH76" s="72"/>
      <c r="AI76" s="91"/>
      <c r="AJ76" s="161"/>
      <c r="AK76" s="91"/>
      <c r="AL76" s="75"/>
      <c r="AM76" s="91"/>
      <c r="AN76" s="75"/>
      <c r="AO76" s="91"/>
      <c r="AP76" s="77"/>
      <c r="AQ76" s="91"/>
      <c r="AR76" s="72"/>
      <c r="AS76" s="359"/>
      <c r="AT76" s="91"/>
      <c r="AU76" s="72"/>
      <c r="AV76" s="804" t="str">
        <f>IF(AU76="","",IF(AU76="A",'12.パネルラジエーター設備費用算出シート'!$G$13,IF(AU76="B",'12.パネルラジエーター設備費用算出シート'!$N$13,IF(AU76="C",'12.パネルラジエーター設備費用算出シート'!$G$23,IF(AU76="D",'12.パネルラジエーター設備費用算出シート'!$N$23,IF(AU76="E",'12.パネルラジエーター設備費用算出シート'!$G$33,IF(AU76="F",'12.パネルラジエーター設備費用算出シート'!$N$33,IF(AU76="G",'12.パネルラジエーター設備費用算出シート'!$G$43,IF(AU76="H",'12.パネルラジエーター設備費用算出シート'!$N$43,IF(AU76="I",'12.パネルラジエーター設備費用算出シート'!$G$54,'12.パネルラジエーター設備費用算出シート'!$N$54))))))))))</f>
        <v/>
      </c>
      <c r="AW76" s="91"/>
      <c r="AX76" s="75"/>
      <c r="AY76" s="805"/>
      <c r="AZ76" s="91"/>
      <c r="BA76" s="36"/>
      <c r="BB76" s="36"/>
      <c r="BC76" s="36"/>
      <c r="BD76" s="36"/>
      <c r="BE76" s="66"/>
      <c r="BF76" s="36"/>
      <c r="BG76" s="36"/>
      <c r="BH76" s="66"/>
      <c r="BI76" s="36"/>
      <c r="BJ76" s="36"/>
      <c r="BK76" s="36"/>
      <c r="BL76" s="36"/>
    </row>
    <row r="77" spans="1:64" s="37" customFormat="1">
      <c r="A77" s="93"/>
      <c r="B77" s="68">
        <v>65</v>
      </c>
      <c r="C77" s="105"/>
      <c r="D77" s="69"/>
      <c r="E77" s="94"/>
      <c r="F77" s="798"/>
      <c r="G77" s="798"/>
      <c r="H77" s="72"/>
      <c r="I77" s="73"/>
      <c r="J77" s="72"/>
      <c r="K77" s="800" t="str">
        <f t="shared" ref="K77:K140" si="3">IF($F77="","",VLOOKUP($F77,$BC$13:$BD$17,2,TRUE))</f>
        <v/>
      </c>
      <c r="L77" s="800" t="str">
        <f>IF($G77="","",IF(OR('2.全体概要'!$C$15=1,'2.全体概要'!$C$15=2),INDEX($BG$15:$BG$16,MATCH($G77,$BF$15:$BF$16,-1)),IF('2.全体概要'!$C$15=3,INDEX($BG$14:$BG$15,MATCH($G77,$BF$14:$BF$15,-1)),INDEX($BG$13:$BG$14,MATCH($G77,$BF$13:$BF$14,-1)))))</f>
        <v/>
      </c>
      <c r="M77" s="800" t="str">
        <f t="shared" ref="M77:M140" si="4">IF(OR($F77="",$H77="",$I77=""),"",VLOOKUP($H77&amp;$I77,$BI$13:$BL$18,IF($F77&lt;50,2,IF(AND($J77="該当",$H77="角住戸"),4,3)),FALSE))</f>
        <v/>
      </c>
      <c r="N77" s="801">
        <f t="shared" si="2"/>
        <v>0</v>
      </c>
      <c r="O77" s="91"/>
      <c r="P77" s="161"/>
      <c r="Q77" s="67"/>
      <c r="R77" s="89"/>
      <c r="S77" s="162"/>
      <c r="T77" s="67"/>
      <c r="U77" s="91"/>
      <c r="V77" s="161"/>
      <c r="W77" s="67"/>
      <c r="X77" s="89"/>
      <c r="Y77" s="162"/>
      <c r="Z77" s="67"/>
      <c r="AA77" s="91"/>
      <c r="AB77" s="72"/>
      <c r="AC77" s="91"/>
      <c r="AD77" s="161"/>
      <c r="AE77" s="91"/>
      <c r="AF77" s="161"/>
      <c r="AG77" s="91"/>
      <c r="AH77" s="72"/>
      <c r="AI77" s="91"/>
      <c r="AJ77" s="161"/>
      <c r="AK77" s="91"/>
      <c r="AL77" s="75"/>
      <c r="AM77" s="91"/>
      <c r="AN77" s="75"/>
      <c r="AO77" s="91"/>
      <c r="AP77" s="77"/>
      <c r="AQ77" s="91"/>
      <c r="AR77" s="72"/>
      <c r="AS77" s="359"/>
      <c r="AT77" s="91"/>
      <c r="AU77" s="72"/>
      <c r="AV77" s="804" t="str">
        <f>IF(AU77="","",IF(AU77="A",'12.パネルラジエーター設備費用算出シート'!$G$13,IF(AU77="B",'12.パネルラジエーター設備費用算出シート'!$N$13,IF(AU77="C",'12.パネルラジエーター設備費用算出シート'!$G$23,IF(AU77="D",'12.パネルラジエーター設備費用算出シート'!$N$23,IF(AU77="E",'12.パネルラジエーター設備費用算出シート'!$G$33,IF(AU77="F",'12.パネルラジエーター設備費用算出シート'!$N$33,IF(AU77="G",'12.パネルラジエーター設備費用算出シート'!$G$43,IF(AU77="H",'12.パネルラジエーター設備費用算出シート'!$N$43,IF(AU77="I",'12.パネルラジエーター設備費用算出シート'!$G$54,'12.パネルラジエーター設備費用算出シート'!$N$54))))))))))</f>
        <v/>
      </c>
      <c r="AW77" s="91"/>
      <c r="AX77" s="75"/>
      <c r="AY77" s="805"/>
      <c r="AZ77" s="91"/>
      <c r="BA77" s="36"/>
      <c r="BB77" s="36"/>
      <c r="BC77" s="36"/>
      <c r="BD77" s="36"/>
      <c r="BE77" s="66"/>
      <c r="BF77" s="36"/>
      <c r="BG77" s="36"/>
      <c r="BH77" s="66"/>
      <c r="BI77" s="36"/>
      <c r="BJ77" s="36"/>
      <c r="BK77" s="36"/>
      <c r="BL77" s="36"/>
    </row>
    <row r="78" spans="1:64" s="37" customFormat="1">
      <c r="A78" s="93"/>
      <c r="B78" s="68">
        <v>66</v>
      </c>
      <c r="C78" s="105"/>
      <c r="D78" s="69"/>
      <c r="E78" s="94"/>
      <c r="F78" s="798"/>
      <c r="G78" s="798"/>
      <c r="H78" s="72"/>
      <c r="I78" s="73"/>
      <c r="J78" s="72"/>
      <c r="K78" s="800" t="str">
        <f t="shared" si="3"/>
        <v/>
      </c>
      <c r="L78" s="800" t="str">
        <f>IF($G78="","",IF(OR('2.全体概要'!$C$15=1,'2.全体概要'!$C$15=2),INDEX($BG$15:$BG$16,MATCH($G78,$BF$15:$BF$16,-1)),IF('2.全体概要'!$C$15=3,INDEX($BG$14:$BG$15,MATCH($G78,$BF$14:$BF$15,-1)),INDEX($BG$13:$BG$14,MATCH($G78,$BF$13:$BF$14,-1)))))</f>
        <v/>
      </c>
      <c r="M78" s="800" t="str">
        <f t="shared" si="4"/>
        <v/>
      </c>
      <c r="N78" s="801">
        <f t="shared" si="2"/>
        <v>0</v>
      </c>
      <c r="O78" s="91"/>
      <c r="P78" s="161"/>
      <c r="Q78" s="67"/>
      <c r="R78" s="89"/>
      <c r="S78" s="162"/>
      <c r="T78" s="67"/>
      <c r="U78" s="91"/>
      <c r="V78" s="161"/>
      <c r="W78" s="67"/>
      <c r="X78" s="89"/>
      <c r="Y78" s="162"/>
      <c r="Z78" s="67"/>
      <c r="AA78" s="91"/>
      <c r="AB78" s="72"/>
      <c r="AC78" s="91"/>
      <c r="AD78" s="161"/>
      <c r="AE78" s="91"/>
      <c r="AF78" s="161"/>
      <c r="AG78" s="91"/>
      <c r="AH78" s="72"/>
      <c r="AI78" s="91"/>
      <c r="AJ78" s="161"/>
      <c r="AK78" s="91"/>
      <c r="AL78" s="75"/>
      <c r="AM78" s="91"/>
      <c r="AN78" s="75"/>
      <c r="AO78" s="91"/>
      <c r="AP78" s="77"/>
      <c r="AQ78" s="91"/>
      <c r="AR78" s="72"/>
      <c r="AS78" s="359"/>
      <c r="AT78" s="91"/>
      <c r="AU78" s="72"/>
      <c r="AV78" s="804" t="str">
        <f>IF(AU78="","",IF(AU78="A",'12.パネルラジエーター設備費用算出シート'!$G$13,IF(AU78="B",'12.パネルラジエーター設備費用算出シート'!$N$13,IF(AU78="C",'12.パネルラジエーター設備費用算出シート'!$G$23,IF(AU78="D",'12.パネルラジエーター設備費用算出シート'!$N$23,IF(AU78="E",'12.パネルラジエーター設備費用算出シート'!$G$33,IF(AU78="F",'12.パネルラジエーター設備費用算出シート'!$N$33,IF(AU78="G",'12.パネルラジエーター設備費用算出シート'!$G$43,IF(AU78="H",'12.パネルラジエーター設備費用算出シート'!$N$43,IF(AU78="I",'12.パネルラジエーター設備費用算出シート'!$G$54,'12.パネルラジエーター設備費用算出シート'!$N$54))))))))))</f>
        <v/>
      </c>
      <c r="AW78" s="91"/>
      <c r="AX78" s="75"/>
      <c r="AY78" s="805"/>
      <c r="AZ78" s="91"/>
      <c r="BA78" s="36"/>
      <c r="BB78" s="36"/>
      <c r="BC78" s="36"/>
      <c r="BD78" s="36"/>
      <c r="BE78" s="66"/>
      <c r="BF78" s="36"/>
      <c r="BG78" s="36"/>
      <c r="BH78" s="66"/>
      <c r="BI78" s="36"/>
      <c r="BJ78" s="36"/>
      <c r="BK78" s="36"/>
      <c r="BL78" s="36"/>
    </row>
    <row r="79" spans="1:64" s="37" customFormat="1">
      <c r="A79" s="93"/>
      <c r="B79" s="68">
        <v>67</v>
      </c>
      <c r="C79" s="105"/>
      <c r="D79" s="69"/>
      <c r="E79" s="94"/>
      <c r="F79" s="798"/>
      <c r="G79" s="798"/>
      <c r="H79" s="72"/>
      <c r="I79" s="73"/>
      <c r="J79" s="72"/>
      <c r="K79" s="800" t="str">
        <f t="shared" si="3"/>
        <v/>
      </c>
      <c r="L79" s="800" t="str">
        <f>IF($G79="","",IF(OR('2.全体概要'!$C$15=1,'2.全体概要'!$C$15=2),INDEX($BG$15:$BG$16,MATCH($G79,$BF$15:$BF$16,-1)),IF('2.全体概要'!$C$15=3,INDEX($BG$14:$BG$15,MATCH($G79,$BF$14:$BF$15,-1)),INDEX($BG$13:$BG$14,MATCH($G79,$BF$13:$BF$14,-1)))))</f>
        <v/>
      </c>
      <c r="M79" s="800" t="str">
        <f t="shared" si="4"/>
        <v/>
      </c>
      <c r="N79" s="801">
        <f t="shared" si="2"/>
        <v>0</v>
      </c>
      <c r="O79" s="91"/>
      <c r="P79" s="161"/>
      <c r="Q79" s="67"/>
      <c r="R79" s="89"/>
      <c r="S79" s="162"/>
      <c r="T79" s="67"/>
      <c r="U79" s="91"/>
      <c r="V79" s="161"/>
      <c r="W79" s="67"/>
      <c r="X79" s="89"/>
      <c r="Y79" s="162"/>
      <c r="Z79" s="67"/>
      <c r="AA79" s="91"/>
      <c r="AB79" s="72"/>
      <c r="AC79" s="91"/>
      <c r="AD79" s="161"/>
      <c r="AE79" s="91"/>
      <c r="AF79" s="161"/>
      <c r="AG79" s="91"/>
      <c r="AH79" s="72"/>
      <c r="AI79" s="91"/>
      <c r="AJ79" s="161"/>
      <c r="AK79" s="91"/>
      <c r="AL79" s="75"/>
      <c r="AM79" s="91"/>
      <c r="AN79" s="75"/>
      <c r="AO79" s="91"/>
      <c r="AP79" s="77"/>
      <c r="AQ79" s="91"/>
      <c r="AR79" s="72"/>
      <c r="AS79" s="359"/>
      <c r="AT79" s="91"/>
      <c r="AU79" s="72"/>
      <c r="AV79" s="804" t="str">
        <f>IF(AU79="","",IF(AU79="A",'12.パネルラジエーター設備費用算出シート'!$G$13,IF(AU79="B",'12.パネルラジエーター設備費用算出シート'!$N$13,IF(AU79="C",'12.パネルラジエーター設備費用算出シート'!$G$23,IF(AU79="D",'12.パネルラジエーター設備費用算出シート'!$N$23,IF(AU79="E",'12.パネルラジエーター設備費用算出シート'!$G$33,IF(AU79="F",'12.パネルラジエーター設備費用算出シート'!$N$33,IF(AU79="G",'12.パネルラジエーター設備費用算出シート'!$G$43,IF(AU79="H",'12.パネルラジエーター設備費用算出シート'!$N$43,IF(AU79="I",'12.パネルラジエーター設備費用算出シート'!$G$54,'12.パネルラジエーター設備費用算出シート'!$N$54))))))))))</f>
        <v/>
      </c>
      <c r="AW79" s="91"/>
      <c r="AX79" s="75"/>
      <c r="AY79" s="805"/>
      <c r="AZ79" s="91"/>
      <c r="BA79" s="36"/>
      <c r="BB79" s="36"/>
      <c r="BC79" s="36"/>
      <c r="BD79" s="36"/>
      <c r="BE79" s="66"/>
      <c r="BF79" s="36"/>
      <c r="BG79" s="36"/>
      <c r="BH79" s="66"/>
      <c r="BI79" s="36"/>
      <c r="BJ79" s="36"/>
      <c r="BK79" s="36"/>
      <c r="BL79" s="36"/>
    </row>
    <row r="80" spans="1:64" s="37" customFormat="1">
      <c r="A80" s="93"/>
      <c r="B80" s="68">
        <v>68</v>
      </c>
      <c r="C80" s="105"/>
      <c r="D80" s="69"/>
      <c r="E80" s="94"/>
      <c r="F80" s="798"/>
      <c r="G80" s="798"/>
      <c r="H80" s="72"/>
      <c r="I80" s="73"/>
      <c r="J80" s="72"/>
      <c r="K80" s="800" t="str">
        <f t="shared" si="3"/>
        <v/>
      </c>
      <c r="L80" s="800" t="str">
        <f>IF($G80="","",IF(OR('2.全体概要'!$C$15=1,'2.全体概要'!$C$15=2),INDEX($BG$15:$BG$16,MATCH($G80,$BF$15:$BF$16,-1)),IF('2.全体概要'!$C$15=3,INDEX($BG$14:$BG$15,MATCH($G80,$BF$14:$BF$15,-1)),INDEX($BG$13:$BG$14,MATCH($G80,$BF$13:$BF$14,-1)))))</f>
        <v/>
      </c>
      <c r="M80" s="800" t="str">
        <f t="shared" si="4"/>
        <v/>
      </c>
      <c r="N80" s="801">
        <f t="shared" si="2"/>
        <v>0</v>
      </c>
      <c r="O80" s="91"/>
      <c r="P80" s="161"/>
      <c r="Q80" s="67"/>
      <c r="R80" s="89"/>
      <c r="S80" s="162"/>
      <c r="T80" s="67"/>
      <c r="U80" s="91"/>
      <c r="V80" s="161"/>
      <c r="W80" s="67"/>
      <c r="X80" s="89"/>
      <c r="Y80" s="162"/>
      <c r="Z80" s="67"/>
      <c r="AA80" s="91"/>
      <c r="AB80" s="72"/>
      <c r="AC80" s="91"/>
      <c r="AD80" s="161"/>
      <c r="AE80" s="91"/>
      <c r="AF80" s="161"/>
      <c r="AG80" s="91"/>
      <c r="AH80" s="72"/>
      <c r="AI80" s="91"/>
      <c r="AJ80" s="161"/>
      <c r="AK80" s="91"/>
      <c r="AL80" s="75"/>
      <c r="AM80" s="91"/>
      <c r="AN80" s="75"/>
      <c r="AO80" s="91"/>
      <c r="AP80" s="77"/>
      <c r="AQ80" s="91"/>
      <c r="AR80" s="72"/>
      <c r="AS80" s="359"/>
      <c r="AT80" s="91"/>
      <c r="AU80" s="72"/>
      <c r="AV80" s="804" t="str">
        <f>IF(AU80="","",IF(AU80="A",'12.パネルラジエーター設備費用算出シート'!$G$13,IF(AU80="B",'12.パネルラジエーター設備費用算出シート'!$N$13,IF(AU80="C",'12.パネルラジエーター設備費用算出シート'!$G$23,IF(AU80="D",'12.パネルラジエーター設備費用算出シート'!$N$23,IF(AU80="E",'12.パネルラジエーター設備費用算出シート'!$G$33,IF(AU80="F",'12.パネルラジエーター設備費用算出シート'!$N$33,IF(AU80="G",'12.パネルラジエーター設備費用算出シート'!$G$43,IF(AU80="H",'12.パネルラジエーター設備費用算出シート'!$N$43,IF(AU80="I",'12.パネルラジエーター設備費用算出シート'!$G$54,'12.パネルラジエーター設備費用算出シート'!$N$54))))))))))</f>
        <v/>
      </c>
      <c r="AW80" s="91"/>
      <c r="AX80" s="75"/>
      <c r="AY80" s="805"/>
      <c r="AZ80" s="91"/>
      <c r="BA80" s="36"/>
      <c r="BB80" s="36"/>
      <c r="BC80" s="36"/>
      <c r="BD80" s="36"/>
      <c r="BE80" s="66"/>
      <c r="BF80" s="36"/>
      <c r="BG80" s="36"/>
      <c r="BH80" s="66"/>
      <c r="BI80" s="36"/>
      <c r="BJ80" s="36"/>
      <c r="BK80" s="36"/>
      <c r="BL80" s="36"/>
    </row>
    <row r="81" spans="1:64" s="37" customFormat="1">
      <c r="A81" s="93"/>
      <c r="B81" s="68">
        <v>69</v>
      </c>
      <c r="C81" s="105"/>
      <c r="D81" s="69"/>
      <c r="E81" s="94"/>
      <c r="F81" s="798"/>
      <c r="G81" s="798"/>
      <c r="H81" s="72"/>
      <c r="I81" s="73"/>
      <c r="J81" s="72"/>
      <c r="K81" s="800" t="str">
        <f t="shared" si="3"/>
        <v/>
      </c>
      <c r="L81" s="800" t="str">
        <f>IF($G81="","",IF(OR('2.全体概要'!$C$15=1,'2.全体概要'!$C$15=2),INDEX($BG$15:$BG$16,MATCH($G81,$BF$15:$BF$16,-1)),IF('2.全体概要'!$C$15=3,INDEX($BG$14:$BG$15,MATCH($G81,$BF$14:$BF$15,-1)),INDEX($BG$13:$BG$14,MATCH($G81,$BF$13:$BF$14,-1)))))</f>
        <v/>
      </c>
      <c r="M81" s="800" t="str">
        <f t="shared" si="4"/>
        <v/>
      </c>
      <c r="N81" s="801">
        <f t="shared" si="2"/>
        <v>0</v>
      </c>
      <c r="O81" s="91"/>
      <c r="P81" s="161"/>
      <c r="Q81" s="67"/>
      <c r="R81" s="89"/>
      <c r="S81" s="162"/>
      <c r="T81" s="67"/>
      <c r="U81" s="91"/>
      <c r="V81" s="161"/>
      <c r="W81" s="67"/>
      <c r="X81" s="89"/>
      <c r="Y81" s="162"/>
      <c r="Z81" s="67"/>
      <c r="AA81" s="91"/>
      <c r="AB81" s="72"/>
      <c r="AC81" s="91"/>
      <c r="AD81" s="161"/>
      <c r="AE81" s="91"/>
      <c r="AF81" s="161"/>
      <c r="AG81" s="91"/>
      <c r="AH81" s="72"/>
      <c r="AI81" s="91"/>
      <c r="AJ81" s="161"/>
      <c r="AK81" s="91"/>
      <c r="AL81" s="75"/>
      <c r="AM81" s="91"/>
      <c r="AN81" s="75"/>
      <c r="AO81" s="91"/>
      <c r="AP81" s="77"/>
      <c r="AQ81" s="91"/>
      <c r="AR81" s="72"/>
      <c r="AS81" s="359"/>
      <c r="AT81" s="91"/>
      <c r="AU81" s="72"/>
      <c r="AV81" s="804" t="str">
        <f>IF(AU81="","",IF(AU81="A",'12.パネルラジエーター設備費用算出シート'!$G$13,IF(AU81="B",'12.パネルラジエーター設備費用算出シート'!$N$13,IF(AU81="C",'12.パネルラジエーター設備費用算出シート'!$G$23,IF(AU81="D",'12.パネルラジエーター設備費用算出シート'!$N$23,IF(AU81="E",'12.パネルラジエーター設備費用算出シート'!$G$33,IF(AU81="F",'12.パネルラジエーター設備費用算出シート'!$N$33,IF(AU81="G",'12.パネルラジエーター設備費用算出シート'!$G$43,IF(AU81="H",'12.パネルラジエーター設備費用算出シート'!$N$43,IF(AU81="I",'12.パネルラジエーター設備費用算出シート'!$G$54,'12.パネルラジエーター設備費用算出シート'!$N$54))))))))))</f>
        <v/>
      </c>
      <c r="AW81" s="91"/>
      <c r="AX81" s="75"/>
      <c r="AY81" s="805"/>
      <c r="AZ81" s="91"/>
      <c r="BA81" s="36"/>
      <c r="BB81" s="36"/>
      <c r="BC81" s="36"/>
      <c r="BD81" s="36"/>
      <c r="BE81" s="66"/>
      <c r="BF81" s="36"/>
      <c r="BG81" s="36"/>
      <c r="BH81" s="66"/>
      <c r="BI81" s="36"/>
      <c r="BJ81" s="36"/>
      <c r="BK81" s="36"/>
      <c r="BL81" s="36"/>
    </row>
    <row r="82" spans="1:64" s="37" customFormat="1">
      <c r="A82" s="93"/>
      <c r="B82" s="68">
        <v>70</v>
      </c>
      <c r="C82" s="105"/>
      <c r="D82" s="69"/>
      <c r="E82" s="94"/>
      <c r="F82" s="798"/>
      <c r="G82" s="798"/>
      <c r="H82" s="72"/>
      <c r="I82" s="73"/>
      <c r="J82" s="72"/>
      <c r="K82" s="800" t="str">
        <f t="shared" si="3"/>
        <v/>
      </c>
      <c r="L82" s="800" t="str">
        <f>IF($G82="","",IF(OR('2.全体概要'!$C$15=1,'2.全体概要'!$C$15=2),INDEX($BG$15:$BG$16,MATCH($G82,$BF$15:$BF$16,-1)),IF('2.全体概要'!$C$15=3,INDEX($BG$14:$BG$15,MATCH($G82,$BF$14:$BF$15,-1)),INDEX($BG$13:$BG$14,MATCH($G82,$BF$13:$BF$14,-1)))))</f>
        <v/>
      </c>
      <c r="M82" s="800" t="str">
        <f t="shared" si="4"/>
        <v/>
      </c>
      <c r="N82" s="801">
        <f t="shared" ref="N82:N145" si="5">IF(OR(K82="",L82="",M82=""),0,(700000*K82*L82*M82))</f>
        <v>0</v>
      </c>
      <c r="O82" s="91"/>
      <c r="P82" s="161"/>
      <c r="Q82" s="67"/>
      <c r="R82" s="89"/>
      <c r="S82" s="162"/>
      <c r="T82" s="67"/>
      <c r="U82" s="91"/>
      <c r="V82" s="161"/>
      <c r="W82" s="67"/>
      <c r="X82" s="89"/>
      <c r="Y82" s="162"/>
      <c r="Z82" s="67"/>
      <c r="AA82" s="91"/>
      <c r="AB82" s="72"/>
      <c r="AC82" s="91"/>
      <c r="AD82" s="161"/>
      <c r="AE82" s="91"/>
      <c r="AF82" s="161"/>
      <c r="AG82" s="91"/>
      <c r="AH82" s="72"/>
      <c r="AI82" s="91"/>
      <c r="AJ82" s="161"/>
      <c r="AK82" s="91"/>
      <c r="AL82" s="75"/>
      <c r="AM82" s="91"/>
      <c r="AN82" s="75"/>
      <c r="AO82" s="91"/>
      <c r="AP82" s="77"/>
      <c r="AQ82" s="91"/>
      <c r="AR82" s="72"/>
      <c r="AS82" s="359"/>
      <c r="AT82" s="91"/>
      <c r="AU82" s="72"/>
      <c r="AV82" s="804" t="str">
        <f>IF(AU82="","",IF(AU82="A",'12.パネルラジエーター設備費用算出シート'!$G$13,IF(AU82="B",'12.パネルラジエーター設備費用算出シート'!$N$13,IF(AU82="C",'12.パネルラジエーター設備費用算出シート'!$G$23,IF(AU82="D",'12.パネルラジエーター設備費用算出シート'!$N$23,IF(AU82="E",'12.パネルラジエーター設備費用算出シート'!$G$33,IF(AU82="F",'12.パネルラジエーター設備費用算出シート'!$N$33,IF(AU82="G",'12.パネルラジエーター設備費用算出シート'!$G$43,IF(AU82="H",'12.パネルラジエーター設備費用算出シート'!$N$43,IF(AU82="I",'12.パネルラジエーター設備費用算出シート'!$G$54,'12.パネルラジエーター設備費用算出シート'!$N$54))))))))))</f>
        <v/>
      </c>
      <c r="AW82" s="91"/>
      <c r="AX82" s="75"/>
      <c r="AY82" s="805"/>
      <c r="AZ82" s="91"/>
      <c r="BA82" s="36"/>
      <c r="BB82" s="36"/>
      <c r="BC82" s="36"/>
      <c r="BD82" s="36"/>
      <c r="BE82" s="66"/>
      <c r="BF82" s="36"/>
      <c r="BG82" s="36"/>
      <c r="BH82" s="66"/>
      <c r="BI82" s="36"/>
      <c r="BJ82" s="36"/>
      <c r="BK82" s="36"/>
      <c r="BL82" s="36"/>
    </row>
    <row r="83" spans="1:64" s="37" customFormat="1">
      <c r="A83" s="93"/>
      <c r="B83" s="68">
        <v>71</v>
      </c>
      <c r="C83" s="105"/>
      <c r="D83" s="69"/>
      <c r="E83" s="94"/>
      <c r="F83" s="798"/>
      <c r="G83" s="798"/>
      <c r="H83" s="72"/>
      <c r="I83" s="73"/>
      <c r="J83" s="72"/>
      <c r="K83" s="800" t="str">
        <f t="shared" si="3"/>
        <v/>
      </c>
      <c r="L83" s="800" t="str">
        <f>IF($G83="","",IF(OR('2.全体概要'!$C$15=1,'2.全体概要'!$C$15=2),INDEX($BG$15:$BG$16,MATCH($G83,$BF$15:$BF$16,-1)),IF('2.全体概要'!$C$15=3,INDEX($BG$14:$BG$15,MATCH($G83,$BF$14:$BF$15,-1)),INDEX($BG$13:$BG$14,MATCH($G83,$BF$13:$BF$14,-1)))))</f>
        <v/>
      </c>
      <c r="M83" s="800" t="str">
        <f t="shared" si="4"/>
        <v/>
      </c>
      <c r="N83" s="801">
        <f t="shared" si="5"/>
        <v>0</v>
      </c>
      <c r="O83" s="91"/>
      <c r="P83" s="161"/>
      <c r="Q83" s="67"/>
      <c r="R83" s="89"/>
      <c r="S83" s="162"/>
      <c r="T83" s="67"/>
      <c r="U83" s="91"/>
      <c r="V83" s="161"/>
      <c r="W83" s="67"/>
      <c r="X83" s="89"/>
      <c r="Y83" s="162"/>
      <c r="Z83" s="67"/>
      <c r="AA83" s="91"/>
      <c r="AB83" s="72"/>
      <c r="AC83" s="91"/>
      <c r="AD83" s="161"/>
      <c r="AE83" s="91"/>
      <c r="AF83" s="161"/>
      <c r="AG83" s="91"/>
      <c r="AH83" s="72"/>
      <c r="AI83" s="91"/>
      <c r="AJ83" s="161"/>
      <c r="AK83" s="91"/>
      <c r="AL83" s="75"/>
      <c r="AM83" s="91"/>
      <c r="AN83" s="75"/>
      <c r="AO83" s="91"/>
      <c r="AP83" s="77"/>
      <c r="AQ83" s="91"/>
      <c r="AR83" s="72"/>
      <c r="AS83" s="359"/>
      <c r="AT83" s="91"/>
      <c r="AU83" s="72"/>
      <c r="AV83" s="804" t="str">
        <f>IF(AU83="","",IF(AU83="A",'12.パネルラジエーター設備費用算出シート'!$G$13,IF(AU83="B",'12.パネルラジエーター設備費用算出シート'!$N$13,IF(AU83="C",'12.パネルラジエーター設備費用算出シート'!$G$23,IF(AU83="D",'12.パネルラジエーター設備費用算出シート'!$N$23,IF(AU83="E",'12.パネルラジエーター設備費用算出シート'!$G$33,IF(AU83="F",'12.パネルラジエーター設備費用算出シート'!$N$33,IF(AU83="G",'12.パネルラジエーター設備費用算出シート'!$G$43,IF(AU83="H",'12.パネルラジエーター設備費用算出シート'!$N$43,IF(AU83="I",'12.パネルラジエーター設備費用算出シート'!$G$54,'12.パネルラジエーター設備費用算出シート'!$N$54))))))))))</f>
        <v/>
      </c>
      <c r="AW83" s="91"/>
      <c r="AX83" s="75"/>
      <c r="AY83" s="805"/>
      <c r="AZ83" s="91"/>
      <c r="BA83" s="36"/>
      <c r="BB83" s="36"/>
      <c r="BC83" s="36"/>
      <c r="BD83" s="36"/>
      <c r="BE83" s="66"/>
      <c r="BF83" s="36"/>
      <c r="BG83" s="36"/>
      <c r="BH83" s="66"/>
      <c r="BI83" s="36"/>
      <c r="BJ83" s="36"/>
      <c r="BK83" s="36"/>
      <c r="BL83" s="36"/>
    </row>
    <row r="84" spans="1:64" s="37" customFormat="1">
      <c r="A84" s="93"/>
      <c r="B84" s="68">
        <v>72</v>
      </c>
      <c r="C84" s="105"/>
      <c r="D84" s="69"/>
      <c r="E84" s="94"/>
      <c r="F84" s="798"/>
      <c r="G84" s="798"/>
      <c r="H84" s="72"/>
      <c r="I84" s="73"/>
      <c r="J84" s="72"/>
      <c r="K84" s="800" t="str">
        <f t="shared" si="3"/>
        <v/>
      </c>
      <c r="L84" s="800" t="str">
        <f>IF($G84="","",IF(OR('2.全体概要'!$C$15=1,'2.全体概要'!$C$15=2),INDEX($BG$15:$BG$16,MATCH($G84,$BF$15:$BF$16,-1)),IF('2.全体概要'!$C$15=3,INDEX($BG$14:$BG$15,MATCH($G84,$BF$14:$BF$15,-1)),INDEX($BG$13:$BG$14,MATCH($G84,$BF$13:$BF$14,-1)))))</f>
        <v/>
      </c>
      <c r="M84" s="800" t="str">
        <f t="shared" si="4"/>
        <v/>
      </c>
      <c r="N84" s="801">
        <f t="shared" si="5"/>
        <v>0</v>
      </c>
      <c r="O84" s="91"/>
      <c r="P84" s="161"/>
      <c r="Q84" s="67"/>
      <c r="R84" s="89"/>
      <c r="S84" s="162"/>
      <c r="T84" s="67"/>
      <c r="U84" s="91"/>
      <c r="V84" s="161"/>
      <c r="W84" s="67"/>
      <c r="X84" s="89"/>
      <c r="Y84" s="162"/>
      <c r="Z84" s="67"/>
      <c r="AA84" s="91"/>
      <c r="AB84" s="72"/>
      <c r="AC84" s="91"/>
      <c r="AD84" s="161"/>
      <c r="AE84" s="91"/>
      <c r="AF84" s="161"/>
      <c r="AG84" s="91"/>
      <c r="AH84" s="72"/>
      <c r="AI84" s="91"/>
      <c r="AJ84" s="161"/>
      <c r="AK84" s="91"/>
      <c r="AL84" s="75"/>
      <c r="AM84" s="91"/>
      <c r="AN84" s="75"/>
      <c r="AO84" s="91"/>
      <c r="AP84" s="77"/>
      <c r="AQ84" s="91"/>
      <c r="AR84" s="72"/>
      <c r="AS84" s="359"/>
      <c r="AT84" s="91"/>
      <c r="AU84" s="72"/>
      <c r="AV84" s="804" t="str">
        <f>IF(AU84="","",IF(AU84="A",'12.パネルラジエーター設備費用算出シート'!$G$13,IF(AU84="B",'12.パネルラジエーター設備費用算出シート'!$N$13,IF(AU84="C",'12.パネルラジエーター設備費用算出シート'!$G$23,IF(AU84="D",'12.パネルラジエーター設備費用算出シート'!$N$23,IF(AU84="E",'12.パネルラジエーター設備費用算出シート'!$G$33,IF(AU84="F",'12.パネルラジエーター設備費用算出シート'!$N$33,IF(AU84="G",'12.パネルラジエーター設備費用算出シート'!$G$43,IF(AU84="H",'12.パネルラジエーター設備費用算出シート'!$N$43,IF(AU84="I",'12.パネルラジエーター設備費用算出シート'!$G$54,'12.パネルラジエーター設備費用算出シート'!$N$54))))))))))</f>
        <v/>
      </c>
      <c r="AW84" s="91"/>
      <c r="AX84" s="75"/>
      <c r="AY84" s="805"/>
      <c r="AZ84" s="91"/>
      <c r="BA84" s="36"/>
      <c r="BB84" s="36"/>
      <c r="BC84" s="36"/>
      <c r="BD84" s="36"/>
      <c r="BE84" s="66"/>
      <c r="BF84" s="36"/>
      <c r="BG84" s="36"/>
      <c r="BH84" s="66"/>
      <c r="BI84" s="36"/>
      <c r="BJ84" s="36"/>
      <c r="BK84" s="36"/>
      <c r="BL84" s="36"/>
    </row>
    <row r="85" spans="1:64" s="37" customFormat="1">
      <c r="A85" s="93"/>
      <c r="B85" s="68">
        <v>73</v>
      </c>
      <c r="C85" s="105"/>
      <c r="D85" s="69"/>
      <c r="E85" s="94"/>
      <c r="F85" s="798"/>
      <c r="G85" s="798"/>
      <c r="H85" s="72"/>
      <c r="I85" s="73"/>
      <c r="J85" s="72"/>
      <c r="K85" s="800" t="str">
        <f t="shared" si="3"/>
        <v/>
      </c>
      <c r="L85" s="800" t="str">
        <f>IF($G85="","",IF(OR('2.全体概要'!$C$15=1,'2.全体概要'!$C$15=2),INDEX($BG$15:$BG$16,MATCH($G85,$BF$15:$BF$16,-1)),IF('2.全体概要'!$C$15=3,INDEX($BG$14:$BG$15,MATCH($G85,$BF$14:$BF$15,-1)),INDEX($BG$13:$BG$14,MATCH($G85,$BF$13:$BF$14,-1)))))</f>
        <v/>
      </c>
      <c r="M85" s="800" t="str">
        <f t="shared" si="4"/>
        <v/>
      </c>
      <c r="N85" s="801">
        <f t="shared" si="5"/>
        <v>0</v>
      </c>
      <c r="O85" s="91"/>
      <c r="P85" s="161"/>
      <c r="Q85" s="67"/>
      <c r="R85" s="89"/>
      <c r="S85" s="162"/>
      <c r="T85" s="67"/>
      <c r="U85" s="91"/>
      <c r="V85" s="161"/>
      <c r="W85" s="67"/>
      <c r="X85" s="89"/>
      <c r="Y85" s="162"/>
      <c r="Z85" s="67"/>
      <c r="AA85" s="91"/>
      <c r="AB85" s="72"/>
      <c r="AC85" s="91"/>
      <c r="AD85" s="161"/>
      <c r="AE85" s="91"/>
      <c r="AF85" s="161"/>
      <c r="AG85" s="91"/>
      <c r="AH85" s="72"/>
      <c r="AI85" s="91"/>
      <c r="AJ85" s="161"/>
      <c r="AK85" s="91"/>
      <c r="AL85" s="75"/>
      <c r="AM85" s="91"/>
      <c r="AN85" s="75"/>
      <c r="AO85" s="91"/>
      <c r="AP85" s="77"/>
      <c r="AQ85" s="91"/>
      <c r="AR85" s="72"/>
      <c r="AS85" s="359"/>
      <c r="AT85" s="91"/>
      <c r="AU85" s="72"/>
      <c r="AV85" s="804" t="str">
        <f>IF(AU85="","",IF(AU85="A",'12.パネルラジエーター設備費用算出シート'!$G$13,IF(AU85="B",'12.パネルラジエーター設備費用算出シート'!$N$13,IF(AU85="C",'12.パネルラジエーター設備費用算出シート'!$G$23,IF(AU85="D",'12.パネルラジエーター設備費用算出シート'!$N$23,IF(AU85="E",'12.パネルラジエーター設備費用算出シート'!$G$33,IF(AU85="F",'12.パネルラジエーター設備費用算出シート'!$N$33,IF(AU85="G",'12.パネルラジエーター設備費用算出シート'!$G$43,IF(AU85="H",'12.パネルラジエーター設備費用算出シート'!$N$43,IF(AU85="I",'12.パネルラジエーター設備費用算出シート'!$G$54,'12.パネルラジエーター設備費用算出シート'!$N$54))))))))))</f>
        <v/>
      </c>
      <c r="AW85" s="91"/>
      <c r="AX85" s="75"/>
      <c r="AY85" s="805"/>
      <c r="AZ85" s="91"/>
      <c r="BA85" s="36"/>
      <c r="BB85" s="36"/>
      <c r="BC85" s="36"/>
      <c r="BD85" s="36"/>
      <c r="BE85" s="66"/>
      <c r="BF85" s="36"/>
      <c r="BG85" s="36"/>
      <c r="BH85" s="66"/>
      <c r="BI85" s="36"/>
      <c r="BJ85" s="36"/>
      <c r="BK85" s="36"/>
      <c r="BL85" s="36"/>
    </row>
    <row r="86" spans="1:64" s="37" customFormat="1">
      <c r="A86" s="93"/>
      <c r="B86" s="68">
        <v>74</v>
      </c>
      <c r="C86" s="105"/>
      <c r="D86" s="69"/>
      <c r="E86" s="94"/>
      <c r="F86" s="798"/>
      <c r="G86" s="798"/>
      <c r="H86" s="72"/>
      <c r="I86" s="73"/>
      <c r="J86" s="72"/>
      <c r="K86" s="800" t="str">
        <f t="shared" si="3"/>
        <v/>
      </c>
      <c r="L86" s="800" t="str">
        <f>IF($G86="","",IF(OR('2.全体概要'!$C$15=1,'2.全体概要'!$C$15=2),INDEX($BG$15:$BG$16,MATCH($G86,$BF$15:$BF$16,-1)),IF('2.全体概要'!$C$15=3,INDEX($BG$14:$BG$15,MATCH($G86,$BF$14:$BF$15,-1)),INDEX($BG$13:$BG$14,MATCH($G86,$BF$13:$BF$14,-1)))))</f>
        <v/>
      </c>
      <c r="M86" s="800" t="str">
        <f t="shared" si="4"/>
        <v/>
      </c>
      <c r="N86" s="801">
        <f t="shared" si="5"/>
        <v>0</v>
      </c>
      <c r="O86" s="91"/>
      <c r="P86" s="161"/>
      <c r="Q86" s="67"/>
      <c r="R86" s="89"/>
      <c r="S86" s="162"/>
      <c r="T86" s="67"/>
      <c r="U86" s="91"/>
      <c r="V86" s="161"/>
      <c r="W86" s="67"/>
      <c r="X86" s="89"/>
      <c r="Y86" s="162"/>
      <c r="Z86" s="67"/>
      <c r="AA86" s="91"/>
      <c r="AB86" s="72"/>
      <c r="AC86" s="91"/>
      <c r="AD86" s="161"/>
      <c r="AE86" s="91"/>
      <c r="AF86" s="161"/>
      <c r="AG86" s="91"/>
      <c r="AH86" s="72"/>
      <c r="AI86" s="91"/>
      <c r="AJ86" s="161"/>
      <c r="AK86" s="91"/>
      <c r="AL86" s="75"/>
      <c r="AM86" s="91"/>
      <c r="AN86" s="75"/>
      <c r="AO86" s="91"/>
      <c r="AP86" s="77"/>
      <c r="AQ86" s="91"/>
      <c r="AR86" s="72"/>
      <c r="AS86" s="359"/>
      <c r="AT86" s="91"/>
      <c r="AU86" s="72"/>
      <c r="AV86" s="804" t="str">
        <f>IF(AU86="","",IF(AU86="A",'12.パネルラジエーター設備費用算出シート'!$G$13,IF(AU86="B",'12.パネルラジエーター設備費用算出シート'!$N$13,IF(AU86="C",'12.パネルラジエーター設備費用算出シート'!$G$23,IF(AU86="D",'12.パネルラジエーター設備費用算出シート'!$N$23,IF(AU86="E",'12.パネルラジエーター設備費用算出シート'!$G$33,IF(AU86="F",'12.パネルラジエーター設備費用算出シート'!$N$33,IF(AU86="G",'12.パネルラジエーター設備費用算出シート'!$G$43,IF(AU86="H",'12.パネルラジエーター設備費用算出シート'!$N$43,IF(AU86="I",'12.パネルラジエーター設備費用算出シート'!$G$54,'12.パネルラジエーター設備費用算出シート'!$N$54))))))))))</f>
        <v/>
      </c>
      <c r="AW86" s="91"/>
      <c r="AX86" s="75"/>
      <c r="AY86" s="805"/>
      <c r="AZ86" s="91"/>
      <c r="BA86" s="36"/>
      <c r="BB86" s="36"/>
      <c r="BC86" s="36"/>
      <c r="BD86" s="36"/>
      <c r="BE86" s="66"/>
      <c r="BF86" s="36"/>
      <c r="BG86" s="36"/>
      <c r="BH86" s="66"/>
      <c r="BI86" s="36"/>
      <c r="BJ86" s="36"/>
      <c r="BK86" s="36"/>
      <c r="BL86" s="36"/>
    </row>
    <row r="87" spans="1:64" s="37" customFormat="1">
      <c r="A87" s="93"/>
      <c r="B87" s="68">
        <v>75</v>
      </c>
      <c r="C87" s="105"/>
      <c r="D87" s="69"/>
      <c r="E87" s="94"/>
      <c r="F87" s="798"/>
      <c r="G87" s="798"/>
      <c r="H87" s="72"/>
      <c r="I87" s="73"/>
      <c r="J87" s="72"/>
      <c r="K87" s="800" t="str">
        <f t="shared" si="3"/>
        <v/>
      </c>
      <c r="L87" s="800" t="str">
        <f>IF($G87="","",IF(OR('2.全体概要'!$C$15=1,'2.全体概要'!$C$15=2),INDEX($BG$15:$BG$16,MATCH($G87,$BF$15:$BF$16,-1)),IF('2.全体概要'!$C$15=3,INDEX($BG$14:$BG$15,MATCH($G87,$BF$14:$BF$15,-1)),INDEX($BG$13:$BG$14,MATCH($G87,$BF$13:$BF$14,-1)))))</f>
        <v/>
      </c>
      <c r="M87" s="800" t="str">
        <f t="shared" si="4"/>
        <v/>
      </c>
      <c r="N87" s="801">
        <f t="shared" si="5"/>
        <v>0</v>
      </c>
      <c r="O87" s="91"/>
      <c r="P87" s="161"/>
      <c r="Q87" s="67"/>
      <c r="R87" s="89"/>
      <c r="S87" s="162"/>
      <c r="T87" s="67"/>
      <c r="U87" s="91"/>
      <c r="V87" s="161"/>
      <c r="W87" s="67"/>
      <c r="X87" s="89"/>
      <c r="Y87" s="162"/>
      <c r="Z87" s="67"/>
      <c r="AA87" s="91"/>
      <c r="AB87" s="72"/>
      <c r="AC87" s="91"/>
      <c r="AD87" s="161"/>
      <c r="AE87" s="91"/>
      <c r="AF87" s="161"/>
      <c r="AG87" s="91"/>
      <c r="AH87" s="72"/>
      <c r="AI87" s="91"/>
      <c r="AJ87" s="161"/>
      <c r="AK87" s="91"/>
      <c r="AL87" s="75"/>
      <c r="AM87" s="91"/>
      <c r="AN87" s="75"/>
      <c r="AO87" s="91"/>
      <c r="AP87" s="77"/>
      <c r="AQ87" s="91"/>
      <c r="AR87" s="72"/>
      <c r="AS87" s="359"/>
      <c r="AT87" s="91"/>
      <c r="AU87" s="72"/>
      <c r="AV87" s="804" t="str">
        <f>IF(AU87="","",IF(AU87="A",'12.パネルラジエーター設備費用算出シート'!$G$13,IF(AU87="B",'12.パネルラジエーター設備費用算出シート'!$N$13,IF(AU87="C",'12.パネルラジエーター設備費用算出シート'!$G$23,IF(AU87="D",'12.パネルラジエーター設備費用算出シート'!$N$23,IF(AU87="E",'12.パネルラジエーター設備費用算出シート'!$G$33,IF(AU87="F",'12.パネルラジエーター設備費用算出シート'!$N$33,IF(AU87="G",'12.パネルラジエーター設備費用算出シート'!$G$43,IF(AU87="H",'12.パネルラジエーター設備費用算出シート'!$N$43,IF(AU87="I",'12.パネルラジエーター設備費用算出シート'!$G$54,'12.パネルラジエーター設備費用算出シート'!$N$54))))))))))</f>
        <v/>
      </c>
      <c r="AW87" s="91"/>
      <c r="AX87" s="75"/>
      <c r="AY87" s="805"/>
      <c r="AZ87" s="91"/>
      <c r="BA87" s="36"/>
      <c r="BB87" s="36"/>
      <c r="BC87" s="36"/>
      <c r="BD87" s="36"/>
      <c r="BE87" s="66"/>
      <c r="BF87" s="36"/>
      <c r="BG87" s="36"/>
      <c r="BH87" s="66"/>
      <c r="BI87" s="36"/>
      <c r="BJ87" s="36"/>
      <c r="BK87" s="36"/>
      <c r="BL87" s="36"/>
    </row>
    <row r="88" spans="1:64" s="37" customFormat="1">
      <c r="A88" s="93"/>
      <c r="B88" s="68">
        <v>76</v>
      </c>
      <c r="C88" s="105"/>
      <c r="D88" s="69"/>
      <c r="E88" s="94"/>
      <c r="F88" s="798"/>
      <c r="G88" s="798"/>
      <c r="H88" s="72"/>
      <c r="I88" s="73"/>
      <c r="J88" s="72"/>
      <c r="K88" s="800" t="str">
        <f t="shared" si="3"/>
        <v/>
      </c>
      <c r="L88" s="800" t="str">
        <f>IF($G88="","",IF(OR('2.全体概要'!$C$15=1,'2.全体概要'!$C$15=2),INDEX($BG$15:$BG$16,MATCH($G88,$BF$15:$BF$16,-1)),IF('2.全体概要'!$C$15=3,INDEX($BG$14:$BG$15,MATCH($G88,$BF$14:$BF$15,-1)),INDEX($BG$13:$BG$14,MATCH($G88,$BF$13:$BF$14,-1)))))</f>
        <v/>
      </c>
      <c r="M88" s="800" t="str">
        <f t="shared" si="4"/>
        <v/>
      </c>
      <c r="N88" s="801">
        <f t="shared" si="5"/>
        <v>0</v>
      </c>
      <c r="O88" s="91"/>
      <c r="P88" s="161"/>
      <c r="Q88" s="67"/>
      <c r="R88" s="89"/>
      <c r="S88" s="162"/>
      <c r="T88" s="67"/>
      <c r="U88" s="91"/>
      <c r="V88" s="161"/>
      <c r="W88" s="67"/>
      <c r="X88" s="89"/>
      <c r="Y88" s="162"/>
      <c r="Z88" s="67"/>
      <c r="AA88" s="91"/>
      <c r="AB88" s="72"/>
      <c r="AC88" s="91"/>
      <c r="AD88" s="161"/>
      <c r="AE88" s="91"/>
      <c r="AF88" s="161"/>
      <c r="AG88" s="91"/>
      <c r="AH88" s="72"/>
      <c r="AI88" s="91"/>
      <c r="AJ88" s="161"/>
      <c r="AK88" s="91"/>
      <c r="AL88" s="75"/>
      <c r="AM88" s="91"/>
      <c r="AN88" s="75"/>
      <c r="AO88" s="91"/>
      <c r="AP88" s="77"/>
      <c r="AQ88" s="91"/>
      <c r="AR88" s="72"/>
      <c r="AS88" s="359"/>
      <c r="AT88" s="91"/>
      <c r="AU88" s="72"/>
      <c r="AV88" s="804" t="str">
        <f>IF(AU88="","",IF(AU88="A",'12.パネルラジエーター設備費用算出シート'!$G$13,IF(AU88="B",'12.パネルラジエーター設備費用算出シート'!$N$13,IF(AU88="C",'12.パネルラジエーター設備費用算出シート'!$G$23,IF(AU88="D",'12.パネルラジエーター設備費用算出シート'!$N$23,IF(AU88="E",'12.パネルラジエーター設備費用算出シート'!$G$33,IF(AU88="F",'12.パネルラジエーター設備費用算出シート'!$N$33,IF(AU88="G",'12.パネルラジエーター設備費用算出シート'!$G$43,IF(AU88="H",'12.パネルラジエーター設備費用算出シート'!$N$43,IF(AU88="I",'12.パネルラジエーター設備費用算出シート'!$G$54,'12.パネルラジエーター設備費用算出シート'!$N$54))))))))))</f>
        <v/>
      </c>
      <c r="AW88" s="91"/>
      <c r="AX88" s="75"/>
      <c r="AY88" s="805"/>
      <c r="AZ88" s="91"/>
      <c r="BA88" s="36"/>
      <c r="BB88" s="36"/>
      <c r="BC88" s="36"/>
      <c r="BD88" s="36"/>
      <c r="BE88" s="66"/>
      <c r="BF88" s="36"/>
      <c r="BG88" s="36"/>
      <c r="BH88" s="66"/>
      <c r="BI88" s="36"/>
      <c r="BJ88" s="36"/>
      <c r="BK88" s="36"/>
      <c r="BL88" s="36"/>
    </row>
    <row r="89" spans="1:64" s="37" customFormat="1">
      <c r="A89" s="93"/>
      <c r="B89" s="68">
        <v>77</v>
      </c>
      <c r="C89" s="105"/>
      <c r="D89" s="69"/>
      <c r="E89" s="94"/>
      <c r="F89" s="798"/>
      <c r="G89" s="798"/>
      <c r="H89" s="72"/>
      <c r="I89" s="73"/>
      <c r="J89" s="72"/>
      <c r="K89" s="800" t="str">
        <f t="shared" si="3"/>
        <v/>
      </c>
      <c r="L89" s="800" t="str">
        <f>IF($G89="","",IF(OR('2.全体概要'!$C$15=1,'2.全体概要'!$C$15=2),INDEX($BG$15:$BG$16,MATCH($G89,$BF$15:$BF$16,-1)),IF('2.全体概要'!$C$15=3,INDEX($BG$14:$BG$15,MATCH($G89,$BF$14:$BF$15,-1)),INDEX($BG$13:$BG$14,MATCH($G89,$BF$13:$BF$14,-1)))))</f>
        <v/>
      </c>
      <c r="M89" s="800" t="str">
        <f t="shared" si="4"/>
        <v/>
      </c>
      <c r="N89" s="801">
        <f t="shared" si="5"/>
        <v>0</v>
      </c>
      <c r="O89" s="91"/>
      <c r="P89" s="161"/>
      <c r="Q89" s="67"/>
      <c r="R89" s="89"/>
      <c r="S89" s="162"/>
      <c r="T89" s="67"/>
      <c r="U89" s="91"/>
      <c r="V89" s="161"/>
      <c r="W89" s="67"/>
      <c r="X89" s="89"/>
      <c r="Y89" s="162"/>
      <c r="Z89" s="67"/>
      <c r="AA89" s="91"/>
      <c r="AB89" s="72"/>
      <c r="AC89" s="91"/>
      <c r="AD89" s="161"/>
      <c r="AE89" s="91"/>
      <c r="AF89" s="161"/>
      <c r="AG89" s="91"/>
      <c r="AH89" s="72"/>
      <c r="AI89" s="91"/>
      <c r="AJ89" s="161"/>
      <c r="AK89" s="91"/>
      <c r="AL89" s="75"/>
      <c r="AM89" s="91"/>
      <c r="AN89" s="75"/>
      <c r="AO89" s="91"/>
      <c r="AP89" s="77"/>
      <c r="AQ89" s="91"/>
      <c r="AR89" s="72"/>
      <c r="AS89" s="359"/>
      <c r="AT89" s="91"/>
      <c r="AU89" s="72"/>
      <c r="AV89" s="804" t="str">
        <f>IF(AU89="","",IF(AU89="A",'12.パネルラジエーター設備費用算出シート'!$G$13,IF(AU89="B",'12.パネルラジエーター設備費用算出シート'!$N$13,IF(AU89="C",'12.パネルラジエーター設備費用算出シート'!$G$23,IF(AU89="D",'12.パネルラジエーター設備費用算出シート'!$N$23,IF(AU89="E",'12.パネルラジエーター設備費用算出シート'!$G$33,IF(AU89="F",'12.パネルラジエーター設備費用算出シート'!$N$33,IF(AU89="G",'12.パネルラジエーター設備費用算出シート'!$G$43,IF(AU89="H",'12.パネルラジエーター設備費用算出シート'!$N$43,IF(AU89="I",'12.パネルラジエーター設備費用算出シート'!$G$54,'12.パネルラジエーター設備費用算出シート'!$N$54))))))))))</f>
        <v/>
      </c>
      <c r="AW89" s="91"/>
      <c r="AX89" s="75"/>
      <c r="AY89" s="805"/>
      <c r="AZ89" s="91"/>
      <c r="BA89" s="36"/>
      <c r="BB89" s="36"/>
      <c r="BC89" s="36"/>
      <c r="BD89" s="36"/>
      <c r="BE89" s="66"/>
      <c r="BF89" s="36"/>
      <c r="BG89" s="36"/>
      <c r="BH89" s="66"/>
      <c r="BI89" s="36"/>
      <c r="BJ89" s="36"/>
      <c r="BK89" s="36"/>
      <c r="BL89" s="36"/>
    </row>
    <row r="90" spans="1:64" s="37" customFormat="1">
      <c r="A90" s="93"/>
      <c r="B90" s="68">
        <v>78</v>
      </c>
      <c r="C90" s="105"/>
      <c r="D90" s="69"/>
      <c r="E90" s="94"/>
      <c r="F90" s="798"/>
      <c r="G90" s="798"/>
      <c r="H90" s="72"/>
      <c r="I90" s="73"/>
      <c r="J90" s="72"/>
      <c r="K90" s="800" t="str">
        <f t="shared" si="3"/>
        <v/>
      </c>
      <c r="L90" s="800" t="str">
        <f>IF($G90="","",IF(OR('2.全体概要'!$C$15=1,'2.全体概要'!$C$15=2),INDEX($BG$15:$BG$16,MATCH($G90,$BF$15:$BF$16,-1)),IF('2.全体概要'!$C$15=3,INDEX($BG$14:$BG$15,MATCH($G90,$BF$14:$BF$15,-1)),INDEX($BG$13:$BG$14,MATCH($G90,$BF$13:$BF$14,-1)))))</f>
        <v/>
      </c>
      <c r="M90" s="800" t="str">
        <f t="shared" si="4"/>
        <v/>
      </c>
      <c r="N90" s="801">
        <f t="shared" si="5"/>
        <v>0</v>
      </c>
      <c r="O90" s="91"/>
      <c r="P90" s="161"/>
      <c r="Q90" s="67"/>
      <c r="R90" s="89"/>
      <c r="S90" s="162"/>
      <c r="T90" s="67"/>
      <c r="U90" s="91"/>
      <c r="V90" s="161"/>
      <c r="W90" s="67"/>
      <c r="X90" s="89"/>
      <c r="Y90" s="162"/>
      <c r="Z90" s="67"/>
      <c r="AA90" s="91"/>
      <c r="AB90" s="72"/>
      <c r="AC90" s="91"/>
      <c r="AD90" s="161"/>
      <c r="AE90" s="91"/>
      <c r="AF90" s="161"/>
      <c r="AG90" s="91"/>
      <c r="AH90" s="72"/>
      <c r="AI90" s="91"/>
      <c r="AJ90" s="161"/>
      <c r="AK90" s="91"/>
      <c r="AL90" s="75"/>
      <c r="AM90" s="91"/>
      <c r="AN90" s="75"/>
      <c r="AO90" s="91"/>
      <c r="AP90" s="77"/>
      <c r="AQ90" s="91"/>
      <c r="AR90" s="72"/>
      <c r="AS90" s="359"/>
      <c r="AT90" s="91"/>
      <c r="AU90" s="72"/>
      <c r="AV90" s="804" t="str">
        <f>IF(AU90="","",IF(AU90="A",'12.パネルラジエーター設備費用算出シート'!$G$13,IF(AU90="B",'12.パネルラジエーター設備費用算出シート'!$N$13,IF(AU90="C",'12.パネルラジエーター設備費用算出シート'!$G$23,IF(AU90="D",'12.パネルラジエーター設備費用算出シート'!$N$23,IF(AU90="E",'12.パネルラジエーター設備費用算出シート'!$G$33,IF(AU90="F",'12.パネルラジエーター設備費用算出シート'!$N$33,IF(AU90="G",'12.パネルラジエーター設備費用算出シート'!$G$43,IF(AU90="H",'12.パネルラジエーター設備費用算出シート'!$N$43,IF(AU90="I",'12.パネルラジエーター設備費用算出シート'!$G$54,'12.パネルラジエーター設備費用算出シート'!$N$54))))))))))</f>
        <v/>
      </c>
      <c r="AW90" s="91"/>
      <c r="AX90" s="75"/>
      <c r="AY90" s="805"/>
      <c r="AZ90" s="91"/>
      <c r="BA90" s="36"/>
      <c r="BB90" s="36"/>
      <c r="BC90" s="36"/>
      <c r="BD90" s="36"/>
      <c r="BE90" s="66"/>
      <c r="BF90" s="36"/>
      <c r="BG90" s="36"/>
      <c r="BH90" s="66"/>
      <c r="BI90" s="36"/>
      <c r="BJ90" s="36"/>
      <c r="BK90" s="36"/>
      <c r="BL90" s="36"/>
    </row>
    <row r="91" spans="1:64" s="37" customFormat="1">
      <c r="A91" s="93"/>
      <c r="B91" s="68">
        <v>79</v>
      </c>
      <c r="C91" s="105"/>
      <c r="D91" s="69"/>
      <c r="E91" s="94"/>
      <c r="F91" s="798"/>
      <c r="G91" s="798"/>
      <c r="H91" s="72"/>
      <c r="I91" s="73"/>
      <c r="J91" s="72"/>
      <c r="K91" s="800" t="str">
        <f t="shared" si="3"/>
        <v/>
      </c>
      <c r="L91" s="800" t="str">
        <f>IF($G91="","",IF(OR('2.全体概要'!$C$15=1,'2.全体概要'!$C$15=2),INDEX($BG$15:$BG$16,MATCH($G91,$BF$15:$BF$16,-1)),IF('2.全体概要'!$C$15=3,INDEX($BG$14:$BG$15,MATCH($G91,$BF$14:$BF$15,-1)),INDEX($BG$13:$BG$14,MATCH($G91,$BF$13:$BF$14,-1)))))</f>
        <v/>
      </c>
      <c r="M91" s="800" t="str">
        <f t="shared" si="4"/>
        <v/>
      </c>
      <c r="N91" s="801">
        <f t="shared" si="5"/>
        <v>0</v>
      </c>
      <c r="O91" s="91"/>
      <c r="P91" s="161"/>
      <c r="Q91" s="67"/>
      <c r="R91" s="89"/>
      <c r="S91" s="162"/>
      <c r="T91" s="67"/>
      <c r="U91" s="91"/>
      <c r="V91" s="161"/>
      <c r="W91" s="67"/>
      <c r="X91" s="89"/>
      <c r="Y91" s="162"/>
      <c r="Z91" s="67"/>
      <c r="AA91" s="91"/>
      <c r="AB91" s="72"/>
      <c r="AC91" s="91"/>
      <c r="AD91" s="161"/>
      <c r="AE91" s="91"/>
      <c r="AF91" s="161"/>
      <c r="AG91" s="91"/>
      <c r="AH91" s="72"/>
      <c r="AI91" s="91"/>
      <c r="AJ91" s="161"/>
      <c r="AK91" s="91"/>
      <c r="AL91" s="75"/>
      <c r="AM91" s="91"/>
      <c r="AN91" s="75"/>
      <c r="AO91" s="91"/>
      <c r="AP91" s="77"/>
      <c r="AQ91" s="91"/>
      <c r="AR91" s="72"/>
      <c r="AS91" s="359"/>
      <c r="AT91" s="91"/>
      <c r="AU91" s="72"/>
      <c r="AV91" s="804" t="str">
        <f>IF(AU91="","",IF(AU91="A",'12.パネルラジエーター設備費用算出シート'!$G$13,IF(AU91="B",'12.パネルラジエーター設備費用算出シート'!$N$13,IF(AU91="C",'12.パネルラジエーター設備費用算出シート'!$G$23,IF(AU91="D",'12.パネルラジエーター設備費用算出シート'!$N$23,IF(AU91="E",'12.パネルラジエーター設備費用算出シート'!$G$33,IF(AU91="F",'12.パネルラジエーター設備費用算出シート'!$N$33,IF(AU91="G",'12.パネルラジエーター設備費用算出シート'!$G$43,IF(AU91="H",'12.パネルラジエーター設備費用算出シート'!$N$43,IF(AU91="I",'12.パネルラジエーター設備費用算出シート'!$G$54,'12.パネルラジエーター設備費用算出シート'!$N$54))))))))))</f>
        <v/>
      </c>
      <c r="AW91" s="91"/>
      <c r="AX91" s="75"/>
      <c r="AY91" s="805"/>
      <c r="AZ91" s="91"/>
      <c r="BA91" s="36"/>
      <c r="BB91" s="36"/>
      <c r="BC91" s="36"/>
      <c r="BD91" s="36"/>
      <c r="BE91" s="66"/>
      <c r="BF91" s="36"/>
      <c r="BG91" s="36"/>
      <c r="BH91" s="66"/>
      <c r="BI91" s="36"/>
      <c r="BJ91" s="36"/>
      <c r="BK91" s="36"/>
      <c r="BL91" s="36"/>
    </row>
    <row r="92" spans="1:64" s="37" customFormat="1">
      <c r="A92" s="93"/>
      <c r="B92" s="68">
        <v>80</v>
      </c>
      <c r="C92" s="105"/>
      <c r="D92" s="69"/>
      <c r="E92" s="94"/>
      <c r="F92" s="798"/>
      <c r="G92" s="798"/>
      <c r="H92" s="72"/>
      <c r="I92" s="73"/>
      <c r="J92" s="72"/>
      <c r="K92" s="800" t="str">
        <f t="shared" si="3"/>
        <v/>
      </c>
      <c r="L92" s="800" t="str">
        <f>IF($G92="","",IF(OR('2.全体概要'!$C$15=1,'2.全体概要'!$C$15=2),INDEX($BG$15:$BG$16,MATCH($G92,$BF$15:$BF$16,-1)),IF('2.全体概要'!$C$15=3,INDEX($BG$14:$BG$15,MATCH($G92,$BF$14:$BF$15,-1)),INDEX($BG$13:$BG$14,MATCH($G92,$BF$13:$BF$14,-1)))))</f>
        <v/>
      </c>
      <c r="M92" s="800" t="str">
        <f t="shared" si="4"/>
        <v/>
      </c>
      <c r="N92" s="801">
        <f t="shared" si="5"/>
        <v>0</v>
      </c>
      <c r="O92" s="91"/>
      <c r="P92" s="161"/>
      <c r="Q92" s="67"/>
      <c r="R92" s="89"/>
      <c r="S92" s="162"/>
      <c r="T92" s="67"/>
      <c r="U92" s="91"/>
      <c r="V92" s="161"/>
      <c r="W92" s="67"/>
      <c r="X92" s="89"/>
      <c r="Y92" s="162"/>
      <c r="Z92" s="67"/>
      <c r="AA92" s="91"/>
      <c r="AB92" s="72"/>
      <c r="AC92" s="91"/>
      <c r="AD92" s="161"/>
      <c r="AE92" s="91"/>
      <c r="AF92" s="161"/>
      <c r="AG92" s="91"/>
      <c r="AH92" s="72"/>
      <c r="AI92" s="91"/>
      <c r="AJ92" s="161"/>
      <c r="AK92" s="91"/>
      <c r="AL92" s="75"/>
      <c r="AM92" s="91"/>
      <c r="AN92" s="75"/>
      <c r="AO92" s="91"/>
      <c r="AP92" s="77"/>
      <c r="AQ92" s="91"/>
      <c r="AR92" s="72"/>
      <c r="AS92" s="359"/>
      <c r="AT92" s="91"/>
      <c r="AU92" s="72"/>
      <c r="AV92" s="804" t="str">
        <f>IF(AU92="","",IF(AU92="A",'12.パネルラジエーター設備費用算出シート'!$G$13,IF(AU92="B",'12.パネルラジエーター設備費用算出シート'!$N$13,IF(AU92="C",'12.パネルラジエーター設備費用算出シート'!$G$23,IF(AU92="D",'12.パネルラジエーター設備費用算出シート'!$N$23,IF(AU92="E",'12.パネルラジエーター設備費用算出シート'!$G$33,IF(AU92="F",'12.パネルラジエーター設備費用算出シート'!$N$33,IF(AU92="G",'12.パネルラジエーター設備費用算出シート'!$G$43,IF(AU92="H",'12.パネルラジエーター設備費用算出シート'!$N$43,IF(AU92="I",'12.パネルラジエーター設備費用算出シート'!$G$54,'12.パネルラジエーター設備費用算出シート'!$N$54))))))))))</f>
        <v/>
      </c>
      <c r="AW92" s="91"/>
      <c r="AX92" s="75"/>
      <c r="AY92" s="805"/>
      <c r="AZ92" s="91"/>
      <c r="BA92" s="36"/>
      <c r="BB92" s="36"/>
      <c r="BC92" s="36"/>
      <c r="BD92" s="36"/>
      <c r="BE92" s="66"/>
      <c r="BF92" s="36"/>
      <c r="BG92" s="36"/>
      <c r="BH92" s="66"/>
      <c r="BI92" s="36"/>
      <c r="BJ92" s="36"/>
      <c r="BK92" s="36"/>
      <c r="BL92" s="36"/>
    </row>
    <row r="93" spans="1:64" s="37" customFormat="1">
      <c r="A93" s="93"/>
      <c r="B93" s="68">
        <v>81</v>
      </c>
      <c r="C93" s="105"/>
      <c r="D93" s="69"/>
      <c r="E93" s="94"/>
      <c r="F93" s="798"/>
      <c r="G93" s="798"/>
      <c r="H93" s="72"/>
      <c r="I93" s="73"/>
      <c r="J93" s="72"/>
      <c r="K93" s="800" t="str">
        <f t="shared" si="3"/>
        <v/>
      </c>
      <c r="L93" s="800" t="str">
        <f>IF($G93="","",IF(OR('2.全体概要'!$C$15=1,'2.全体概要'!$C$15=2),INDEX($BG$15:$BG$16,MATCH($G93,$BF$15:$BF$16,-1)),IF('2.全体概要'!$C$15=3,INDEX($BG$14:$BG$15,MATCH($G93,$BF$14:$BF$15,-1)),INDEX($BG$13:$BG$14,MATCH($G93,$BF$13:$BF$14,-1)))))</f>
        <v/>
      </c>
      <c r="M93" s="800" t="str">
        <f t="shared" si="4"/>
        <v/>
      </c>
      <c r="N93" s="801">
        <f t="shared" si="5"/>
        <v>0</v>
      </c>
      <c r="O93" s="91"/>
      <c r="P93" s="161"/>
      <c r="Q93" s="67"/>
      <c r="R93" s="89"/>
      <c r="S93" s="162"/>
      <c r="T93" s="67"/>
      <c r="U93" s="91"/>
      <c r="V93" s="161"/>
      <c r="W93" s="67"/>
      <c r="X93" s="89"/>
      <c r="Y93" s="162"/>
      <c r="Z93" s="67"/>
      <c r="AA93" s="91"/>
      <c r="AB93" s="72"/>
      <c r="AC93" s="91"/>
      <c r="AD93" s="161"/>
      <c r="AE93" s="91"/>
      <c r="AF93" s="161"/>
      <c r="AG93" s="91"/>
      <c r="AH93" s="72"/>
      <c r="AI93" s="91"/>
      <c r="AJ93" s="161"/>
      <c r="AK93" s="91"/>
      <c r="AL93" s="75"/>
      <c r="AM93" s="91"/>
      <c r="AN93" s="75"/>
      <c r="AO93" s="91"/>
      <c r="AP93" s="77"/>
      <c r="AQ93" s="91"/>
      <c r="AR93" s="72"/>
      <c r="AS93" s="359"/>
      <c r="AT93" s="91"/>
      <c r="AU93" s="72"/>
      <c r="AV93" s="804" t="str">
        <f>IF(AU93="","",IF(AU93="A",'12.パネルラジエーター設備費用算出シート'!$G$13,IF(AU93="B",'12.パネルラジエーター設備費用算出シート'!$N$13,IF(AU93="C",'12.パネルラジエーター設備費用算出シート'!$G$23,IF(AU93="D",'12.パネルラジエーター設備費用算出シート'!$N$23,IF(AU93="E",'12.パネルラジエーター設備費用算出シート'!$G$33,IF(AU93="F",'12.パネルラジエーター設備費用算出シート'!$N$33,IF(AU93="G",'12.パネルラジエーター設備費用算出シート'!$G$43,IF(AU93="H",'12.パネルラジエーター設備費用算出シート'!$N$43,IF(AU93="I",'12.パネルラジエーター設備費用算出シート'!$G$54,'12.パネルラジエーター設備費用算出シート'!$N$54))))))))))</f>
        <v/>
      </c>
      <c r="AW93" s="91"/>
      <c r="AX93" s="75"/>
      <c r="AY93" s="805"/>
      <c r="AZ93" s="91"/>
      <c r="BA93" s="36"/>
      <c r="BB93" s="36"/>
      <c r="BC93" s="36"/>
      <c r="BD93" s="36"/>
      <c r="BE93" s="66"/>
      <c r="BF93" s="36"/>
      <c r="BG93" s="36"/>
      <c r="BH93" s="66"/>
      <c r="BI93" s="36"/>
      <c r="BJ93" s="36"/>
      <c r="BK93" s="36"/>
      <c r="BL93" s="36"/>
    </row>
    <row r="94" spans="1:64" s="37" customFormat="1">
      <c r="A94" s="93"/>
      <c r="B94" s="68">
        <v>82</v>
      </c>
      <c r="C94" s="105"/>
      <c r="D94" s="69"/>
      <c r="E94" s="94"/>
      <c r="F94" s="798"/>
      <c r="G94" s="798"/>
      <c r="H94" s="72"/>
      <c r="I94" s="73"/>
      <c r="J94" s="72"/>
      <c r="K94" s="800" t="str">
        <f t="shared" si="3"/>
        <v/>
      </c>
      <c r="L94" s="800" t="str">
        <f>IF($G94="","",IF(OR('2.全体概要'!$C$15=1,'2.全体概要'!$C$15=2),INDEX($BG$15:$BG$16,MATCH($G94,$BF$15:$BF$16,-1)),IF('2.全体概要'!$C$15=3,INDEX($BG$14:$BG$15,MATCH($G94,$BF$14:$BF$15,-1)),INDEX($BG$13:$BG$14,MATCH($G94,$BF$13:$BF$14,-1)))))</f>
        <v/>
      </c>
      <c r="M94" s="800" t="str">
        <f t="shared" si="4"/>
        <v/>
      </c>
      <c r="N94" s="801">
        <f t="shared" si="5"/>
        <v>0</v>
      </c>
      <c r="O94" s="91"/>
      <c r="P94" s="161"/>
      <c r="Q94" s="67"/>
      <c r="R94" s="89"/>
      <c r="S94" s="162"/>
      <c r="T94" s="67"/>
      <c r="U94" s="91"/>
      <c r="V94" s="161"/>
      <c r="W94" s="67"/>
      <c r="X94" s="89"/>
      <c r="Y94" s="162"/>
      <c r="Z94" s="67"/>
      <c r="AA94" s="91"/>
      <c r="AB94" s="72"/>
      <c r="AC94" s="91"/>
      <c r="AD94" s="161"/>
      <c r="AE94" s="91"/>
      <c r="AF94" s="161"/>
      <c r="AG94" s="91"/>
      <c r="AH94" s="72"/>
      <c r="AI94" s="91"/>
      <c r="AJ94" s="161"/>
      <c r="AK94" s="91"/>
      <c r="AL94" s="75"/>
      <c r="AM94" s="91"/>
      <c r="AN94" s="75"/>
      <c r="AO94" s="91"/>
      <c r="AP94" s="77"/>
      <c r="AQ94" s="91"/>
      <c r="AR94" s="72"/>
      <c r="AS94" s="359"/>
      <c r="AT94" s="91"/>
      <c r="AU94" s="72"/>
      <c r="AV94" s="804" t="str">
        <f>IF(AU94="","",IF(AU94="A",'12.パネルラジエーター設備費用算出シート'!$G$13,IF(AU94="B",'12.パネルラジエーター設備費用算出シート'!$N$13,IF(AU94="C",'12.パネルラジエーター設備費用算出シート'!$G$23,IF(AU94="D",'12.パネルラジエーター設備費用算出シート'!$N$23,IF(AU94="E",'12.パネルラジエーター設備費用算出シート'!$G$33,IF(AU94="F",'12.パネルラジエーター設備費用算出シート'!$N$33,IF(AU94="G",'12.パネルラジエーター設備費用算出シート'!$G$43,IF(AU94="H",'12.パネルラジエーター設備費用算出シート'!$N$43,IF(AU94="I",'12.パネルラジエーター設備費用算出シート'!$G$54,'12.パネルラジエーター設備費用算出シート'!$N$54))))))))))</f>
        <v/>
      </c>
      <c r="AW94" s="91"/>
      <c r="AX94" s="75"/>
      <c r="AY94" s="805"/>
      <c r="AZ94" s="91"/>
      <c r="BA94" s="36"/>
      <c r="BB94" s="36"/>
      <c r="BC94" s="36"/>
      <c r="BD94" s="36"/>
      <c r="BE94" s="66"/>
      <c r="BF94" s="36"/>
      <c r="BG94" s="36"/>
      <c r="BH94" s="66"/>
      <c r="BI94" s="36"/>
      <c r="BJ94" s="36"/>
      <c r="BK94" s="36"/>
      <c r="BL94" s="36"/>
    </row>
    <row r="95" spans="1:64" s="37" customFormat="1">
      <c r="A95" s="93"/>
      <c r="B95" s="68">
        <v>83</v>
      </c>
      <c r="C95" s="105"/>
      <c r="D95" s="69"/>
      <c r="E95" s="94"/>
      <c r="F95" s="798"/>
      <c r="G95" s="798"/>
      <c r="H95" s="72"/>
      <c r="I95" s="73"/>
      <c r="J95" s="72"/>
      <c r="K95" s="800" t="str">
        <f t="shared" si="3"/>
        <v/>
      </c>
      <c r="L95" s="800" t="str">
        <f>IF($G95="","",IF(OR('2.全体概要'!$C$15=1,'2.全体概要'!$C$15=2),INDEX($BG$15:$BG$16,MATCH($G95,$BF$15:$BF$16,-1)),IF('2.全体概要'!$C$15=3,INDEX($BG$14:$BG$15,MATCH($G95,$BF$14:$BF$15,-1)),INDEX($BG$13:$BG$14,MATCH($G95,$BF$13:$BF$14,-1)))))</f>
        <v/>
      </c>
      <c r="M95" s="800" t="str">
        <f t="shared" si="4"/>
        <v/>
      </c>
      <c r="N95" s="801">
        <f t="shared" si="5"/>
        <v>0</v>
      </c>
      <c r="O95" s="91"/>
      <c r="P95" s="161"/>
      <c r="Q95" s="67"/>
      <c r="R95" s="89"/>
      <c r="S95" s="162"/>
      <c r="T95" s="67"/>
      <c r="U95" s="91"/>
      <c r="V95" s="161"/>
      <c r="W95" s="67"/>
      <c r="X95" s="89"/>
      <c r="Y95" s="162"/>
      <c r="Z95" s="67"/>
      <c r="AA95" s="91"/>
      <c r="AB95" s="72"/>
      <c r="AC95" s="91"/>
      <c r="AD95" s="161"/>
      <c r="AE95" s="91"/>
      <c r="AF95" s="161"/>
      <c r="AG95" s="91"/>
      <c r="AH95" s="72"/>
      <c r="AI95" s="91"/>
      <c r="AJ95" s="161"/>
      <c r="AK95" s="91"/>
      <c r="AL95" s="75"/>
      <c r="AM95" s="91"/>
      <c r="AN95" s="75"/>
      <c r="AO95" s="91"/>
      <c r="AP95" s="77"/>
      <c r="AQ95" s="91"/>
      <c r="AR95" s="72"/>
      <c r="AS95" s="359"/>
      <c r="AT95" s="91"/>
      <c r="AU95" s="72"/>
      <c r="AV95" s="804" t="str">
        <f>IF(AU95="","",IF(AU95="A",'12.パネルラジエーター設備費用算出シート'!$G$13,IF(AU95="B",'12.パネルラジエーター設備費用算出シート'!$N$13,IF(AU95="C",'12.パネルラジエーター設備費用算出シート'!$G$23,IF(AU95="D",'12.パネルラジエーター設備費用算出シート'!$N$23,IF(AU95="E",'12.パネルラジエーター設備費用算出シート'!$G$33,IF(AU95="F",'12.パネルラジエーター設備費用算出シート'!$N$33,IF(AU95="G",'12.パネルラジエーター設備費用算出シート'!$G$43,IF(AU95="H",'12.パネルラジエーター設備費用算出シート'!$N$43,IF(AU95="I",'12.パネルラジエーター設備費用算出シート'!$G$54,'12.パネルラジエーター設備費用算出シート'!$N$54))))))))))</f>
        <v/>
      </c>
      <c r="AW95" s="91"/>
      <c r="AX95" s="75"/>
      <c r="AY95" s="805"/>
      <c r="AZ95" s="91"/>
      <c r="BA95" s="36"/>
      <c r="BB95" s="36"/>
      <c r="BC95" s="36"/>
      <c r="BD95" s="36"/>
      <c r="BE95" s="66"/>
      <c r="BF95" s="36"/>
      <c r="BG95" s="36"/>
      <c r="BH95" s="66"/>
      <c r="BI95" s="36"/>
      <c r="BJ95" s="36"/>
      <c r="BK95" s="36"/>
      <c r="BL95" s="36"/>
    </row>
    <row r="96" spans="1:64" s="37" customFormat="1">
      <c r="A96" s="93"/>
      <c r="B96" s="68">
        <v>84</v>
      </c>
      <c r="C96" s="105"/>
      <c r="D96" s="69"/>
      <c r="E96" s="94"/>
      <c r="F96" s="798"/>
      <c r="G96" s="798"/>
      <c r="H96" s="72"/>
      <c r="I96" s="73"/>
      <c r="J96" s="72"/>
      <c r="K96" s="800" t="str">
        <f t="shared" si="3"/>
        <v/>
      </c>
      <c r="L96" s="800" t="str">
        <f>IF($G96="","",IF(OR('2.全体概要'!$C$15=1,'2.全体概要'!$C$15=2),INDEX($BG$15:$BG$16,MATCH($G96,$BF$15:$BF$16,-1)),IF('2.全体概要'!$C$15=3,INDEX($BG$14:$BG$15,MATCH($G96,$BF$14:$BF$15,-1)),INDEX($BG$13:$BG$14,MATCH($G96,$BF$13:$BF$14,-1)))))</f>
        <v/>
      </c>
      <c r="M96" s="800" t="str">
        <f t="shared" si="4"/>
        <v/>
      </c>
      <c r="N96" s="801">
        <f t="shared" si="5"/>
        <v>0</v>
      </c>
      <c r="O96" s="91"/>
      <c r="P96" s="161"/>
      <c r="Q96" s="67"/>
      <c r="R96" s="89"/>
      <c r="S96" s="162"/>
      <c r="T96" s="67"/>
      <c r="U96" s="91"/>
      <c r="V96" s="161"/>
      <c r="W96" s="67"/>
      <c r="X96" s="89"/>
      <c r="Y96" s="162"/>
      <c r="Z96" s="67"/>
      <c r="AA96" s="91"/>
      <c r="AB96" s="72"/>
      <c r="AC96" s="91"/>
      <c r="AD96" s="161"/>
      <c r="AE96" s="91"/>
      <c r="AF96" s="161"/>
      <c r="AG96" s="91"/>
      <c r="AH96" s="72"/>
      <c r="AI96" s="91"/>
      <c r="AJ96" s="161"/>
      <c r="AK96" s="91"/>
      <c r="AL96" s="75"/>
      <c r="AM96" s="91"/>
      <c r="AN96" s="75"/>
      <c r="AO96" s="91"/>
      <c r="AP96" s="77"/>
      <c r="AQ96" s="91"/>
      <c r="AR96" s="72"/>
      <c r="AS96" s="359"/>
      <c r="AT96" s="91"/>
      <c r="AU96" s="72"/>
      <c r="AV96" s="804" t="str">
        <f>IF(AU96="","",IF(AU96="A",'12.パネルラジエーター設備費用算出シート'!$G$13,IF(AU96="B",'12.パネルラジエーター設備費用算出シート'!$N$13,IF(AU96="C",'12.パネルラジエーター設備費用算出シート'!$G$23,IF(AU96="D",'12.パネルラジエーター設備費用算出シート'!$N$23,IF(AU96="E",'12.パネルラジエーター設備費用算出シート'!$G$33,IF(AU96="F",'12.パネルラジエーター設備費用算出シート'!$N$33,IF(AU96="G",'12.パネルラジエーター設備費用算出シート'!$G$43,IF(AU96="H",'12.パネルラジエーター設備費用算出シート'!$N$43,IF(AU96="I",'12.パネルラジエーター設備費用算出シート'!$G$54,'12.パネルラジエーター設備費用算出シート'!$N$54))))))))))</f>
        <v/>
      </c>
      <c r="AW96" s="91"/>
      <c r="AX96" s="75"/>
      <c r="AY96" s="805"/>
      <c r="AZ96" s="91"/>
      <c r="BA96" s="36"/>
      <c r="BB96" s="36"/>
      <c r="BC96" s="36"/>
      <c r="BD96" s="36"/>
      <c r="BE96" s="66"/>
      <c r="BF96" s="36"/>
      <c r="BG96" s="36"/>
      <c r="BH96" s="66"/>
      <c r="BI96" s="36"/>
      <c r="BJ96" s="36"/>
      <c r="BK96" s="36"/>
      <c r="BL96" s="36"/>
    </row>
    <row r="97" spans="1:64" s="37" customFormat="1">
      <c r="A97" s="93"/>
      <c r="B97" s="68">
        <v>85</v>
      </c>
      <c r="C97" s="105"/>
      <c r="D97" s="69"/>
      <c r="E97" s="94"/>
      <c r="F97" s="798"/>
      <c r="G97" s="798"/>
      <c r="H97" s="72"/>
      <c r="I97" s="73"/>
      <c r="J97" s="72"/>
      <c r="K97" s="800" t="str">
        <f t="shared" si="3"/>
        <v/>
      </c>
      <c r="L97" s="800" t="str">
        <f>IF($G97="","",IF(OR('2.全体概要'!$C$15=1,'2.全体概要'!$C$15=2),INDEX($BG$15:$BG$16,MATCH($G97,$BF$15:$BF$16,-1)),IF('2.全体概要'!$C$15=3,INDEX($BG$14:$BG$15,MATCH($G97,$BF$14:$BF$15,-1)),INDEX($BG$13:$BG$14,MATCH($G97,$BF$13:$BF$14,-1)))))</f>
        <v/>
      </c>
      <c r="M97" s="800" t="str">
        <f t="shared" si="4"/>
        <v/>
      </c>
      <c r="N97" s="801">
        <f t="shared" si="5"/>
        <v>0</v>
      </c>
      <c r="O97" s="91"/>
      <c r="P97" s="161"/>
      <c r="Q97" s="67"/>
      <c r="R97" s="89"/>
      <c r="S97" s="162"/>
      <c r="T97" s="67"/>
      <c r="U97" s="91"/>
      <c r="V97" s="161"/>
      <c r="W97" s="67"/>
      <c r="X97" s="89"/>
      <c r="Y97" s="162"/>
      <c r="Z97" s="67"/>
      <c r="AA97" s="91"/>
      <c r="AB97" s="72"/>
      <c r="AC97" s="91"/>
      <c r="AD97" s="161"/>
      <c r="AE97" s="91"/>
      <c r="AF97" s="161"/>
      <c r="AG97" s="91"/>
      <c r="AH97" s="72"/>
      <c r="AI97" s="91"/>
      <c r="AJ97" s="161"/>
      <c r="AK97" s="91"/>
      <c r="AL97" s="75"/>
      <c r="AM97" s="91"/>
      <c r="AN97" s="75"/>
      <c r="AO97" s="91"/>
      <c r="AP97" s="77"/>
      <c r="AQ97" s="91"/>
      <c r="AR97" s="72"/>
      <c r="AS97" s="359"/>
      <c r="AT97" s="91"/>
      <c r="AU97" s="72"/>
      <c r="AV97" s="804" t="str">
        <f>IF(AU97="","",IF(AU97="A",'12.パネルラジエーター設備費用算出シート'!$G$13,IF(AU97="B",'12.パネルラジエーター設備費用算出シート'!$N$13,IF(AU97="C",'12.パネルラジエーター設備費用算出シート'!$G$23,IF(AU97="D",'12.パネルラジエーター設備費用算出シート'!$N$23,IF(AU97="E",'12.パネルラジエーター設備費用算出シート'!$G$33,IF(AU97="F",'12.パネルラジエーター設備費用算出シート'!$N$33,IF(AU97="G",'12.パネルラジエーター設備費用算出シート'!$G$43,IF(AU97="H",'12.パネルラジエーター設備費用算出シート'!$N$43,IF(AU97="I",'12.パネルラジエーター設備費用算出シート'!$G$54,'12.パネルラジエーター設備費用算出シート'!$N$54))))))))))</f>
        <v/>
      </c>
      <c r="AW97" s="91"/>
      <c r="AX97" s="75"/>
      <c r="AY97" s="805"/>
      <c r="AZ97" s="91"/>
      <c r="BA97" s="36"/>
      <c r="BB97" s="36"/>
      <c r="BC97" s="36"/>
      <c r="BD97" s="36"/>
      <c r="BE97" s="66"/>
      <c r="BF97" s="36"/>
      <c r="BG97" s="36"/>
      <c r="BH97" s="66"/>
      <c r="BI97" s="36"/>
      <c r="BJ97" s="36"/>
      <c r="BK97" s="36"/>
      <c r="BL97" s="36"/>
    </row>
    <row r="98" spans="1:64" s="37" customFormat="1">
      <c r="A98" s="93"/>
      <c r="B98" s="68">
        <v>86</v>
      </c>
      <c r="C98" s="105"/>
      <c r="D98" s="69"/>
      <c r="E98" s="94"/>
      <c r="F98" s="798"/>
      <c r="G98" s="798"/>
      <c r="H98" s="72"/>
      <c r="I98" s="73"/>
      <c r="J98" s="72"/>
      <c r="K98" s="800" t="str">
        <f t="shared" si="3"/>
        <v/>
      </c>
      <c r="L98" s="800" t="str">
        <f>IF($G98="","",IF(OR('2.全体概要'!$C$15=1,'2.全体概要'!$C$15=2),INDEX($BG$15:$BG$16,MATCH($G98,$BF$15:$BF$16,-1)),IF('2.全体概要'!$C$15=3,INDEX($BG$14:$BG$15,MATCH($G98,$BF$14:$BF$15,-1)),INDEX($BG$13:$BG$14,MATCH($G98,$BF$13:$BF$14,-1)))))</f>
        <v/>
      </c>
      <c r="M98" s="800" t="str">
        <f t="shared" si="4"/>
        <v/>
      </c>
      <c r="N98" s="801">
        <f t="shared" si="5"/>
        <v>0</v>
      </c>
      <c r="O98" s="91"/>
      <c r="P98" s="161"/>
      <c r="Q98" s="67"/>
      <c r="R98" s="89"/>
      <c r="S98" s="162"/>
      <c r="T98" s="67"/>
      <c r="U98" s="91"/>
      <c r="V98" s="161"/>
      <c r="W98" s="67"/>
      <c r="X98" s="89"/>
      <c r="Y98" s="162"/>
      <c r="Z98" s="67"/>
      <c r="AA98" s="91"/>
      <c r="AB98" s="72"/>
      <c r="AC98" s="91"/>
      <c r="AD98" s="161"/>
      <c r="AE98" s="91"/>
      <c r="AF98" s="161"/>
      <c r="AG98" s="91"/>
      <c r="AH98" s="72"/>
      <c r="AI98" s="91"/>
      <c r="AJ98" s="161"/>
      <c r="AK98" s="91"/>
      <c r="AL98" s="75"/>
      <c r="AM98" s="91"/>
      <c r="AN98" s="75"/>
      <c r="AO98" s="91"/>
      <c r="AP98" s="77"/>
      <c r="AQ98" s="91"/>
      <c r="AR98" s="72"/>
      <c r="AS98" s="359"/>
      <c r="AT98" s="91"/>
      <c r="AU98" s="72"/>
      <c r="AV98" s="804" t="str">
        <f>IF(AU98="","",IF(AU98="A",'12.パネルラジエーター設備費用算出シート'!$G$13,IF(AU98="B",'12.パネルラジエーター設備費用算出シート'!$N$13,IF(AU98="C",'12.パネルラジエーター設備費用算出シート'!$G$23,IF(AU98="D",'12.パネルラジエーター設備費用算出シート'!$N$23,IF(AU98="E",'12.パネルラジエーター設備費用算出シート'!$G$33,IF(AU98="F",'12.パネルラジエーター設備費用算出シート'!$N$33,IF(AU98="G",'12.パネルラジエーター設備費用算出シート'!$G$43,IF(AU98="H",'12.パネルラジエーター設備費用算出シート'!$N$43,IF(AU98="I",'12.パネルラジエーター設備費用算出シート'!$G$54,'12.パネルラジエーター設備費用算出シート'!$N$54))))))))))</f>
        <v/>
      </c>
      <c r="AW98" s="91"/>
      <c r="AX98" s="75"/>
      <c r="AY98" s="805"/>
      <c r="AZ98" s="91"/>
      <c r="BA98" s="36"/>
      <c r="BB98" s="36"/>
      <c r="BC98" s="36"/>
      <c r="BD98" s="36"/>
      <c r="BE98" s="66"/>
      <c r="BF98" s="36"/>
      <c r="BG98" s="36"/>
      <c r="BH98" s="66"/>
      <c r="BI98" s="36"/>
      <c r="BJ98" s="36"/>
      <c r="BK98" s="36"/>
      <c r="BL98" s="36"/>
    </row>
    <row r="99" spans="1:64" s="37" customFormat="1">
      <c r="A99" s="93"/>
      <c r="B99" s="68">
        <v>87</v>
      </c>
      <c r="C99" s="105"/>
      <c r="D99" s="69"/>
      <c r="E99" s="94"/>
      <c r="F99" s="798"/>
      <c r="G99" s="798"/>
      <c r="H99" s="72"/>
      <c r="I99" s="73"/>
      <c r="J99" s="72"/>
      <c r="K99" s="800" t="str">
        <f t="shared" si="3"/>
        <v/>
      </c>
      <c r="L99" s="800" t="str">
        <f>IF($G99="","",IF(OR('2.全体概要'!$C$15=1,'2.全体概要'!$C$15=2),INDEX($BG$15:$BG$16,MATCH($G99,$BF$15:$BF$16,-1)),IF('2.全体概要'!$C$15=3,INDEX($BG$14:$BG$15,MATCH($G99,$BF$14:$BF$15,-1)),INDEX($BG$13:$BG$14,MATCH($G99,$BF$13:$BF$14,-1)))))</f>
        <v/>
      </c>
      <c r="M99" s="800" t="str">
        <f t="shared" si="4"/>
        <v/>
      </c>
      <c r="N99" s="801">
        <f t="shared" si="5"/>
        <v>0</v>
      </c>
      <c r="O99" s="91"/>
      <c r="P99" s="161"/>
      <c r="Q99" s="67"/>
      <c r="R99" s="89"/>
      <c r="S99" s="162"/>
      <c r="T99" s="67"/>
      <c r="U99" s="91"/>
      <c r="V99" s="161"/>
      <c r="W99" s="67"/>
      <c r="X99" s="89"/>
      <c r="Y99" s="162"/>
      <c r="Z99" s="67"/>
      <c r="AA99" s="91"/>
      <c r="AB99" s="72"/>
      <c r="AC99" s="91"/>
      <c r="AD99" s="161"/>
      <c r="AE99" s="91"/>
      <c r="AF99" s="161"/>
      <c r="AG99" s="91"/>
      <c r="AH99" s="72"/>
      <c r="AI99" s="91"/>
      <c r="AJ99" s="161"/>
      <c r="AK99" s="91"/>
      <c r="AL99" s="75"/>
      <c r="AM99" s="91"/>
      <c r="AN99" s="75"/>
      <c r="AO99" s="91"/>
      <c r="AP99" s="77"/>
      <c r="AQ99" s="91"/>
      <c r="AR99" s="72"/>
      <c r="AS99" s="359"/>
      <c r="AT99" s="91"/>
      <c r="AU99" s="72"/>
      <c r="AV99" s="804" t="str">
        <f>IF(AU99="","",IF(AU99="A",'12.パネルラジエーター設備費用算出シート'!$G$13,IF(AU99="B",'12.パネルラジエーター設備費用算出シート'!$N$13,IF(AU99="C",'12.パネルラジエーター設備費用算出シート'!$G$23,IF(AU99="D",'12.パネルラジエーター設備費用算出シート'!$N$23,IF(AU99="E",'12.パネルラジエーター設備費用算出シート'!$G$33,IF(AU99="F",'12.パネルラジエーター設備費用算出シート'!$N$33,IF(AU99="G",'12.パネルラジエーター設備費用算出シート'!$G$43,IF(AU99="H",'12.パネルラジエーター設備費用算出シート'!$N$43,IF(AU99="I",'12.パネルラジエーター設備費用算出シート'!$G$54,'12.パネルラジエーター設備費用算出シート'!$N$54))))))))))</f>
        <v/>
      </c>
      <c r="AW99" s="91"/>
      <c r="AX99" s="75"/>
      <c r="AY99" s="805"/>
      <c r="AZ99" s="91"/>
      <c r="BA99" s="36"/>
      <c r="BB99" s="36"/>
      <c r="BC99" s="36"/>
      <c r="BD99" s="36"/>
      <c r="BE99" s="66"/>
      <c r="BF99" s="36"/>
      <c r="BG99" s="36"/>
      <c r="BH99" s="66"/>
      <c r="BI99" s="36"/>
      <c r="BJ99" s="36"/>
      <c r="BK99" s="36"/>
      <c r="BL99" s="36"/>
    </row>
    <row r="100" spans="1:64" s="37" customFormat="1">
      <c r="A100" s="93"/>
      <c r="B100" s="68">
        <v>88</v>
      </c>
      <c r="C100" s="105"/>
      <c r="D100" s="69"/>
      <c r="E100" s="94"/>
      <c r="F100" s="798"/>
      <c r="G100" s="798"/>
      <c r="H100" s="72"/>
      <c r="I100" s="73"/>
      <c r="J100" s="72"/>
      <c r="K100" s="800" t="str">
        <f t="shared" si="3"/>
        <v/>
      </c>
      <c r="L100" s="800" t="str">
        <f>IF($G100="","",IF(OR('2.全体概要'!$C$15=1,'2.全体概要'!$C$15=2),INDEX($BG$15:$BG$16,MATCH($G100,$BF$15:$BF$16,-1)),IF('2.全体概要'!$C$15=3,INDEX($BG$14:$BG$15,MATCH($G100,$BF$14:$BF$15,-1)),INDEX($BG$13:$BG$14,MATCH($G100,$BF$13:$BF$14,-1)))))</f>
        <v/>
      </c>
      <c r="M100" s="800" t="str">
        <f t="shared" si="4"/>
        <v/>
      </c>
      <c r="N100" s="801">
        <f t="shared" si="5"/>
        <v>0</v>
      </c>
      <c r="O100" s="91"/>
      <c r="P100" s="161"/>
      <c r="Q100" s="67"/>
      <c r="R100" s="89"/>
      <c r="S100" s="162"/>
      <c r="T100" s="67"/>
      <c r="U100" s="91"/>
      <c r="V100" s="161"/>
      <c r="W100" s="67"/>
      <c r="X100" s="89"/>
      <c r="Y100" s="162"/>
      <c r="Z100" s="67"/>
      <c r="AA100" s="91"/>
      <c r="AB100" s="72"/>
      <c r="AC100" s="91"/>
      <c r="AD100" s="161"/>
      <c r="AE100" s="91"/>
      <c r="AF100" s="161"/>
      <c r="AG100" s="91"/>
      <c r="AH100" s="72"/>
      <c r="AI100" s="91"/>
      <c r="AJ100" s="161"/>
      <c r="AK100" s="91"/>
      <c r="AL100" s="75"/>
      <c r="AM100" s="91"/>
      <c r="AN100" s="75"/>
      <c r="AO100" s="91"/>
      <c r="AP100" s="77"/>
      <c r="AQ100" s="91"/>
      <c r="AR100" s="72"/>
      <c r="AS100" s="359"/>
      <c r="AT100" s="91"/>
      <c r="AU100" s="72"/>
      <c r="AV100" s="804" t="str">
        <f>IF(AU100="","",IF(AU100="A",'12.パネルラジエーター設備費用算出シート'!$G$13,IF(AU100="B",'12.パネルラジエーター設備費用算出シート'!$N$13,IF(AU100="C",'12.パネルラジエーター設備費用算出シート'!$G$23,IF(AU100="D",'12.パネルラジエーター設備費用算出シート'!$N$23,IF(AU100="E",'12.パネルラジエーター設備費用算出シート'!$G$33,IF(AU100="F",'12.パネルラジエーター設備費用算出シート'!$N$33,IF(AU100="G",'12.パネルラジエーター設備費用算出シート'!$G$43,IF(AU100="H",'12.パネルラジエーター設備費用算出シート'!$N$43,IF(AU100="I",'12.パネルラジエーター設備費用算出シート'!$G$54,'12.パネルラジエーター設備費用算出シート'!$N$54))))))))))</f>
        <v/>
      </c>
      <c r="AW100" s="91"/>
      <c r="AX100" s="75"/>
      <c r="AY100" s="805"/>
      <c r="AZ100" s="91"/>
      <c r="BA100" s="36"/>
      <c r="BB100" s="36"/>
      <c r="BC100" s="36"/>
      <c r="BD100" s="36"/>
      <c r="BE100" s="66"/>
      <c r="BF100" s="36"/>
      <c r="BG100" s="36"/>
      <c r="BH100" s="66"/>
      <c r="BI100" s="36"/>
      <c r="BJ100" s="36"/>
      <c r="BK100" s="36"/>
      <c r="BL100" s="36"/>
    </row>
    <row r="101" spans="1:64" s="37" customFormat="1">
      <c r="A101" s="93"/>
      <c r="B101" s="68">
        <v>89</v>
      </c>
      <c r="C101" s="105"/>
      <c r="D101" s="69"/>
      <c r="E101" s="94"/>
      <c r="F101" s="798"/>
      <c r="G101" s="798"/>
      <c r="H101" s="72"/>
      <c r="I101" s="73"/>
      <c r="J101" s="72"/>
      <c r="K101" s="800" t="str">
        <f t="shared" si="3"/>
        <v/>
      </c>
      <c r="L101" s="800" t="str">
        <f>IF($G101="","",IF(OR('2.全体概要'!$C$15=1,'2.全体概要'!$C$15=2),INDEX($BG$15:$BG$16,MATCH($G101,$BF$15:$BF$16,-1)),IF('2.全体概要'!$C$15=3,INDEX($BG$14:$BG$15,MATCH($G101,$BF$14:$BF$15,-1)),INDEX($BG$13:$BG$14,MATCH($G101,$BF$13:$BF$14,-1)))))</f>
        <v/>
      </c>
      <c r="M101" s="800" t="str">
        <f t="shared" si="4"/>
        <v/>
      </c>
      <c r="N101" s="801">
        <f t="shared" si="5"/>
        <v>0</v>
      </c>
      <c r="O101" s="91"/>
      <c r="P101" s="161"/>
      <c r="Q101" s="67"/>
      <c r="R101" s="89"/>
      <c r="S101" s="162"/>
      <c r="T101" s="67"/>
      <c r="U101" s="91"/>
      <c r="V101" s="161"/>
      <c r="W101" s="67"/>
      <c r="X101" s="89"/>
      <c r="Y101" s="162"/>
      <c r="Z101" s="67"/>
      <c r="AA101" s="91"/>
      <c r="AB101" s="72"/>
      <c r="AC101" s="91"/>
      <c r="AD101" s="161"/>
      <c r="AE101" s="91"/>
      <c r="AF101" s="161"/>
      <c r="AG101" s="91"/>
      <c r="AH101" s="72"/>
      <c r="AI101" s="91"/>
      <c r="AJ101" s="161"/>
      <c r="AK101" s="91"/>
      <c r="AL101" s="75"/>
      <c r="AM101" s="91"/>
      <c r="AN101" s="75"/>
      <c r="AO101" s="91"/>
      <c r="AP101" s="77"/>
      <c r="AQ101" s="91"/>
      <c r="AR101" s="72"/>
      <c r="AS101" s="359"/>
      <c r="AT101" s="91"/>
      <c r="AU101" s="72"/>
      <c r="AV101" s="804" t="str">
        <f>IF(AU101="","",IF(AU101="A",'12.パネルラジエーター設備費用算出シート'!$G$13,IF(AU101="B",'12.パネルラジエーター設備費用算出シート'!$N$13,IF(AU101="C",'12.パネルラジエーター設備費用算出シート'!$G$23,IF(AU101="D",'12.パネルラジエーター設備費用算出シート'!$N$23,IF(AU101="E",'12.パネルラジエーター設備費用算出シート'!$G$33,IF(AU101="F",'12.パネルラジエーター設備費用算出シート'!$N$33,IF(AU101="G",'12.パネルラジエーター設備費用算出シート'!$G$43,IF(AU101="H",'12.パネルラジエーター設備費用算出シート'!$N$43,IF(AU101="I",'12.パネルラジエーター設備費用算出シート'!$G$54,'12.パネルラジエーター設備費用算出シート'!$N$54))))))))))</f>
        <v/>
      </c>
      <c r="AW101" s="91"/>
      <c r="AX101" s="75"/>
      <c r="AY101" s="805"/>
      <c r="AZ101" s="91"/>
      <c r="BA101" s="36"/>
      <c r="BB101" s="36"/>
      <c r="BC101" s="36"/>
      <c r="BD101" s="36"/>
      <c r="BE101" s="66"/>
      <c r="BF101" s="36"/>
      <c r="BG101" s="36"/>
      <c r="BH101" s="66"/>
      <c r="BI101" s="36"/>
      <c r="BJ101" s="36"/>
      <c r="BK101" s="36"/>
      <c r="BL101" s="36"/>
    </row>
    <row r="102" spans="1:64" s="37" customFormat="1">
      <c r="A102" s="93"/>
      <c r="B102" s="68">
        <v>90</v>
      </c>
      <c r="C102" s="105"/>
      <c r="D102" s="69"/>
      <c r="E102" s="94"/>
      <c r="F102" s="798"/>
      <c r="G102" s="798"/>
      <c r="H102" s="72"/>
      <c r="I102" s="73"/>
      <c r="J102" s="72"/>
      <c r="K102" s="800" t="str">
        <f t="shared" si="3"/>
        <v/>
      </c>
      <c r="L102" s="800" t="str">
        <f>IF($G102="","",IF(OR('2.全体概要'!$C$15=1,'2.全体概要'!$C$15=2),INDEX($BG$15:$BG$16,MATCH($G102,$BF$15:$BF$16,-1)),IF('2.全体概要'!$C$15=3,INDEX($BG$14:$BG$15,MATCH($G102,$BF$14:$BF$15,-1)),INDEX($BG$13:$BG$14,MATCH($G102,$BF$13:$BF$14,-1)))))</f>
        <v/>
      </c>
      <c r="M102" s="800" t="str">
        <f t="shared" si="4"/>
        <v/>
      </c>
      <c r="N102" s="801">
        <f t="shared" si="5"/>
        <v>0</v>
      </c>
      <c r="O102" s="91"/>
      <c r="P102" s="161"/>
      <c r="Q102" s="67"/>
      <c r="R102" s="89"/>
      <c r="S102" s="162"/>
      <c r="T102" s="67"/>
      <c r="U102" s="91"/>
      <c r="V102" s="161"/>
      <c r="W102" s="67"/>
      <c r="X102" s="89"/>
      <c r="Y102" s="162"/>
      <c r="Z102" s="67"/>
      <c r="AA102" s="91"/>
      <c r="AB102" s="72"/>
      <c r="AC102" s="91"/>
      <c r="AD102" s="161"/>
      <c r="AE102" s="91"/>
      <c r="AF102" s="161"/>
      <c r="AG102" s="91"/>
      <c r="AH102" s="72"/>
      <c r="AI102" s="91"/>
      <c r="AJ102" s="161"/>
      <c r="AK102" s="91"/>
      <c r="AL102" s="75"/>
      <c r="AM102" s="91"/>
      <c r="AN102" s="75"/>
      <c r="AO102" s="91"/>
      <c r="AP102" s="77"/>
      <c r="AQ102" s="91"/>
      <c r="AR102" s="72"/>
      <c r="AS102" s="359"/>
      <c r="AT102" s="91"/>
      <c r="AU102" s="72"/>
      <c r="AV102" s="804" t="str">
        <f>IF(AU102="","",IF(AU102="A",'12.パネルラジエーター設備費用算出シート'!$G$13,IF(AU102="B",'12.パネルラジエーター設備費用算出シート'!$N$13,IF(AU102="C",'12.パネルラジエーター設備費用算出シート'!$G$23,IF(AU102="D",'12.パネルラジエーター設備費用算出シート'!$N$23,IF(AU102="E",'12.パネルラジエーター設備費用算出シート'!$G$33,IF(AU102="F",'12.パネルラジエーター設備費用算出シート'!$N$33,IF(AU102="G",'12.パネルラジエーター設備費用算出シート'!$G$43,IF(AU102="H",'12.パネルラジエーター設備費用算出シート'!$N$43,IF(AU102="I",'12.パネルラジエーター設備費用算出シート'!$G$54,'12.パネルラジエーター設備費用算出シート'!$N$54))))))))))</f>
        <v/>
      </c>
      <c r="AW102" s="91"/>
      <c r="AX102" s="75"/>
      <c r="AY102" s="805"/>
      <c r="AZ102" s="91"/>
      <c r="BA102" s="36"/>
      <c r="BB102" s="36"/>
      <c r="BC102" s="36"/>
      <c r="BD102" s="36"/>
      <c r="BE102" s="66"/>
      <c r="BF102" s="36"/>
      <c r="BG102" s="36"/>
      <c r="BH102" s="66"/>
      <c r="BI102" s="36"/>
      <c r="BJ102" s="36"/>
      <c r="BK102" s="36"/>
      <c r="BL102" s="36"/>
    </row>
    <row r="103" spans="1:64" s="37" customFormat="1">
      <c r="A103" s="93"/>
      <c r="B103" s="68">
        <v>91</v>
      </c>
      <c r="C103" s="105"/>
      <c r="D103" s="69"/>
      <c r="E103" s="94"/>
      <c r="F103" s="798"/>
      <c r="G103" s="798"/>
      <c r="H103" s="72"/>
      <c r="I103" s="73"/>
      <c r="J103" s="72"/>
      <c r="K103" s="800" t="str">
        <f t="shared" si="3"/>
        <v/>
      </c>
      <c r="L103" s="800" t="str">
        <f>IF($G103="","",IF(OR('2.全体概要'!$C$15=1,'2.全体概要'!$C$15=2),INDEX($BG$15:$BG$16,MATCH($G103,$BF$15:$BF$16,-1)),IF('2.全体概要'!$C$15=3,INDEX($BG$14:$BG$15,MATCH($G103,$BF$14:$BF$15,-1)),INDEX($BG$13:$BG$14,MATCH($G103,$BF$13:$BF$14,-1)))))</f>
        <v/>
      </c>
      <c r="M103" s="800" t="str">
        <f t="shared" si="4"/>
        <v/>
      </c>
      <c r="N103" s="801">
        <f t="shared" si="5"/>
        <v>0</v>
      </c>
      <c r="O103" s="91"/>
      <c r="P103" s="161"/>
      <c r="Q103" s="67"/>
      <c r="R103" s="89"/>
      <c r="S103" s="162"/>
      <c r="T103" s="67"/>
      <c r="U103" s="91"/>
      <c r="V103" s="161"/>
      <c r="W103" s="67"/>
      <c r="X103" s="89"/>
      <c r="Y103" s="162"/>
      <c r="Z103" s="67"/>
      <c r="AA103" s="91"/>
      <c r="AB103" s="72"/>
      <c r="AC103" s="91"/>
      <c r="AD103" s="161"/>
      <c r="AE103" s="91"/>
      <c r="AF103" s="161"/>
      <c r="AG103" s="91"/>
      <c r="AH103" s="72"/>
      <c r="AI103" s="91"/>
      <c r="AJ103" s="161"/>
      <c r="AK103" s="91"/>
      <c r="AL103" s="75"/>
      <c r="AM103" s="91"/>
      <c r="AN103" s="75"/>
      <c r="AO103" s="91"/>
      <c r="AP103" s="77"/>
      <c r="AQ103" s="91"/>
      <c r="AR103" s="72"/>
      <c r="AS103" s="359"/>
      <c r="AT103" s="91"/>
      <c r="AU103" s="72"/>
      <c r="AV103" s="804" t="str">
        <f>IF(AU103="","",IF(AU103="A",'12.パネルラジエーター設備費用算出シート'!$G$13,IF(AU103="B",'12.パネルラジエーター設備費用算出シート'!$N$13,IF(AU103="C",'12.パネルラジエーター設備費用算出シート'!$G$23,IF(AU103="D",'12.パネルラジエーター設備費用算出シート'!$N$23,IF(AU103="E",'12.パネルラジエーター設備費用算出シート'!$G$33,IF(AU103="F",'12.パネルラジエーター設備費用算出シート'!$N$33,IF(AU103="G",'12.パネルラジエーター設備費用算出シート'!$G$43,IF(AU103="H",'12.パネルラジエーター設備費用算出シート'!$N$43,IF(AU103="I",'12.パネルラジエーター設備費用算出シート'!$G$54,'12.パネルラジエーター設備費用算出シート'!$N$54))))))))))</f>
        <v/>
      </c>
      <c r="AW103" s="91"/>
      <c r="AX103" s="75"/>
      <c r="AY103" s="805"/>
      <c r="AZ103" s="91"/>
      <c r="BA103" s="36"/>
      <c r="BB103" s="36"/>
      <c r="BC103" s="36"/>
      <c r="BD103" s="36"/>
      <c r="BE103" s="66"/>
      <c r="BF103" s="36"/>
      <c r="BG103" s="36"/>
      <c r="BH103" s="66"/>
      <c r="BI103" s="36"/>
      <c r="BJ103" s="36"/>
      <c r="BK103" s="36"/>
      <c r="BL103" s="36"/>
    </row>
    <row r="104" spans="1:64" s="37" customFormat="1">
      <c r="A104" s="93"/>
      <c r="B104" s="68">
        <v>92</v>
      </c>
      <c r="C104" s="105"/>
      <c r="D104" s="69"/>
      <c r="E104" s="94"/>
      <c r="F104" s="798"/>
      <c r="G104" s="798"/>
      <c r="H104" s="72"/>
      <c r="I104" s="73"/>
      <c r="J104" s="72"/>
      <c r="K104" s="800" t="str">
        <f t="shared" si="3"/>
        <v/>
      </c>
      <c r="L104" s="800" t="str">
        <f>IF($G104="","",IF(OR('2.全体概要'!$C$15=1,'2.全体概要'!$C$15=2),INDEX($BG$15:$BG$16,MATCH($G104,$BF$15:$BF$16,-1)),IF('2.全体概要'!$C$15=3,INDEX($BG$14:$BG$15,MATCH($G104,$BF$14:$BF$15,-1)),INDEX($BG$13:$BG$14,MATCH($G104,$BF$13:$BF$14,-1)))))</f>
        <v/>
      </c>
      <c r="M104" s="800" t="str">
        <f t="shared" si="4"/>
        <v/>
      </c>
      <c r="N104" s="801">
        <f t="shared" si="5"/>
        <v>0</v>
      </c>
      <c r="O104" s="91"/>
      <c r="P104" s="161"/>
      <c r="Q104" s="67"/>
      <c r="R104" s="89"/>
      <c r="S104" s="162"/>
      <c r="T104" s="67"/>
      <c r="U104" s="91"/>
      <c r="V104" s="161"/>
      <c r="W104" s="67"/>
      <c r="X104" s="89"/>
      <c r="Y104" s="162"/>
      <c r="Z104" s="67"/>
      <c r="AA104" s="91"/>
      <c r="AB104" s="72"/>
      <c r="AC104" s="91"/>
      <c r="AD104" s="161"/>
      <c r="AE104" s="91"/>
      <c r="AF104" s="161"/>
      <c r="AG104" s="91"/>
      <c r="AH104" s="72"/>
      <c r="AI104" s="91"/>
      <c r="AJ104" s="161"/>
      <c r="AK104" s="91"/>
      <c r="AL104" s="75"/>
      <c r="AM104" s="91"/>
      <c r="AN104" s="75"/>
      <c r="AO104" s="91"/>
      <c r="AP104" s="77"/>
      <c r="AQ104" s="91"/>
      <c r="AR104" s="72"/>
      <c r="AS104" s="359"/>
      <c r="AT104" s="91"/>
      <c r="AU104" s="72"/>
      <c r="AV104" s="804" t="str">
        <f>IF(AU104="","",IF(AU104="A",'12.パネルラジエーター設備費用算出シート'!$G$13,IF(AU104="B",'12.パネルラジエーター設備費用算出シート'!$N$13,IF(AU104="C",'12.パネルラジエーター設備費用算出シート'!$G$23,IF(AU104="D",'12.パネルラジエーター設備費用算出シート'!$N$23,IF(AU104="E",'12.パネルラジエーター設備費用算出シート'!$G$33,IF(AU104="F",'12.パネルラジエーター設備費用算出シート'!$N$33,IF(AU104="G",'12.パネルラジエーター設備費用算出シート'!$G$43,IF(AU104="H",'12.パネルラジエーター設備費用算出シート'!$N$43,IF(AU104="I",'12.パネルラジエーター設備費用算出シート'!$G$54,'12.パネルラジエーター設備費用算出シート'!$N$54))))))))))</f>
        <v/>
      </c>
      <c r="AW104" s="91"/>
      <c r="AX104" s="75"/>
      <c r="AY104" s="805"/>
      <c r="AZ104" s="91"/>
      <c r="BA104" s="36"/>
      <c r="BB104" s="36"/>
      <c r="BC104" s="36"/>
      <c r="BD104" s="36"/>
      <c r="BE104" s="66"/>
      <c r="BF104" s="36"/>
      <c r="BG104" s="36"/>
      <c r="BH104" s="66"/>
      <c r="BI104" s="36"/>
      <c r="BJ104" s="36"/>
      <c r="BK104" s="36"/>
      <c r="BL104" s="36"/>
    </row>
    <row r="105" spans="1:64" s="37" customFormat="1">
      <c r="A105" s="93"/>
      <c r="B105" s="68">
        <v>93</v>
      </c>
      <c r="C105" s="105"/>
      <c r="D105" s="69"/>
      <c r="E105" s="94"/>
      <c r="F105" s="798"/>
      <c r="G105" s="798"/>
      <c r="H105" s="72"/>
      <c r="I105" s="73"/>
      <c r="J105" s="72"/>
      <c r="K105" s="800" t="str">
        <f t="shared" si="3"/>
        <v/>
      </c>
      <c r="L105" s="800" t="str">
        <f>IF($G105="","",IF(OR('2.全体概要'!$C$15=1,'2.全体概要'!$C$15=2),INDEX($BG$15:$BG$16,MATCH($G105,$BF$15:$BF$16,-1)),IF('2.全体概要'!$C$15=3,INDEX($BG$14:$BG$15,MATCH($G105,$BF$14:$BF$15,-1)),INDEX($BG$13:$BG$14,MATCH($G105,$BF$13:$BF$14,-1)))))</f>
        <v/>
      </c>
      <c r="M105" s="800" t="str">
        <f t="shared" si="4"/>
        <v/>
      </c>
      <c r="N105" s="801">
        <f t="shared" si="5"/>
        <v>0</v>
      </c>
      <c r="O105" s="91"/>
      <c r="P105" s="161"/>
      <c r="Q105" s="67"/>
      <c r="R105" s="89"/>
      <c r="S105" s="162"/>
      <c r="T105" s="67"/>
      <c r="U105" s="91"/>
      <c r="V105" s="161"/>
      <c r="W105" s="67"/>
      <c r="X105" s="89"/>
      <c r="Y105" s="162"/>
      <c r="Z105" s="67"/>
      <c r="AA105" s="91"/>
      <c r="AB105" s="72"/>
      <c r="AC105" s="91"/>
      <c r="AD105" s="161"/>
      <c r="AE105" s="91"/>
      <c r="AF105" s="161"/>
      <c r="AG105" s="91"/>
      <c r="AH105" s="72"/>
      <c r="AI105" s="91"/>
      <c r="AJ105" s="161"/>
      <c r="AK105" s="91"/>
      <c r="AL105" s="75"/>
      <c r="AM105" s="91"/>
      <c r="AN105" s="75"/>
      <c r="AO105" s="91"/>
      <c r="AP105" s="77"/>
      <c r="AQ105" s="91"/>
      <c r="AR105" s="72"/>
      <c r="AS105" s="359"/>
      <c r="AT105" s="91"/>
      <c r="AU105" s="72"/>
      <c r="AV105" s="804" t="str">
        <f>IF(AU105="","",IF(AU105="A",'12.パネルラジエーター設備費用算出シート'!$G$13,IF(AU105="B",'12.パネルラジエーター設備費用算出シート'!$N$13,IF(AU105="C",'12.パネルラジエーター設備費用算出シート'!$G$23,IF(AU105="D",'12.パネルラジエーター設備費用算出シート'!$N$23,IF(AU105="E",'12.パネルラジエーター設備費用算出シート'!$G$33,IF(AU105="F",'12.パネルラジエーター設備費用算出シート'!$N$33,IF(AU105="G",'12.パネルラジエーター設備費用算出シート'!$G$43,IF(AU105="H",'12.パネルラジエーター設備費用算出シート'!$N$43,IF(AU105="I",'12.パネルラジエーター設備費用算出シート'!$G$54,'12.パネルラジエーター設備費用算出シート'!$N$54))))))))))</f>
        <v/>
      </c>
      <c r="AW105" s="91"/>
      <c r="AX105" s="75"/>
      <c r="AY105" s="805"/>
      <c r="AZ105" s="91"/>
      <c r="BA105" s="36"/>
      <c r="BB105" s="36"/>
      <c r="BC105" s="36"/>
      <c r="BD105" s="36"/>
      <c r="BE105" s="66"/>
      <c r="BF105" s="36"/>
      <c r="BG105" s="36"/>
      <c r="BH105" s="66"/>
      <c r="BI105" s="36"/>
      <c r="BJ105" s="36"/>
      <c r="BK105" s="36"/>
      <c r="BL105" s="36"/>
    </row>
    <row r="106" spans="1:64" s="37" customFormat="1">
      <c r="A106" s="93"/>
      <c r="B106" s="68">
        <v>94</v>
      </c>
      <c r="C106" s="105"/>
      <c r="D106" s="69"/>
      <c r="E106" s="94"/>
      <c r="F106" s="798"/>
      <c r="G106" s="798"/>
      <c r="H106" s="72"/>
      <c r="I106" s="73"/>
      <c r="J106" s="72"/>
      <c r="K106" s="800" t="str">
        <f t="shared" si="3"/>
        <v/>
      </c>
      <c r="L106" s="800" t="str">
        <f>IF($G106="","",IF(OR('2.全体概要'!$C$15=1,'2.全体概要'!$C$15=2),INDEX($BG$15:$BG$16,MATCH($G106,$BF$15:$BF$16,-1)),IF('2.全体概要'!$C$15=3,INDEX($BG$14:$BG$15,MATCH($G106,$BF$14:$BF$15,-1)),INDEX($BG$13:$BG$14,MATCH($G106,$BF$13:$BF$14,-1)))))</f>
        <v/>
      </c>
      <c r="M106" s="800" t="str">
        <f t="shared" si="4"/>
        <v/>
      </c>
      <c r="N106" s="801">
        <f t="shared" si="5"/>
        <v>0</v>
      </c>
      <c r="O106" s="91"/>
      <c r="P106" s="161"/>
      <c r="Q106" s="67"/>
      <c r="R106" s="89"/>
      <c r="S106" s="162"/>
      <c r="T106" s="67"/>
      <c r="U106" s="91"/>
      <c r="V106" s="161"/>
      <c r="W106" s="67"/>
      <c r="X106" s="89"/>
      <c r="Y106" s="162"/>
      <c r="Z106" s="67"/>
      <c r="AA106" s="91"/>
      <c r="AB106" s="72"/>
      <c r="AC106" s="91"/>
      <c r="AD106" s="161"/>
      <c r="AE106" s="91"/>
      <c r="AF106" s="161"/>
      <c r="AG106" s="91"/>
      <c r="AH106" s="72"/>
      <c r="AI106" s="91"/>
      <c r="AJ106" s="161"/>
      <c r="AK106" s="91"/>
      <c r="AL106" s="75"/>
      <c r="AM106" s="91"/>
      <c r="AN106" s="75"/>
      <c r="AO106" s="91"/>
      <c r="AP106" s="77"/>
      <c r="AQ106" s="91"/>
      <c r="AR106" s="72"/>
      <c r="AS106" s="359"/>
      <c r="AT106" s="91"/>
      <c r="AU106" s="72"/>
      <c r="AV106" s="804" t="str">
        <f>IF(AU106="","",IF(AU106="A",'12.パネルラジエーター設備費用算出シート'!$G$13,IF(AU106="B",'12.パネルラジエーター設備費用算出シート'!$N$13,IF(AU106="C",'12.パネルラジエーター設備費用算出シート'!$G$23,IF(AU106="D",'12.パネルラジエーター設備費用算出シート'!$N$23,IF(AU106="E",'12.パネルラジエーター設備費用算出シート'!$G$33,IF(AU106="F",'12.パネルラジエーター設備費用算出シート'!$N$33,IF(AU106="G",'12.パネルラジエーター設備費用算出シート'!$G$43,IF(AU106="H",'12.パネルラジエーター設備費用算出シート'!$N$43,IF(AU106="I",'12.パネルラジエーター設備費用算出シート'!$G$54,'12.パネルラジエーター設備費用算出シート'!$N$54))))))))))</f>
        <v/>
      </c>
      <c r="AW106" s="91"/>
      <c r="AX106" s="75"/>
      <c r="AY106" s="805"/>
      <c r="AZ106" s="91"/>
      <c r="BA106" s="36"/>
      <c r="BB106" s="36"/>
      <c r="BC106" s="36"/>
      <c r="BD106" s="36"/>
      <c r="BE106" s="66"/>
      <c r="BF106" s="36"/>
      <c r="BG106" s="36"/>
      <c r="BH106" s="66"/>
      <c r="BI106" s="36"/>
      <c r="BJ106" s="36"/>
      <c r="BK106" s="36"/>
      <c r="BL106" s="36"/>
    </row>
    <row r="107" spans="1:64" s="37" customFormat="1">
      <c r="A107" s="93"/>
      <c r="B107" s="68">
        <v>95</v>
      </c>
      <c r="C107" s="105"/>
      <c r="D107" s="69"/>
      <c r="E107" s="94"/>
      <c r="F107" s="798"/>
      <c r="G107" s="798"/>
      <c r="H107" s="72"/>
      <c r="I107" s="73"/>
      <c r="J107" s="72"/>
      <c r="K107" s="800" t="str">
        <f t="shared" si="3"/>
        <v/>
      </c>
      <c r="L107" s="800" t="str">
        <f>IF($G107="","",IF(OR('2.全体概要'!$C$15=1,'2.全体概要'!$C$15=2),INDEX($BG$15:$BG$16,MATCH($G107,$BF$15:$BF$16,-1)),IF('2.全体概要'!$C$15=3,INDEX($BG$14:$BG$15,MATCH($G107,$BF$14:$BF$15,-1)),INDEX($BG$13:$BG$14,MATCH($G107,$BF$13:$BF$14,-1)))))</f>
        <v/>
      </c>
      <c r="M107" s="800" t="str">
        <f t="shared" si="4"/>
        <v/>
      </c>
      <c r="N107" s="801">
        <f t="shared" si="5"/>
        <v>0</v>
      </c>
      <c r="O107" s="91"/>
      <c r="P107" s="161"/>
      <c r="Q107" s="67"/>
      <c r="R107" s="89"/>
      <c r="S107" s="162"/>
      <c r="T107" s="67"/>
      <c r="U107" s="91"/>
      <c r="V107" s="161"/>
      <c r="W107" s="67"/>
      <c r="X107" s="89"/>
      <c r="Y107" s="162"/>
      <c r="Z107" s="67"/>
      <c r="AA107" s="91"/>
      <c r="AB107" s="72"/>
      <c r="AC107" s="91"/>
      <c r="AD107" s="161"/>
      <c r="AE107" s="91"/>
      <c r="AF107" s="161"/>
      <c r="AG107" s="91"/>
      <c r="AH107" s="72"/>
      <c r="AI107" s="91"/>
      <c r="AJ107" s="161"/>
      <c r="AK107" s="91"/>
      <c r="AL107" s="75"/>
      <c r="AM107" s="91"/>
      <c r="AN107" s="75"/>
      <c r="AO107" s="91"/>
      <c r="AP107" s="77"/>
      <c r="AQ107" s="91"/>
      <c r="AR107" s="72"/>
      <c r="AS107" s="359"/>
      <c r="AT107" s="91"/>
      <c r="AU107" s="72"/>
      <c r="AV107" s="804" t="str">
        <f>IF(AU107="","",IF(AU107="A",'12.パネルラジエーター設備費用算出シート'!$G$13,IF(AU107="B",'12.パネルラジエーター設備費用算出シート'!$N$13,IF(AU107="C",'12.パネルラジエーター設備費用算出シート'!$G$23,IF(AU107="D",'12.パネルラジエーター設備費用算出シート'!$N$23,IF(AU107="E",'12.パネルラジエーター設備費用算出シート'!$G$33,IF(AU107="F",'12.パネルラジエーター設備費用算出シート'!$N$33,IF(AU107="G",'12.パネルラジエーター設備費用算出シート'!$G$43,IF(AU107="H",'12.パネルラジエーター設備費用算出シート'!$N$43,IF(AU107="I",'12.パネルラジエーター設備費用算出シート'!$G$54,'12.パネルラジエーター設備費用算出シート'!$N$54))))))))))</f>
        <v/>
      </c>
      <c r="AW107" s="91"/>
      <c r="AX107" s="75"/>
      <c r="AY107" s="805"/>
      <c r="AZ107" s="91"/>
      <c r="BA107" s="36"/>
      <c r="BB107" s="36"/>
      <c r="BC107" s="36"/>
      <c r="BD107" s="36"/>
      <c r="BE107" s="66"/>
      <c r="BF107" s="36"/>
      <c r="BG107" s="36"/>
      <c r="BH107" s="66"/>
      <c r="BI107" s="36"/>
      <c r="BJ107" s="36"/>
      <c r="BK107" s="36"/>
      <c r="BL107" s="36"/>
    </row>
    <row r="108" spans="1:64" s="37" customFormat="1">
      <c r="A108" s="93"/>
      <c r="B108" s="68">
        <v>96</v>
      </c>
      <c r="C108" s="105"/>
      <c r="D108" s="69"/>
      <c r="E108" s="94"/>
      <c r="F108" s="798"/>
      <c r="G108" s="798"/>
      <c r="H108" s="72"/>
      <c r="I108" s="73"/>
      <c r="J108" s="72"/>
      <c r="K108" s="800" t="str">
        <f t="shared" si="3"/>
        <v/>
      </c>
      <c r="L108" s="800" t="str">
        <f>IF($G108="","",IF(OR('2.全体概要'!$C$15=1,'2.全体概要'!$C$15=2),INDEX($BG$15:$BG$16,MATCH($G108,$BF$15:$BF$16,-1)),IF('2.全体概要'!$C$15=3,INDEX($BG$14:$BG$15,MATCH($G108,$BF$14:$BF$15,-1)),INDEX($BG$13:$BG$14,MATCH($G108,$BF$13:$BF$14,-1)))))</f>
        <v/>
      </c>
      <c r="M108" s="800" t="str">
        <f t="shared" si="4"/>
        <v/>
      </c>
      <c r="N108" s="801">
        <f t="shared" si="5"/>
        <v>0</v>
      </c>
      <c r="O108" s="91"/>
      <c r="P108" s="161"/>
      <c r="Q108" s="67"/>
      <c r="R108" s="89"/>
      <c r="S108" s="162"/>
      <c r="T108" s="67"/>
      <c r="U108" s="91"/>
      <c r="V108" s="161"/>
      <c r="W108" s="67"/>
      <c r="X108" s="89"/>
      <c r="Y108" s="162"/>
      <c r="Z108" s="67"/>
      <c r="AA108" s="91"/>
      <c r="AB108" s="72"/>
      <c r="AC108" s="91"/>
      <c r="AD108" s="161"/>
      <c r="AE108" s="91"/>
      <c r="AF108" s="161"/>
      <c r="AG108" s="91"/>
      <c r="AH108" s="72"/>
      <c r="AI108" s="91"/>
      <c r="AJ108" s="161"/>
      <c r="AK108" s="91"/>
      <c r="AL108" s="75"/>
      <c r="AM108" s="91"/>
      <c r="AN108" s="75"/>
      <c r="AO108" s="91"/>
      <c r="AP108" s="77"/>
      <c r="AQ108" s="91"/>
      <c r="AR108" s="72"/>
      <c r="AS108" s="359"/>
      <c r="AT108" s="91"/>
      <c r="AU108" s="72"/>
      <c r="AV108" s="804" t="str">
        <f>IF(AU108="","",IF(AU108="A",'12.パネルラジエーター設備費用算出シート'!$G$13,IF(AU108="B",'12.パネルラジエーター設備費用算出シート'!$N$13,IF(AU108="C",'12.パネルラジエーター設備費用算出シート'!$G$23,IF(AU108="D",'12.パネルラジエーター設備費用算出シート'!$N$23,IF(AU108="E",'12.パネルラジエーター設備費用算出シート'!$G$33,IF(AU108="F",'12.パネルラジエーター設備費用算出シート'!$N$33,IF(AU108="G",'12.パネルラジエーター設備費用算出シート'!$G$43,IF(AU108="H",'12.パネルラジエーター設備費用算出シート'!$N$43,IF(AU108="I",'12.パネルラジエーター設備費用算出シート'!$G$54,'12.パネルラジエーター設備費用算出シート'!$N$54))))))))))</f>
        <v/>
      </c>
      <c r="AW108" s="91"/>
      <c r="AX108" s="75"/>
      <c r="AY108" s="805"/>
      <c r="AZ108" s="91"/>
      <c r="BA108" s="36"/>
      <c r="BB108" s="36"/>
      <c r="BC108" s="36"/>
      <c r="BD108" s="36"/>
      <c r="BE108" s="66"/>
      <c r="BF108" s="36"/>
      <c r="BG108" s="36"/>
      <c r="BH108" s="66"/>
      <c r="BI108" s="36"/>
      <c r="BJ108" s="36"/>
      <c r="BK108" s="36"/>
      <c r="BL108" s="36"/>
    </row>
    <row r="109" spans="1:64" s="37" customFormat="1">
      <c r="A109" s="93"/>
      <c r="B109" s="68">
        <v>97</v>
      </c>
      <c r="C109" s="105"/>
      <c r="D109" s="69"/>
      <c r="E109" s="94"/>
      <c r="F109" s="798"/>
      <c r="G109" s="798"/>
      <c r="H109" s="72"/>
      <c r="I109" s="73"/>
      <c r="J109" s="72"/>
      <c r="K109" s="800" t="str">
        <f t="shared" si="3"/>
        <v/>
      </c>
      <c r="L109" s="800" t="str">
        <f>IF($G109="","",IF(OR('2.全体概要'!$C$15=1,'2.全体概要'!$C$15=2),INDEX($BG$15:$BG$16,MATCH($G109,$BF$15:$BF$16,-1)),IF('2.全体概要'!$C$15=3,INDEX($BG$14:$BG$15,MATCH($G109,$BF$14:$BF$15,-1)),INDEX($BG$13:$BG$14,MATCH($G109,$BF$13:$BF$14,-1)))))</f>
        <v/>
      </c>
      <c r="M109" s="800" t="str">
        <f t="shared" si="4"/>
        <v/>
      </c>
      <c r="N109" s="801">
        <f t="shared" si="5"/>
        <v>0</v>
      </c>
      <c r="O109" s="91"/>
      <c r="P109" s="161"/>
      <c r="Q109" s="67"/>
      <c r="R109" s="89"/>
      <c r="S109" s="162"/>
      <c r="T109" s="67"/>
      <c r="U109" s="91"/>
      <c r="V109" s="161"/>
      <c r="W109" s="67"/>
      <c r="X109" s="89"/>
      <c r="Y109" s="162"/>
      <c r="Z109" s="67"/>
      <c r="AA109" s="91"/>
      <c r="AB109" s="72"/>
      <c r="AC109" s="91"/>
      <c r="AD109" s="161"/>
      <c r="AE109" s="91"/>
      <c r="AF109" s="161"/>
      <c r="AG109" s="91"/>
      <c r="AH109" s="72"/>
      <c r="AI109" s="91"/>
      <c r="AJ109" s="161"/>
      <c r="AK109" s="91"/>
      <c r="AL109" s="75"/>
      <c r="AM109" s="91"/>
      <c r="AN109" s="75"/>
      <c r="AO109" s="91"/>
      <c r="AP109" s="77"/>
      <c r="AQ109" s="91"/>
      <c r="AR109" s="72"/>
      <c r="AS109" s="359"/>
      <c r="AT109" s="91"/>
      <c r="AU109" s="72"/>
      <c r="AV109" s="804" t="str">
        <f>IF(AU109="","",IF(AU109="A",'12.パネルラジエーター設備費用算出シート'!$G$13,IF(AU109="B",'12.パネルラジエーター設備費用算出シート'!$N$13,IF(AU109="C",'12.パネルラジエーター設備費用算出シート'!$G$23,IF(AU109="D",'12.パネルラジエーター設備費用算出シート'!$N$23,IF(AU109="E",'12.パネルラジエーター設備費用算出シート'!$G$33,IF(AU109="F",'12.パネルラジエーター設備費用算出シート'!$N$33,IF(AU109="G",'12.パネルラジエーター設備費用算出シート'!$G$43,IF(AU109="H",'12.パネルラジエーター設備費用算出シート'!$N$43,IF(AU109="I",'12.パネルラジエーター設備費用算出シート'!$G$54,'12.パネルラジエーター設備費用算出シート'!$N$54))))))))))</f>
        <v/>
      </c>
      <c r="AW109" s="91"/>
      <c r="AX109" s="75"/>
      <c r="AY109" s="805"/>
      <c r="AZ109" s="91"/>
      <c r="BA109" s="36"/>
      <c r="BB109" s="36"/>
      <c r="BC109" s="36"/>
      <c r="BD109" s="36"/>
      <c r="BE109" s="66"/>
      <c r="BF109" s="36"/>
      <c r="BG109" s="36"/>
      <c r="BH109" s="66"/>
      <c r="BI109" s="36"/>
      <c r="BJ109" s="36"/>
      <c r="BK109" s="36"/>
      <c r="BL109" s="36"/>
    </row>
    <row r="110" spans="1:64" s="37" customFormat="1">
      <c r="A110" s="93"/>
      <c r="B110" s="68">
        <v>98</v>
      </c>
      <c r="C110" s="105"/>
      <c r="D110" s="69"/>
      <c r="E110" s="94"/>
      <c r="F110" s="798"/>
      <c r="G110" s="798"/>
      <c r="H110" s="72"/>
      <c r="I110" s="73"/>
      <c r="J110" s="72"/>
      <c r="K110" s="800" t="str">
        <f t="shared" si="3"/>
        <v/>
      </c>
      <c r="L110" s="800" t="str">
        <f>IF($G110="","",IF(OR('2.全体概要'!$C$15=1,'2.全体概要'!$C$15=2),INDEX($BG$15:$BG$16,MATCH($G110,$BF$15:$BF$16,-1)),IF('2.全体概要'!$C$15=3,INDEX($BG$14:$BG$15,MATCH($G110,$BF$14:$BF$15,-1)),INDEX($BG$13:$BG$14,MATCH($G110,$BF$13:$BF$14,-1)))))</f>
        <v/>
      </c>
      <c r="M110" s="800" t="str">
        <f t="shared" si="4"/>
        <v/>
      </c>
      <c r="N110" s="801">
        <f t="shared" si="5"/>
        <v>0</v>
      </c>
      <c r="O110" s="91"/>
      <c r="P110" s="161"/>
      <c r="Q110" s="67"/>
      <c r="R110" s="89"/>
      <c r="S110" s="162"/>
      <c r="T110" s="67"/>
      <c r="U110" s="91"/>
      <c r="V110" s="161"/>
      <c r="W110" s="67"/>
      <c r="X110" s="89"/>
      <c r="Y110" s="162"/>
      <c r="Z110" s="67"/>
      <c r="AA110" s="91"/>
      <c r="AB110" s="72"/>
      <c r="AC110" s="91"/>
      <c r="AD110" s="161"/>
      <c r="AE110" s="91"/>
      <c r="AF110" s="161"/>
      <c r="AG110" s="91"/>
      <c r="AH110" s="72"/>
      <c r="AI110" s="91"/>
      <c r="AJ110" s="161"/>
      <c r="AK110" s="91"/>
      <c r="AL110" s="75"/>
      <c r="AM110" s="91"/>
      <c r="AN110" s="75"/>
      <c r="AO110" s="91"/>
      <c r="AP110" s="77"/>
      <c r="AQ110" s="91"/>
      <c r="AR110" s="72"/>
      <c r="AS110" s="359"/>
      <c r="AT110" s="91"/>
      <c r="AU110" s="72"/>
      <c r="AV110" s="804" t="str">
        <f>IF(AU110="","",IF(AU110="A",'12.パネルラジエーター設備費用算出シート'!$G$13,IF(AU110="B",'12.パネルラジエーター設備費用算出シート'!$N$13,IF(AU110="C",'12.パネルラジエーター設備費用算出シート'!$G$23,IF(AU110="D",'12.パネルラジエーター設備費用算出シート'!$N$23,IF(AU110="E",'12.パネルラジエーター設備費用算出シート'!$G$33,IF(AU110="F",'12.パネルラジエーター設備費用算出シート'!$N$33,IF(AU110="G",'12.パネルラジエーター設備費用算出シート'!$G$43,IF(AU110="H",'12.パネルラジエーター設備費用算出シート'!$N$43,IF(AU110="I",'12.パネルラジエーター設備費用算出シート'!$G$54,'12.パネルラジエーター設備費用算出シート'!$N$54))))))))))</f>
        <v/>
      </c>
      <c r="AW110" s="91"/>
      <c r="AX110" s="75"/>
      <c r="AY110" s="805"/>
      <c r="AZ110" s="91"/>
      <c r="BA110" s="36"/>
      <c r="BB110" s="36"/>
      <c r="BC110" s="36"/>
      <c r="BD110" s="36"/>
      <c r="BE110" s="66"/>
      <c r="BF110" s="36"/>
      <c r="BG110" s="36"/>
      <c r="BH110" s="66"/>
      <c r="BI110" s="36"/>
      <c r="BJ110" s="36"/>
      <c r="BK110" s="36"/>
      <c r="BL110" s="36"/>
    </row>
    <row r="111" spans="1:64" s="37" customFormat="1">
      <c r="A111" s="93"/>
      <c r="B111" s="68">
        <v>99</v>
      </c>
      <c r="C111" s="105"/>
      <c r="D111" s="69"/>
      <c r="E111" s="94"/>
      <c r="F111" s="798"/>
      <c r="G111" s="798"/>
      <c r="H111" s="72"/>
      <c r="I111" s="73"/>
      <c r="J111" s="72"/>
      <c r="K111" s="800" t="str">
        <f t="shared" si="3"/>
        <v/>
      </c>
      <c r="L111" s="800" t="str">
        <f>IF($G111="","",IF(OR('2.全体概要'!$C$15=1,'2.全体概要'!$C$15=2),INDEX($BG$15:$BG$16,MATCH($G111,$BF$15:$BF$16,-1)),IF('2.全体概要'!$C$15=3,INDEX($BG$14:$BG$15,MATCH($G111,$BF$14:$BF$15,-1)),INDEX($BG$13:$BG$14,MATCH($G111,$BF$13:$BF$14,-1)))))</f>
        <v/>
      </c>
      <c r="M111" s="800" t="str">
        <f t="shared" si="4"/>
        <v/>
      </c>
      <c r="N111" s="801">
        <f t="shared" si="5"/>
        <v>0</v>
      </c>
      <c r="O111" s="91"/>
      <c r="P111" s="161"/>
      <c r="Q111" s="67"/>
      <c r="R111" s="89"/>
      <c r="S111" s="162"/>
      <c r="T111" s="67"/>
      <c r="U111" s="91"/>
      <c r="V111" s="161"/>
      <c r="W111" s="67"/>
      <c r="X111" s="89"/>
      <c r="Y111" s="162"/>
      <c r="Z111" s="67"/>
      <c r="AA111" s="91"/>
      <c r="AB111" s="72"/>
      <c r="AC111" s="91"/>
      <c r="AD111" s="161"/>
      <c r="AE111" s="91"/>
      <c r="AF111" s="161"/>
      <c r="AG111" s="91"/>
      <c r="AH111" s="72"/>
      <c r="AI111" s="91"/>
      <c r="AJ111" s="161"/>
      <c r="AK111" s="91"/>
      <c r="AL111" s="75"/>
      <c r="AM111" s="91"/>
      <c r="AN111" s="75"/>
      <c r="AO111" s="91"/>
      <c r="AP111" s="77"/>
      <c r="AQ111" s="91"/>
      <c r="AR111" s="72"/>
      <c r="AS111" s="359"/>
      <c r="AT111" s="91"/>
      <c r="AU111" s="72"/>
      <c r="AV111" s="804" t="str">
        <f>IF(AU111="","",IF(AU111="A",'12.パネルラジエーター設備費用算出シート'!$G$13,IF(AU111="B",'12.パネルラジエーター設備費用算出シート'!$N$13,IF(AU111="C",'12.パネルラジエーター設備費用算出シート'!$G$23,IF(AU111="D",'12.パネルラジエーター設備費用算出シート'!$N$23,IF(AU111="E",'12.パネルラジエーター設備費用算出シート'!$G$33,IF(AU111="F",'12.パネルラジエーター設備費用算出シート'!$N$33,IF(AU111="G",'12.パネルラジエーター設備費用算出シート'!$G$43,IF(AU111="H",'12.パネルラジエーター設備費用算出シート'!$N$43,IF(AU111="I",'12.パネルラジエーター設備費用算出シート'!$G$54,'12.パネルラジエーター設備費用算出シート'!$N$54))))))))))</f>
        <v/>
      </c>
      <c r="AW111" s="91"/>
      <c r="AX111" s="75"/>
      <c r="AY111" s="805"/>
      <c r="AZ111" s="91"/>
      <c r="BA111" s="36"/>
      <c r="BB111" s="36"/>
      <c r="BC111" s="36"/>
      <c r="BD111" s="36"/>
      <c r="BE111" s="66"/>
      <c r="BF111" s="36"/>
      <c r="BG111" s="36"/>
      <c r="BH111" s="66"/>
      <c r="BI111" s="36"/>
      <c r="BJ111" s="36"/>
      <c r="BK111" s="36"/>
      <c r="BL111" s="36"/>
    </row>
    <row r="112" spans="1:64" s="37" customFormat="1">
      <c r="A112" s="93"/>
      <c r="B112" s="68">
        <v>100</v>
      </c>
      <c r="C112" s="105"/>
      <c r="D112" s="69"/>
      <c r="E112" s="94"/>
      <c r="F112" s="798"/>
      <c r="G112" s="798"/>
      <c r="H112" s="72"/>
      <c r="I112" s="73"/>
      <c r="J112" s="72"/>
      <c r="K112" s="800" t="str">
        <f t="shared" si="3"/>
        <v/>
      </c>
      <c r="L112" s="800" t="str">
        <f>IF($G112="","",IF(OR('2.全体概要'!$C$15=1,'2.全体概要'!$C$15=2),INDEX($BG$15:$BG$16,MATCH($G112,$BF$15:$BF$16,-1)),IF('2.全体概要'!$C$15=3,INDEX($BG$14:$BG$15,MATCH($G112,$BF$14:$BF$15,-1)),INDEX($BG$13:$BG$14,MATCH($G112,$BF$13:$BF$14,-1)))))</f>
        <v/>
      </c>
      <c r="M112" s="800" t="str">
        <f t="shared" si="4"/>
        <v/>
      </c>
      <c r="N112" s="801">
        <f t="shared" si="5"/>
        <v>0</v>
      </c>
      <c r="O112" s="91"/>
      <c r="P112" s="161"/>
      <c r="Q112" s="67"/>
      <c r="R112" s="89"/>
      <c r="S112" s="162"/>
      <c r="T112" s="67"/>
      <c r="U112" s="91"/>
      <c r="V112" s="161"/>
      <c r="W112" s="67"/>
      <c r="X112" s="89"/>
      <c r="Y112" s="162"/>
      <c r="Z112" s="67"/>
      <c r="AA112" s="91"/>
      <c r="AB112" s="72"/>
      <c r="AC112" s="91"/>
      <c r="AD112" s="161"/>
      <c r="AE112" s="91"/>
      <c r="AF112" s="161"/>
      <c r="AG112" s="91"/>
      <c r="AH112" s="72"/>
      <c r="AI112" s="91"/>
      <c r="AJ112" s="161"/>
      <c r="AK112" s="91"/>
      <c r="AL112" s="75"/>
      <c r="AM112" s="91"/>
      <c r="AN112" s="75"/>
      <c r="AO112" s="91"/>
      <c r="AP112" s="77"/>
      <c r="AQ112" s="91"/>
      <c r="AR112" s="72"/>
      <c r="AS112" s="359"/>
      <c r="AT112" s="91"/>
      <c r="AU112" s="72"/>
      <c r="AV112" s="804" t="str">
        <f>IF(AU112="","",IF(AU112="A",'12.パネルラジエーター設備費用算出シート'!$G$13,IF(AU112="B",'12.パネルラジエーター設備費用算出シート'!$N$13,IF(AU112="C",'12.パネルラジエーター設備費用算出シート'!$G$23,IF(AU112="D",'12.パネルラジエーター設備費用算出シート'!$N$23,IF(AU112="E",'12.パネルラジエーター設備費用算出シート'!$G$33,IF(AU112="F",'12.パネルラジエーター設備費用算出シート'!$N$33,IF(AU112="G",'12.パネルラジエーター設備費用算出シート'!$G$43,IF(AU112="H",'12.パネルラジエーター設備費用算出シート'!$N$43,IF(AU112="I",'12.パネルラジエーター設備費用算出シート'!$G$54,'12.パネルラジエーター設備費用算出シート'!$N$54))))))))))</f>
        <v/>
      </c>
      <c r="AW112" s="91"/>
      <c r="AX112" s="75"/>
      <c r="AY112" s="805"/>
      <c r="AZ112" s="91"/>
      <c r="BA112" s="36"/>
      <c r="BB112" s="36"/>
      <c r="BC112" s="36"/>
      <c r="BD112" s="36"/>
      <c r="BE112" s="66"/>
      <c r="BF112" s="36"/>
      <c r="BG112" s="36"/>
      <c r="BH112" s="66"/>
      <c r="BI112" s="36"/>
      <c r="BJ112" s="36"/>
      <c r="BK112" s="36"/>
      <c r="BL112" s="36"/>
    </row>
    <row r="113" spans="1:64" s="37" customFormat="1">
      <c r="A113" s="93"/>
      <c r="B113" s="68">
        <v>101</v>
      </c>
      <c r="C113" s="105"/>
      <c r="D113" s="69"/>
      <c r="E113" s="94"/>
      <c r="F113" s="798"/>
      <c r="G113" s="798"/>
      <c r="H113" s="72"/>
      <c r="I113" s="73"/>
      <c r="J113" s="72"/>
      <c r="K113" s="800" t="str">
        <f t="shared" si="3"/>
        <v/>
      </c>
      <c r="L113" s="800" t="str">
        <f>IF($G113="","",IF(OR('2.全体概要'!$C$15=1,'2.全体概要'!$C$15=2),INDEX($BG$15:$BG$16,MATCH($G113,$BF$15:$BF$16,-1)),IF('2.全体概要'!$C$15=3,INDEX($BG$14:$BG$15,MATCH($G113,$BF$14:$BF$15,-1)),INDEX($BG$13:$BG$14,MATCH($G113,$BF$13:$BF$14,-1)))))</f>
        <v/>
      </c>
      <c r="M113" s="800" t="str">
        <f t="shared" si="4"/>
        <v/>
      </c>
      <c r="N113" s="801">
        <f t="shared" si="5"/>
        <v>0</v>
      </c>
      <c r="O113" s="91"/>
      <c r="P113" s="161"/>
      <c r="Q113" s="67"/>
      <c r="R113" s="89"/>
      <c r="S113" s="162"/>
      <c r="T113" s="67"/>
      <c r="U113" s="91"/>
      <c r="V113" s="161"/>
      <c r="W113" s="67"/>
      <c r="X113" s="89"/>
      <c r="Y113" s="162"/>
      <c r="Z113" s="67"/>
      <c r="AA113" s="91"/>
      <c r="AB113" s="72"/>
      <c r="AC113" s="91"/>
      <c r="AD113" s="161"/>
      <c r="AE113" s="91"/>
      <c r="AF113" s="161"/>
      <c r="AG113" s="91"/>
      <c r="AH113" s="72"/>
      <c r="AI113" s="91"/>
      <c r="AJ113" s="161"/>
      <c r="AK113" s="91"/>
      <c r="AL113" s="75"/>
      <c r="AM113" s="91"/>
      <c r="AN113" s="75"/>
      <c r="AO113" s="91"/>
      <c r="AP113" s="77"/>
      <c r="AQ113" s="91"/>
      <c r="AR113" s="72"/>
      <c r="AS113" s="359"/>
      <c r="AT113" s="91"/>
      <c r="AU113" s="72"/>
      <c r="AV113" s="804" t="str">
        <f>IF(AU113="","",IF(AU113="A",'12.パネルラジエーター設備費用算出シート'!$G$13,IF(AU113="B",'12.パネルラジエーター設備費用算出シート'!$N$13,IF(AU113="C",'12.パネルラジエーター設備費用算出シート'!$G$23,IF(AU113="D",'12.パネルラジエーター設備費用算出シート'!$N$23,IF(AU113="E",'12.パネルラジエーター設備費用算出シート'!$G$33,IF(AU113="F",'12.パネルラジエーター設備費用算出シート'!$N$33,IF(AU113="G",'12.パネルラジエーター設備費用算出シート'!$G$43,IF(AU113="H",'12.パネルラジエーター設備費用算出シート'!$N$43,IF(AU113="I",'12.パネルラジエーター設備費用算出シート'!$G$54,'12.パネルラジエーター設備費用算出シート'!$N$54))))))))))</f>
        <v/>
      </c>
      <c r="AW113" s="91"/>
      <c r="AX113" s="75"/>
      <c r="AY113" s="805"/>
      <c r="AZ113" s="91"/>
      <c r="BA113" s="36"/>
      <c r="BB113" s="36"/>
      <c r="BC113" s="36"/>
      <c r="BD113" s="36"/>
      <c r="BE113" s="66"/>
      <c r="BF113" s="36"/>
      <c r="BG113" s="36"/>
      <c r="BH113" s="66"/>
      <c r="BI113" s="36"/>
      <c r="BJ113" s="36"/>
      <c r="BK113" s="36"/>
      <c r="BL113" s="36"/>
    </row>
    <row r="114" spans="1:64" s="37" customFormat="1">
      <c r="A114" s="93"/>
      <c r="B114" s="68">
        <v>102</v>
      </c>
      <c r="C114" s="105"/>
      <c r="D114" s="69"/>
      <c r="E114" s="94"/>
      <c r="F114" s="798"/>
      <c r="G114" s="798"/>
      <c r="H114" s="72"/>
      <c r="I114" s="73"/>
      <c r="J114" s="72"/>
      <c r="K114" s="800" t="str">
        <f t="shared" si="3"/>
        <v/>
      </c>
      <c r="L114" s="800" t="str">
        <f>IF($G114="","",IF(OR('2.全体概要'!$C$15=1,'2.全体概要'!$C$15=2),INDEX($BG$15:$BG$16,MATCH($G114,$BF$15:$BF$16,-1)),IF('2.全体概要'!$C$15=3,INDEX($BG$14:$BG$15,MATCH($G114,$BF$14:$BF$15,-1)),INDEX($BG$13:$BG$14,MATCH($G114,$BF$13:$BF$14,-1)))))</f>
        <v/>
      </c>
      <c r="M114" s="800" t="str">
        <f t="shared" si="4"/>
        <v/>
      </c>
      <c r="N114" s="801">
        <f t="shared" si="5"/>
        <v>0</v>
      </c>
      <c r="O114" s="91"/>
      <c r="P114" s="161"/>
      <c r="Q114" s="67"/>
      <c r="R114" s="89"/>
      <c r="S114" s="162"/>
      <c r="T114" s="67"/>
      <c r="U114" s="91"/>
      <c r="V114" s="161"/>
      <c r="W114" s="67"/>
      <c r="X114" s="89"/>
      <c r="Y114" s="162"/>
      <c r="Z114" s="67"/>
      <c r="AA114" s="91"/>
      <c r="AB114" s="72"/>
      <c r="AC114" s="91"/>
      <c r="AD114" s="161"/>
      <c r="AE114" s="91"/>
      <c r="AF114" s="161"/>
      <c r="AG114" s="91"/>
      <c r="AH114" s="72"/>
      <c r="AI114" s="91"/>
      <c r="AJ114" s="161"/>
      <c r="AK114" s="91"/>
      <c r="AL114" s="75"/>
      <c r="AM114" s="91"/>
      <c r="AN114" s="75"/>
      <c r="AO114" s="91"/>
      <c r="AP114" s="77"/>
      <c r="AQ114" s="91"/>
      <c r="AR114" s="72"/>
      <c r="AS114" s="359"/>
      <c r="AT114" s="91"/>
      <c r="AU114" s="72"/>
      <c r="AV114" s="804" t="str">
        <f>IF(AU114="","",IF(AU114="A",'12.パネルラジエーター設備費用算出シート'!$G$13,IF(AU114="B",'12.パネルラジエーター設備費用算出シート'!$N$13,IF(AU114="C",'12.パネルラジエーター設備費用算出シート'!$G$23,IF(AU114="D",'12.パネルラジエーター設備費用算出シート'!$N$23,IF(AU114="E",'12.パネルラジエーター設備費用算出シート'!$G$33,IF(AU114="F",'12.パネルラジエーター設備費用算出シート'!$N$33,IF(AU114="G",'12.パネルラジエーター設備費用算出シート'!$G$43,IF(AU114="H",'12.パネルラジエーター設備費用算出シート'!$N$43,IF(AU114="I",'12.パネルラジエーター設備費用算出シート'!$G$54,'12.パネルラジエーター設備費用算出シート'!$N$54))))))))))</f>
        <v/>
      </c>
      <c r="AW114" s="91"/>
      <c r="AX114" s="75"/>
      <c r="AY114" s="805"/>
      <c r="AZ114" s="91"/>
      <c r="BA114" s="36"/>
      <c r="BB114" s="36"/>
      <c r="BC114" s="36"/>
      <c r="BD114" s="36"/>
      <c r="BE114" s="66"/>
      <c r="BF114" s="36"/>
      <c r="BG114" s="36"/>
      <c r="BH114" s="66"/>
      <c r="BI114" s="36"/>
      <c r="BJ114" s="36"/>
      <c r="BK114" s="36"/>
      <c r="BL114" s="36"/>
    </row>
    <row r="115" spans="1:64" s="37" customFormat="1">
      <c r="A115" s="93"/>
      <c r="B115" s="68">
        <v>103</v>
      </c>
      <c r="C115" s="105"/>
      <c r="D115" s="69"/>
      <c r="E115" s="94"/>
      <c r="F115" s="798"/>
      <c r="G115" s="798"/>
      <c r="H115" s="72"/>
      <c r="I115" s="73"/>
      <c r="J115" s="72"/>
      <c r="K115" s="800" t="str">
        <f t="shared" si="3"/>
        <v/>
      </c>
      <c r="L115" s="800" t="str">
        <f>IF($G115="","",IF(OR('2.全体概要'!$C$15=1,'2.全体概要'!$C$15=2),INDEX($BG$15:$BG$16,MATCH($G115,$BF$15:$BF$16,-1)),IF('2.全体概要'!$C$15=3,INDEX($BG$14:$BG$15,MATCH($G115,$BF$14:$BF$15,-1)),INDEX($BG$13:$BG$14,MATCH($G115,$BF$13:$BF$14,-1)))))</f>
        <v/>
      </c>
      <c r="M115" s="800" t="str">
        <f t="shared" si="4"/>
        <v/>
      </c>
      <c r="N115" s="801">
        <f t="shared" si="5"/>
        <v>0</v>
      </c>
      <c r="O115" s="91"/>
      <c r="P115" s="161"/>
      <c r="Q115" s="67"/>
      <c r="R115" s="89"/>
      <c r="S115" s="162"/>
      <c r="T115" s="67"/>
      <c r="U115" s="91"/>
      <c r="V115" s="161"/>
      <c r="W115" s="67"/>
      <c r="X115" s="89"/>
      <c r="Y115" s="162"/>
      <c r="Z115" s="67"/>
      <c r="AA115" s="91"/>
      <c r="AB115" s="72"/>
      <c r="AC115" s="91"/>
      <c r="AD115" s="161"/>
      <c r="AE115" s="91"/>
      <c r="AF115" s="161"/>
      <c r="AG115" s="91"/>
      <c r="AH115" s="72"/>
      <c r="AI115" s="91"/>
      <c r="AJ115" s="161"/>
      <c r="AK115" s="91"/>
      <c r="AL115" s="75"/>
      <c r="AM115" s="91"/>
      <c r="AN115" s="75"/>
      <c r="AO115" s="91"/>
      <c r="AP115" s="77"/>
      <c r="AQ115" s="91"/>
      <c r="AR115" s="72"/>
      <c r="AS115" s="359"/>
      <c r="AT115" s="91"/>
      <c r="AU115" s="72"/>
      <c r="AV115" s="804" t="str">
        <f>IF(AU115="","",IF(AU115="A",'12.パネルラジエーター設備費用算出シート'!$G$13,IF(AU115="B",'12.パネルラジエーター設備費用算出シート'!$N$13,IF(AU115="C",'12.パネルラジエーター設備費用算出シート'!$G$23,IF(AU115="D",'12.パネルラジエーター設備費用算出シート'!$N$23,IF(AU115="E",'12.パネルラジエーター設備費用算出シート'!$G$33,IF(AU115="F",'12.パネルラジエーター設備費用算出シート'!$N$33,IF(AU115="G",'12.パネルラジエーター設備費用算出シート'!$G$43,IF(AU115="H",'12.パネルラジエーター設備費用算出シート'!$N$43,IF(AU115="I",'12.パネルラジエーター設備費用算出シート'!$G$54,'12.パネルラジエーター設備費用算出シート'!$N$54))))))))))</f>
        <v/>
      </c>
      <c r="AW115" s="91"/>
      <c r="AX115" s="75"/>
      <c r="AY115" s="805"/>
      <c r="AZ115" s="91"/>
      <c r="BA115" s="36"/>
      <c r="BB115" s="36"/>
      <c r="BC115" s="36"/>
      <c r="BD115" s="36"/>
      <c r="BE115" s="66"/>
      <c r="BF115" s="36"/>
      <c r="BG115" s="36"/>
      <c r="BH115" s="66"/>
      <c r="BI115" s="36"/>
      <c r="BJ115" s="36"/>
      <c r="BK115" s="36"/>
      <c r="BL115" s="36"/>
    </row>
    <row r="116" spans="1:64" s="37" customFormat="1">
      <c r="A116" s="93"/>
      <c r="B116" s="68">
        <v>104</v>
      </c>
      <c r="C116" s="105"/>
      <c r="D116" s="69"/>
      <c r="E116" s="94"/>
      <c r="F116" s="798"/>
      <c r="G116" s="798"/>
      <c r="H116" s="72"/>
      <c r="I116" s="73"/>
      <c r="J116" s="72"/>
      <c r="K116" s="800" t="str">
        <f t="shared" si="3"/>
        <v/>
      </c>
      <c r="L116" s="800" t="str">
        <f>IF($G116="","",IF(OR('2.全体概要'!$C$15=1,'2.全体概要'!$C$15=2),INDEX($BG$15:$BG$16,MATCH($G116,$BF$15:$BF$16,-1)),IF('2.全体概要'!$C$15=3,INDEX($BG$14:$BG$15,MATCH($G116,$BF$14:$BF$15,-1)),INDEX($BG$13:$BG$14,MATCH($G116,$BF$13:$BF$14,-1)))))</f>
        <v/>
      </c>
      <c r="M116" s="800" t="str">
        <f t="shared" si="4"/>
        <v/>
      </c>
      <c r="N116" s="801">
        <f t="shared" si="5"/>
        <v>0</v>
      </c>
      <c r="O116" s="91"/>
      <c r="P116" s="161"/>
      <c r="Q116" s="67"/>
      <c r="R116" s="89"/>
      <c r="S116" s="162"/>
      <c r="T116" s="67"/>
      <c r="U116" s="91"/>
      <c r="V116" s="161"/>
      <c r="W116" s="67"/>
      <c r="X116" s="89"/>
      <c r="Y116" s="162"/>
      <c r="Z116" s="67"/>
      <c r="AA116" s="91"/>
      <c r="AB116" s="72"/>
      <c r="AC116" s="91"/>
      <c r="AD116" s="161"/>
      <c r="AE116" s="91"/>
      <c r="AF116" s="161"/>
      <c r="AG116" s="91"/>
      <c r="AH116" s="72"/>
      <c r="AI116" s="91"/>
      <c r="AJ116" s="161"/>
      <c r="AK116" s="91"/>
      <c r="AL116" s="75"/>
      <c r="AM116" s="91"/>
      <c r="AN116" s="75"/>
      <c r="AO116" s="91"/>
      <c r="AP116" s="77"/>
      <c r="AQ116" s="91"/>
      <c r="AR116" s="72"/>
      <c r="AS116" s="359"/>
      <c r="AT116" s="91"/>
      <c r="AU116" s="72"/>
      <c r="AV116" s="804" t="str">
        <f>IF(AU116="","",IF(AU116="A",'12.パネルラジエーター設備費用算出シート'!$G$13,IF(AU116="B",'12.パネルラジエーター設備費用算出シート'!$N$13,IF(AU116="C",'12.パネルラジエーター設備費用算出シート'!$G$23,IF(AU116="D",'12.パネルラジエーター設備費用算出シート'!$N$23,IF(AU116="E",'12.パネルラジエーター設備費用算出シート'!$G$33,IF(AU116="F",'12.パネルラジエーター設備費用算出シート'!$N$33,IF(AU116="G",'12.パネルラジエーター設備費用算出シート'!$G$43,IF(AU116="H",'12.パネルラジエーター設備費用算出シート'!$N$43,IF(AU116="I",'12.パネルラジエーター設備費用算出シート'!$G$54,'12.パネルラジエーター設備費用算出シート'!$N$54))))))))))</f>
        <v/>
      </c>
      <c r="AW116" s="91"/>
      <c r="AX116" s="75"/>
      <c r="AY116" s="805"/>
      <c r="AZ116" s="91"/>
      <c r="BA116" s="36"/>
      <c r="BB116" s="36"/>
      <c r="BC116" s="36"/>
      <c r="BD116" s="36"/>
      <c r="BE116" s="66"/>
      <c r="BF116" s="36"/>
      <c r="BG116" s="36"/>
      <c r="BH116" s="66"/>
      <c r="BI116" s="36"/>
      <c r="BJ116" s="36"/>
      <c r="BK116" s="36"/>
      <c r="BL116" s="36"/>
    </row>
    <row r="117" spans="1:64" s="37" customFormat="1">
      <c r="A117" s="93"/>
      <c r="B117" s="68">
        <v>105</v>
      </c>
      <c r="C117" s="105"/>
      <c r="D117" s="69"/>
      <c r="E117" s="94"/>
      <c r="F117" s="798"/>
      <c r="G117" s="798"/>
      <c r="H117" s="72"/>
      <c r="I117" s="73"/>
      <c r="J117" s="72"/>
      <c r="K117" s="800" t="str">
        <f t="shared" si="3"/>
        <v/>
      </c>
      <c r="L117" s="800" t="str">
        <f>IF($G117="","",IF(OR('2.全体概要'!$C$15=1,'2.全体概要'!$C$15=2),INDEX($BG$15:$BG$16,MATCH($G117,$BF$15:$BF$16,-1)),IF('2.全体概要'!$C$15=3,INDEX($BG$14:$BG$15,MATCH($G117,$BF$14:$BF$15,-1)),INDEX($BG$13:$BG$14,MATCH($G117,$BF$13:$BF$14,-1)))))</f>
        <v/>
      </c>
      <c r="M117" s="800" t="str">
        <f t="shared" si="4"/>
        <v/>
      </c>
      <c r="N117" s="801">
        <f t="shared" si="5"/>
        <v>0</v>
      </c>
      <c r="O117" s="91"/>
      <c r="P117" s="161"/>
      <c r="Q117" s="67"/>
      <c r="R117" s="89"/>
      <c r="S117" s="162"/>
      <c r="T117" s="67"/>
      <c r="U117" s="91"/>
      <c r="V117" s="161"/>
      <c r="W117" s="67"/>
      <c r="X117" s="89"/>
      <c r="Y117" s="162"/>
      <c r="Z117" s="67"/>
      <c r="AA117" s="91"/>
      <c r="AB117" s="72"/>
      <c r="AC117" s="91"/>
      <c r="AD117" s="161"/>
      <c r="AE117" s="91"/>
      <c r="AF117" s="161"/>
      <c r="AG117" s="91"/>
      <c r="AH117" s="72"/>
      <c r="AI117" s="91"/>
      <c r="AJ117" s="161"/>
      <c r="AK117" s="91"/>
      <c r="AL117" s="75"/>
      <c r="AM117" s="91"/>
      <c r="AN117" s="75"/>
      <c r="AO117" s="91"/>
      <c r="AP117" s="77"/>
      <c r="AQ117" s="91"/>
      <c r="AR117" s="72"/>
      <c r="AS117" s="359"/>
      <c r="AT117" s="91"/>
      <c r="AU117" s="72"/>
      <c r="AV117" s="804" t="str">
        <f>IF(AU117="","",IF(AU117="A",'12.パネルラジエーター設備費用算出シート'!$G$13,IF(AU117="B",'12.パネルラジエーター設備費用算出シート'!$N$13,IF(AU117="C",'12.パネルラジエーター設備費用算出シート'!$G$23,IF(AU117="D",'12.パネルラジエーター設備費用算出シート'!$N$23,IF(AU117="E",'12.パネルラジエーター設備費用算出シート'!$G$33,IF(AU117="F",'12.パネルラジエーター設備費用算出シート'!$N$33,IF(AU117="G",'12.パネルラジエーター設備費用算出シート'!$G$43,IF(AU117="H",'12.パネルラジエーター設備費用算出シート'!$N$43,IF(AU117="I",'12.パネルラジエーター設備費用算出シート'!$G$54,'12.パネルラジエーター設備費用算出シート'!$N$54))))))))))</f>
        <v/>
      </c>
      <c r="AW117" s="91"/>
      <c r="AX117" s="75"/>
      <c r="AY117" s="805"/>
      <c r="AZ117" s="91"/>
      <c r="BA117" s="36"/>
      <c r="BB117" s="36"/>
      <c r="BC117" s="36"/>
      <c r="BD117" s="36"/>
      <c r="BE117" s="66"/>
      <c r="BF117" s="36"/>
      <c r="BG117" s="36"/>
      <c r="BH117" s="66"/>
      <c r="BI117" s="36"/>
      <c r="BJ117" s="36"/>
      <c r="BK117" s="36"/>
      <c r="BL117" s="36"/>
    </row>
    <row r="118" spans="1:64" s="37" customFormat="1">
      <c r="A118" s="93"/>
      <c r="B118" s="68">
        <v>106</v>
      </c>
      <c r="C118" s="105"/>
      <c r="D118" s="69"/>
      <c r="E118" s="94"/>
      <c r="F118" s="798"/>
      <c r="G118" s="798"/>
      <c r="H118" s="72"/>
      <c r="I118" s="73"/>
      <c r="J118" s="72"/>
      <c r="K118" s="800" t="str">
        <f t="shared" si="3"/>
        <v/>
      </c>
      <c r="L118" s="800" t="str">
        <f>IF($G118="","",IF(OR('2.全体概要'!$C$15=1,'2.全体概要'!$C$15=2),INDEX($BG$15:$BG$16,MATCH($G118,$BF$15:$BF$16,-1)),IF('2.全体概要'!$C$15=3,INDEX($BG$14:$BG$15,MATCH($G118,$BF$14:$BF$15,-1)),INDEX($BG$13:$BG$14,MATCH($G118,$BF$13:$BF$14,-1)))))</f>
        <v/>
      </c>
      <c r="M118" s="800" t="str">
        <f t="shared" si="4"/>
        <v/>
      </c>
      <c r="N118" s="801">
        <f t="shared" si="5"/>
        <v>0</v>
      </c>
      <c r="O118" s="91"/>
      <c r="P118" s="161"/>
      <c r="Q118" s="67"/>
      <c r="R118" s="89"/>
      <c r="S118" s="162"/>
      <c r="T118" s="67"/>
      <c r="U118" s="91"/>
      <c r="V118" s="161"/>
      <c r="W118" s="67"/>
      <c r="X118" s="89"/>
      <c r="Y118" s="162"/>
      <c r="Z118" s="67"/>
      <c r="AA118" s="91"/>
      <c r="AB118" s="72"/>
      <c r="AC118" s="91"/>
      <c r="AD118" s="161"/>
      <c r="AE118" s="91"/>
      <c r="AF118" s="161"/>
      <c r="AG118" s="91"/>
      <c r="AH118" s="72"/>
      <c r="AI118" s="91"/>
      <c r="AJ118" s="161"/>
      <c r="AK118" s="91"/>
      <c r="AL118" s="75"/>
      <c r="AM118" s="91"/>
      <c r="AN118" s="75"/>
      <c r="AO118" s="91"/>
      <c r="AP118" s="77"/>
      <c r="AQ118" s="91"/>
      <c r="AR118" s="72"/>
      <c r="AS118" s="359"/>
      <c r="AT118" s="91"/>
      <c r="AU118" s="72"/>
      <c r="AV118" s="804" t="str">
        <f>IF(AU118="","",IF(AU118="A",'12.パネルラジエーター設備費用算出シート'!$G$13,IF(AU118="B",'12.パネルラジエーター設備費用算出シート'!$N$13,IF(AU118="C",'12.パネルラジエーター設備費用算出シート'!$G$23,IF(AU118="D",'12.パネルラジエーター設備費用算出シート'!$N$23,IF(AU118="E",'12.パネルラジエーター設備費用算出シート'!$G$33,IF(AU118="F",'12.パネルラジエーター設備費用算出シート'!$N$33,IF(AU118="G",'12.パネルラジエーター設備費用算出シート'!$G$43,IF(AU118="H",'12.パネルラジエーター設備費用算出シート'!$N$43,IF(AU118="I",'12.パネルラジエーター設備費用算出シート'!$G$54,'12.パネルラジエーター設備費用算出シート'!$N$54))))))))))</f>
        <v/>
      </c>
      <c r="AW118" s="91"/>
      <c r="AX118" s="75"/>
      <c r="AY118" s="805"/>
      <c r="AZ118" s="91"/>
      <c r="BA118" s="36"/>
      <c r="BB118" s="36"/>
      <c r="BC118" s="36"/>
      <c r="BD118" s="36"/>
      <c r="BE118" s="66"/>
      <c r="BF118" s="36"/>
      <c r="BG118" s="36"/>
      <c r="BH118" s="66"/>
      <c r="BI118" s="36"/>
      <c r="BJ118" s="36"/>
      <c r="BK118" s="36"/>
      <c r="BL118" s="36"/>
    </row>
    <row r="119" spans="1:64" s="37" customFormat="1">
      <c r="A119" s="93"/>
      <c r="B119" s="68">
        <v>107</v>
      </c>
      <c r="C119" s="105"/>
      <c r="D119" s="69"/>
      <c r="E119" s="94"/>
      <c r="F119" s="798"/>
      <c r="G119" s="798"/>
      <c r="H119" s="72"/>
      <c r="I119" s="73"/>
      <c r="J119" s="72"/>
      <c r="K119" s="800" t="str">
        <f t="shared" si="3"/>
        <v/>
      </c>
      <c r="L119" s="800" t="str">
        <f>IF($G119="","",IF(OR('2.全体概要'!$C$15=1,'2.全体概要'!$C$15=2),INDEX($BG$15:$BG$16,MATCH($G119,$BF$15:$BF$16,-1)),IF('2.全体概要'!$C$15=3,INDEX($BG$14:$BG$15,MATCH($G119,$BF$14:$BF$15,-1)),INDEX($BG$13:$BG$14,MATCH($G119,$BF$13:$BF$14,-1)))))</f>
        <v/>
      </c>
      <c r="M119" s="800" t="str">
        <f t="shared" si="4"/>
        <v/>
      </c>
      <c r="N119" s="801">
        <f t="shared" si="5"/>
        <v>0</v>
      </c>
      <c r="O119" s="91"/>
      <c r="P119" s="161"/>
      <c r="Q119" s="67"/>
      <c r="R119" s="89"/>
      <c r="S119" s="162"/>
      <c r="T119" s="67"/>
      <c r="U119" s="91"/>
      <c r="V119" s="161"/>
      <c r="W119" s="67"/>
      <c r="X119" s="89"/>
      <c r="Y119" s="162"/>
      <c r="Z119" s="67"/>
      <c r="AA119" s="91"/>
      <c r="AB119" s="72"/>
      <c r="AC119" s="91"/>
      <c r="AD119" s="161"/>
      <c r="AE119" s="91"/>
      <c r="AF119" s="161"/>
      <c r="AG119" s="91"/>
      <c r="AH119" s="72"/>
      <c r="AI119" s="91"/>
      <c r="AJ119" s="161"/>
      <c r="AK119" s="91"/>
      <c r="AL119" s="75"/>
      <c r="AM119" s="91"/>
      <c r="AN119" s="75"/>
      <c r="AO119" s="91"/>
      <c r="AP119" s="77"/>
      <c r="AQ119" s="91"/>
      <c r="AR119" s="72"/>
      <c r="AS119" s="359"/>
      <c r="AT119" s="91"/>
      <c r="AU119" s="72"/>
      <c r="AV119" s="804" t="str">
        <f>IF(AU119="","",IF(AU119="A",'12.パネルラジエーター設備費用算出シート'!$G$13,IF(AU119="B",'12.パネルラジエーター設備費用算出シート'!$N$13,IF(AU119="C",'12.パネルラジエーター設備費用算出シート'!$G$23,IF(AU119="D",'12.パネルラジエーター設備費用算出シート'!$N$23,IF(AU119="E",'12.パネルラジエーター設備費用算出シート'!$G$33,IF(AU119="F",'12.パネルラジエーター設備費用算出シート'!$N$33,IF(AU119="G",'12.パネルラジエーター設備費用算出シート'!$G$43,IF(AU119="H",'12.パネルラジエーター設備費用算出シート'!$N$43,IF(AU119="I",'12.パネルラジエーター設備費用算出シート'!$G$54,'12.パネルラジエーター設備費用算出シート'!$N$54))))))))))</f>
        <v/>
      </c>
      <c r="AW119" s="91"/>
      <c r="AX119" s="75"/>
      <c r="AY119" s="805"/>
      <c r="AZ119" s="91"/>
      <c r="BA119" s="36"/>
      <c r="BB119" s="36"/>
      <c r="BC119" s="36"/>
      <c r="BD119" s="36"/>
      <c r="BE119" s="66"/>
      <c r="BF119" s="36"/>
      <c r="BG119" s="36"/>
      <c r="BH119" s="66"/>
      <c r="BI119" s="36"/>
      <c r="BJ119" s="36"/>
      <c r="BK119" s="36"/>
      <c r="BL119" s="36"/>
    </row>
    <row r="120" spans="1:64" s="37" customFormat="1">
      <c r="A120" s="93"/>
      <c r="B120" s="68">
        <v>108</v>
      </c>
      <c r="C120" s="105"/>
      <c r="D120" s="69"/>
      <c r="E120" s="94"/>
      <c r="F120" s="798"/>
      <c r="G120" s="798"/>
      <c r="H120" s="72"/>
      <c r="I120" s="73"/>
      <c r="J120" s="72"/>
      <c r="K120" s="800" t="str">
        <f t="shared" si="3"/>
        <v/>
      </c>
      <c r="L120" s="800" t="str">
        <f>IF($G120="","",IF(OR('2.全体概要'!$C$15=1,'2.全体概要'!$C$15=2),INDEX($BG$15:$BG$16,MATCH($G120,$BF$15:$BF$16,-1)),IF('2.全体概要'!$C$15=3,INDEX($BG$14:$BG$15,MATCH($G120,$BF$14:$BF$15,-1)),INDEX($BG$13:$BG$14,MATCH($G120,$BF$13:$BF$14,-1)))))</f>
        <v/>
      </c>
      <c r="M120" s="800" t="str">
        <f t="shared" si="4"/>
        <v/>
      </c>
      <c r="N120" s="801">
        <f t="shared" si="5"/>
        <v>0</v>
      </c>
      <c r="O120" s="91"/>
      <c r="P120" s="161"/>
      <c r="Q120" s="67"/>
      <c r="R120" s="89"/>
      <c r="S120" s="162"/>
      <c r="T120" s="67"/>
      <c r="U120" s="91"/>
      <c r="V120" s="161"/>
      <c r="W120" s="67"/>
      <c r="X120" s="89"/>
      <c r="Y120" s="162"/>
      <c r="Z120" s="67"/>
      <c r="AA120" s="91"/>
      <c r="AB120" s="72"/>
      <c r="AC120" s="91"/>
      <c r="AD120" s="161"/>
      <c r="AE120" s="91"/>
      <c r="AF120" s="161"/>
      <c r="AG120" s="91"/>
      <c r="AH120" s="72"/>
      <c r="AI120" s="91"/>
      <c r="AJ120" s="161"/>
      <c r="AK120" s="91"/>
      <c r="AL120" s="75"/>
      <c r="AM120" s="91"/>
      <c r="AN120" s="75"/>
      <c r="AO120" s="91"/>
      <c r="AP120" s="77"/>
      <c r="AQ120" s="91"/>
      <c r="AR120" s="72"/>
      <c r="AS120" s="359"/>
      <c r="AT120" s="91"/>
      <c r="AU120" s="72"/>
      <c r="AV120" s="804" t="str">
        <f>IF(AU120="","",IF(AU120="A",'12.パネルラジエーター設備費用算出シート'!$G$13,IF(AU120="B",'12.パネルラジエーター設備費用算出シート'!$N$13,IF(AU120="C",'12.パネルラジエーター設備費用算出シート'!$G$23,IF(AU120="D",'12.パネルラジエーター設備費用算出シート'!$N$23,IF(AU120="E",'12.パネルラジエーター設備費用算出シート'!$G$33,IF(AU120="F",'12.パネルラジエーター設備費用算出シート'!$N$33,IF(AU120="G",'12.パネルラジエーター設備費用算出シート'!$G$43,IF(AU120="H",'12.パネルラジエーター設備費用算出シート'!$N$43,IF(AU120="I",'12.パネルラジエーター設備費用算出シート'!$G$54,'12.パネルラジエーター設備費用算出シート'!$N$54))))))))))</f>
        <v/>
      </c>
      <c r="AW120" s="91"/>
      <c r="AX120" s="75"/>
      <c r="AY120" s="805"/>
      <c r="AZ120" s="91"/>
      <c r="BA120" s="36"/>
      <c r="BB120" s="36"/>
      <c r="BC120" s="36"/>
      <c r="BD120" s="36"/>
      <c r="BE120" s="66"/>
      <c r="BF120" s="36"/>
      <c r="BG120" s="36"/>
      <c r="BH120" s="66"/>
      <c r="BI120" s="36"/>
      <c r="BJ120" s="36"/>
      <c r="BK120" s="36"/>
      <c r="BL120" s="36"/>
    </row>
    <row r="121" spans="1:64" s="37" customFormat="1">
      <c r="A121" s="93"/>
      <c r="B121" s="68">
        <v>109</v>
      </c>
      <c r="C121" s="105"/>
      <c r="D121" s="69"/>
      <c r="E121" s="94"/>
      <c r="F121" s="798"/>
      <c r="G121" s="798"/>
      <c r="H121" s="72"/>
      <c r="I121" s="73"/>
      <c r="J121" s="72"/>
      <c r="K121" s="800" t="str">
        <f t="shared" si="3"/>
        <v/>
      </c>
      <c r="L121" s="800" t="str">
        <f>IF($G121="","",IF(OR('2.全体概要'!$C$15=1,'2.全体概要'!$C$15=2),INDEX($BG$15:$BG$16,MATCH($G121,$BF$15:$BF$16,-1)),IF('2.全体概要'!$C$15=3,INDEX($BG$14:$BG$15,MATCH($G121,$BF$14:$BF$15,-1)),INDEX($BG$13:$BG$14,MATCH($G121,$BF$13:$BF$14,-1)))))</f>
        <v/>
      </c>
      <c r="M121" s="800" t="str">
        <f t="shared" si="4"/>
        <v/>
      </c>
      <c r="N121" s="801">
        <f t="shared" si="5"/>
        <v>0</v>
      </c>
      <c r="O121" s="91"/>
      <c r="P121" s="161"/>
      <c r="Q121" s="67"/>
      <c r="R121" s="89"/>
      <c r="S121" s="162"/>
      <c r="T121" s="67"/>
      <c r="U121" s="91"/>
      <c r="V121" s="161"/>
      <c r="W121" s="67"/>
      <c r="X121" s="89"/>
      <c r="Y121" s="162"/>
      <c r="Z121" s="67"/>
      <c r="AA121" s="91"/>
      <c r="AB121" s="72"/>
      <c r="AC121" s="91"/>
      <c r="AD121" s="161"/>
      <c r="AE121" s="91"/>
      <c r="AF121" s="161"/>
      <c r="AG121" s="91"/>
      <c r="AH121" s="72"/>
      <c r="AI121" s="91"/>
      <c r="AJ121" s="161"/>
      <c r="AK121" s="91"/>
      <c r="AL121" s="75"/>
      <c r="AM121" s="91"/>
      <c r="AN121" s="75"/>
      <c r="AO121" s="91"/>
      <c r="AP121" s="77"/>
      <c r="AQ121" s="91"/>
      <c r="AR121" s="72"/>
      <c r="AS121" s="359"/>
      <c r="AT121" s="91"/>
      <c r="AU121" s="72"/>
      <c r="AV121" s="804" t="str">
        <f>IF(AU121="","",IF(AU121="A",'12.パネルラジエーター設備費用算出シート'!$G$13,IF(AU121="B",'12.パネルラジエーター設備費用算出シート'!$N$13,IF(AU121="C",'12.パネルラジエーター設備費用算出シート'!$G$23,IF(AU121="D",'12.パネルラジエーター設備費用算出シート'!$N$23,IF(AU121="E",'12.パネルラジエーター設備費用算出シート'!$G$33,IF(AU121="F",'12.パネルラジエーター設備費用算出シート'!$N$33,IF(AU121="G",'12.パネルラジエーター設備費用算出シート'!$G$43,IF(AU121="H",'12.パネルラジエーター設備費用算出シート'!$N$43,IF(AU121="I",'12.パネルラジエーター設備費用算出シート'!$G$54,'12.パネルラジエーター設備費用算出シート'!$N$54))))))))))</f>
        <v/>
      </c>
      <c r="AW121" s="91"/>
      <c r="AX121" s="75"/>
      <c r="AY121" s="805"/>
      <c r="AZ121" s="91"/>
      <c r="BA121" s="36"/>
      <c r="BB121" s="36"/>
      <c r="BC121" s="36"/>
      <c r="BD121" s="36"/>
      <c r="BE121" s="66"/>
      <c r="BF121" s="36"/>
      <c r="BG121" s="36"/>
      <c r="BH121" s="66"/>
      <c r="BI121" s="36"/>
      <c r="BJ121" s="36"/>
      <c r="BK121" s="36"/>
      <c r="BL121" s="36"/>
    </row>
    <row r="122" spans="1:64" s="37" customFormat="1">
      <c r="A122" s="93"/>
      <c r="B122" s="68">
        <v>110</v>
      </c>
      <c r="C122" s="105"/>
      <c r="D122" s="69"/>
      <c r="E122" s="94"/>
      <c r="F122" s="798"/>
      <c r="G122" s="798"/>
      <c r="H122" s="72"/>
      <c r="I122" s="73"/>
      <c r="J122" s="72"/>
      <c r="K122" s="800" t="str">
        <f t="shared" si="3"/>
        <v/>
      </c>
      <c r="L122" s="800" t="str">
        <f>IF($G122="","",IF(OR('2.全体概要'!$C$15=1,'2.全体概要'!$C$15=2),INDEX($BG$15:$BG$16,MATCH($G122,$BF$15:$BF$16,-1)),IF('2.全体概要'!$C$15=3,INDEX($BG$14:$BG$15,MATCH($G122,$BF$14:$BF$15,-1)),INDEX($BG$13:$BG$14,MATCH($G122,$BF$13:$BF$14,-1)))))</f>
        <v/>
      </c>
      <c r="M122" s="800" t="str">
        <f t="shared" si="4"/>
        <v/>
      </c>
      <c r="N122" s="801">
        <f t="shared" si="5"/>
        <v>0</v>
      </c>
      <c r="O122" s="91"/>
      <c r="P122" s="161"/>
      <c r="Q122" s="67"/>
      <c r="R122" s="89"/>
      <c r="S122" s="162"/>
      <c r="T122" s="67"/>
      <c r="U122" s="91"/>
      <c r="V122" s="161"/>
      <c r="W122" s="67"/>
      <c r="X122" s="89"/>
      <c r="Y122" s="162"/>
      <c r="Z122" s="67"/>
      <c r="AA122" s="91"/>
      <c r="AB122" s="72"/>
      <c r="AC122" s="91"/>
      <c r="AD122" s="161"/>
      <c r="AE122" s="91"/>
      <c r="AF122" s="161"/>
      <c r="AG122" s="91"/>
      <c r="AH122" s="72"/>
      <c r="AI122" s="91"/>
      <c r="AJ122" s="161"/>
      <c r="AK122" s="91"/>
      <c r="AL122" s="75"/>
      <c r="AM122" s="91"/>
      <c r="AN122" s="75"/>
      <c r="AO122" s="91"/>
      <c r="AP122" s="77"/>
      <c r="AQ122" s="91"/>
      <c r="AR122" s="72"/>
      <c r="AS122" s="359"/>
      <c r="AT122" s="91"/>
      <c r="AU122" s="72"/>
      <c r="AV122" s="804" t="str">
        <f>IF(AU122="","",IF(AU122="A",'12.パネルラジエーター設備費用算出シート'!$G$13,IF(AU122="B",'12.パネルラジエーター設備費用算出シート'!$N$13,IF(AU122="C",'12.パネルラジエーター設備費用算出シート'!$G$23,IF(AU122="D",'12.パネルラジエーター設備費用算出シート'!$N$23,IF(AU122="E",'12.パネルラジエーター設備費用算出シート'!$G$33,IF(AU122="F",'12.パネルラジエーター設備費用算出シート'!$N$33,IF(AU122="G",'12.パネルラジエーター設備費用算出シート'!$G$43,IF(AU122="H",'12.パネルラジエーター設備費用算出シート'!$N$43,IF(AU122="I",'12.パネルラジエーター設備費用算出シート'!$G$54,'12.パネルラジエーター設備費用算出シート'!$N$54))))))))))</f>
        <v/>
      </c>
      <c r="AW122" s="91"/>
      <c r="AX122" s="75"/>
      <c r="AY122" s="805"/>
      <c r="AZ122" s="91"/>
      <c r="BA122" s="36"/>
      <c r="BB122" s="36"/>
      <c r="BC122" s="36"/>
      <c r="BD122" s="36"/>
      <c r="BE122" s="66"/>
      <c r="BF122" s="36"/>
      <c r="BG122" s="36"/>
      <c r="BH122" s="66"/>
      <c r="BI122" s="36"/>
      <c r="BJ122" s="36"/>
      <c r="BK122" s="36"/>
      <c r="BL122" s="36"/>
    </row>
    <row r="123" spans="1:64" s="37" customFormat="1">
      <c r="A123" s="93"/>
      <c r="B123" s="68">
        <v>111</v>
      </c>
      <c r="C123" s="105"/>
      <c r="D123" s="69"/>
      <c r="E123" s="94"/>
      <c r="F123" s="798"/>
      <c r="G123" s="798"/>
      <c r="H123" s="72"/>
      <c r="I123" s="73"/>
      <c r="J123" s="72"/>
      <c r="K123" s="800" t="str">
        <f t="shared" si="3"/>
        <v/>
      </c>
      <c r="L123" s="800" t="str">
        <f>IF($G123="","",IF(OR('2.全体概要'!$C$15=1,'2.全体概要'!$C$15=2),INDEX($BG$15:$BG$16,MATCH($G123,$BF$15:$BF$16,-1)),IF('2.全体概要'!$C$15=3,INDEX($BG$14:$BG$15,MATCH($G123,$BF$14:$BF$15,-1)),INDEX($BG$13:$BG$14,MATCH($G123,$BF$13:$BF$14,-1)))))</f>
        <v/>
      </c>
      <c r="M123" s="800" t="str">
        <f t="shared" si="4"/>
        <v/>
      </c>
      <c r="N123" s="801">
        <f t="shared" si="5"/>
        <v>0</v>
      </c>
      <c r="O123" s="91"/>
      <c r="P123" s="161"/>
      <c r="Q123" s="67"/>
      <c r="R123" s="89"/>
      <c r="S123" s="162"/>
      <c r="T123" s="67"/>
      <c r="U123" s="91"/>
      <c r="V123" s="161"/>
      <c r="W123" s="67"/>
      <c r="X123" s="89"/>
      <c r="Y123" s="162"/>
      <c r="Z123" s="67"/>
      <c r="AA123" s="91"/>
      <c r="AB123" s="72"/>
      <c r="AC123" s="91"/>
      <c r="AD123" s="161"/>
      <c r="AE123" s="91"/>
      <c r="AF123" s="161"/>
      <c r="AG123" s="91"/>
      <c r="AH123" s="72"/>
      <c r="AI123" s="91"/>
      <c r="AJ123" s="161"/>
      <c r="AK123" s="91"/>
      <c r="AL123" s="75"/>
      <c r="AM123" s="91"/>
      <c r="AN123" s="75"/>
      <c r="AO123" s="91"/>
      <c r="AP123" s="77"/>
      <c r="AQ123" s="91"/>
      <c r="AR123" s="72"/>
      <c r="AS123" s="359"/>
      <c r="AT123" s="91"/>
      <c r="AU123" s="72"/>
      <c r="AV123" s="804" t="str">
        <f>IF(AU123="","",IF(AU123="A",'12.パネルラジエーター設備費用算出シート'!$G$13,IF(AU123="B",'12.パネルラジエーター設備費用算出シート'!$N$13,IF(AU123="C",'12.パネルラジエーター設備費用算出シート'!$G$23,IF(AU123="D",'12.パネルラジエーター設備費用算出シート'!$N$23,IF(AU123="E",'12.パネルラジエーター設備費用算出シート'!$G$33,IF(AU123="F",'12.パネルラジエーター設備費用算出シート'!$N$33,IF(AU123="G",'12.パネルラジエーター設備費用算出シート'!$G$43,IF(AU123="H",'12.パネルラジエーター設備費用算出シート'!$N$43,IF(AU123="I",'12.パネルラジエーター設備費用算出シート'!$G$54,'12.パネルラジエーター設備費用算出シート'!$N$54))))))))))</f>
        <v/>
      </c>
      <c r="AW123" s="91"/>
      <c r="AX123" s="75"/>
      <c r="AY123" s="805"/>
      <c r="AZ123" s="91"/>
      <c r="BA123" s="36"/>
      <c r="BB123" s="36"/>
      <c r="BC123" s="36"/>
      <c r="BD123" s="36"/>
      <c r="BE123" s="66"/>
      <c r="BF123" s="36"/>
      <c r="BG123" s="36"/>
      <c r="BH123" s="66"/>
      <c r="BI123" s="36"/>
      <c r="BJ123" s="36"/>
      <c r="BK123" s="36"/>
      <c r="BL123" s="36"/>
    </row>
    <row r="124" spans="1:64" s="37" customFormat="1">
      <c r="A124" s="93"/>
      <c r="B124" s="68">
        <v>112</v>
      </c>
      <c r="C124" s="105"/>
      <c r="D124" s="69"/>
      <c r="E124" s="94"/>
      <c r="F124" s="798"/>
      <c r="G124" s="798"/>
      <c r="H124" s="72"/>
      <c r="I124" s="73"/>
      <c r="J124" s="72"/>
      <c r="K124" s="800" t="str">
        <f t="shared" si="3"/>
        <v/>
      </c>
      <c r="L124" s="800" t="str">
        <f>IF($G124="","",IF(OR('2.全体概要'!$C$15=1,'2.全体概要'!$C$15=2),INDEX($BG$15:$BG$16,MATCH($G124,$BF$15:$BF$16,-1)),IF('2.全体概要'!$C$15=3,INDEX($BG$14:$BG$15,MATCH($G124,$BF$14:$BF$15,-1)),INDEX($BG$13:$BG$14,MATCH($G124,$BF$13:$BF$14,-1)))))</f>
        <v/>
      </c>
      <c r="M124" s="800" t="str">
        <f t="shared" si="4"/>
        <v/>
      </c>
      <c r="N124" s="801">
        <f t="shared" si="5"/>
        <v>0</v>
      </c>
      <c r="O124" s="91"/>
      <c r="P124" s="161"/>
      <c r="Q124" s="67"/>
      <c r="R124" s="89"/>
      <c r="S124" s="162"/>
      <c r="T124" s="67"/>
      <c r="U124" s="91"/>
      <c r="V124" s="161"/>
      <c r="W124" s="67"/>
      <c r="X124" s="89"/>
      <c r="Y124" s="162"/>
      <c r="Z124" s="67"/>
      <c r="AA124" s="91"/>
      <c r="AB124" s="72"/>
      <c r="AC124" s="91"/>
      <c r="AD124" s="161"/>
      <c r="AE124" s="91"/>
      <c r="AF124" s="161"/>
      <c r="AG124" s="91"/>
      <c r="AH124" s="72"/>
      <c r="AI124" s="91"/>
      <c r="AJ124" s="161"/>
      <c r="AK124" s="91"/>
      <c r="AL124" s="75"/>
      <c r="AM124" s="91"/>
      <c r="AN124" s="75"/>
      <c r="AO124" s="91"/>
      <c r="AP124" s="77"/>
      <c r="AQ124" s="91"/>
      <c r="AR124" s="72"/>
      <c r="AS124" s="359"/>
      <c r="AT124" s="91"/>
      <c r="AU124" s="72"/>
      <c r="AV124" s="804" t="str">
        <f>IF(AU124="","",IF(AU124="A",'12.パネルラジエーター設備費用算出シート'!$G$13,IF(AU124="B",'12.パネルラジエーター設備費用算出シート'!$N$13,IF(AU124="C",'12.パネルラジエーター設備費用算出シート'!$G$23,IF(AU124="D",'12.パネルラジエーター設備費用算出シート'!$N$23,IF(AU124="E",'12.パネルラジエーター設備費用算出シート'!$G$33,IF(AU124="F",'12.パネルラジエーター設備費用算出シート'!$N$33,IF(AU124="G",'12.パネルラジエーター設備費用算出シート'!$G$43,IF(AU124="H",'12.パネルラジエーター設備費用算出シート'!$N$43,IF(AU124="I",'12.パネルラジエーター設備費用算出シート'!$G$54,'12.パネルラジエーター設備費用算出シート'!$N$54))))))))))</f>
        <v/>
      </c>
      <c r="AW124" s="91"/>
      <c r="AX124" s="75"/>
      <c r="AY124" s="805"/>
      <c r="AZ124" s="91"/>
      <c r="BA124" s="36"/>
      <c r="BB124" s="36"/>
      <c r="BC124" s="36"/>
      <c r="BD124" s="36"/>
      <c r="BE124" s="66"/>
      <c r="BF124" s="36"/>
      <c r="BG124" s="36"/>
      <c r="BH124" s="66"/>
      <c r="BI124" s="36"/>
      <c r="BJ124" s="36"/>
      <c r="BK124" s="36"/>
      <c r="BL124" s="36"/>
    </row>
    <row r="125" spans="1:64" s="37" customFormat="1">
      <c r="A125" s="93"/>
      <c r="B125" s="68">
        <v>113</v>
      </c>
      <c r="C125" s="105"/>
      <c r="D125" s="69"/>
      <c r="E125" s="94"/>
      <c r="F125" s="798"/>
      <c r="G125" s="798"/>
      <c r="H125" s="72"/>
      <c r="I125" s="73"/>
      <c r="J125" s="72"/>
      <c r="K125" s="800" t="str">
        <f t="shared" si="3"/>
        <v/>
      </c>
      <c r="L125" s="800" t="str">
        <f>IF($G125="","",IF(OR('2.全体概要'!$C$15=1,'2.全体概要'!$C$15=2),INDEX($BG$15:$BG$16,MATCH($G125,$BF$15:$BF$16,-1)),IF('2.全体概要'!$C$15=3,INDEX($BG$14:$BG$15,MATCH($G125,$BF$14:$BF$15,-1)),INDEX($BG$13:$BG$14,MATCH($G125,$BF$13:$BF$14,-1)))))</f>
        <v/>
      </c>
      <c r="M125" s="800" t="str">
        <f t="shared" si="4"/>
        <v/>
      </c>
      <c r="N125" s="801">
        <f t="shared" si="5"/>
        <v>0</v>
      </c>
      <c r="O125" s="91"/>
      <c r="P125" s="161"/>
      <c r="Q125" s="67"/>
      <c r="R125" s="89"/>
      <c r="S125" s="162"/>
      <c r="T125" s="67"/>
      <c r="U125" s="91"/>
      <c r="V125" s="161"/>
      <c r="W125" s="67"/>
      <c r="X125" s="89"/>
      <c r="Y125" s="162"/>
      <c r="Z125" s="67"/>
      <c r="AA125" s="91"/>
      <c r="AB125" s="72"/>
      <c r="AC125" s="91"/>
      <c r="AD125" s="161"/>
      <c r="AE125" s="91"/>
      <c r="AF125" s="161"/>
      <c r="AG125" s="91"/>
      <c r="AH125" s="72"/>
      <c r="AI125" s="91"/>
      <c r="AJ125" s="161"/>
      <c r="AK125" s="91"/>
      <c r="AL125" s="75"/>
      <c r="AM125" s="91"/>
      <c r="AN125" s="75"/>
      <c r="AO125" s="91"/>
      <c r="AP125" s="77"/>
      <c r="AQ125" s="91"/>
      <c r="AR125" s="72"/>
      <c r="AS125" s="359"/>
      <c r="AT125" s="91"/>
      <c r="AU125" s="72"/>
      <c r="AV125" s="804" t="str">
        <f>IF(AU125="","",IF(AU125="A",'12.パネルラジエーター設備費用算出シート'!$G$13,IF(AU125="B",'12.パネルラジエーター設備費用算出シート'!$N$13,IF(AU125="C",'12.パネルラジエーター設備費用算出シート'!$G$23,IF(AU125="D",'12.パネルラジエーター設備費用算出シート'!$N$23,IF(AU125="E",'12.パネルラジエーター設備費用算出シート'!$G$33,IF(AU125="F",'12.パネルラジエーター設備費用算出シート'!$N$33,IF(AU125="G",'12.パネルラジエーター設備費用算出シート'!$G$43,IF(AU125="H",'12.パネルラジエーター設備費用算出シート'!$N$43,IF(AU125="I",'12.パネルラジエーター設備費用算出シート'!$G$54,'12.パネルラジエーター設備費用算出シート'!$N$54))))))))))</f>
        <v/>
      </c>
      <c r="AW125" s="91"/>
      <c r="AX125" s="75"/>
      <c r="AY125" s="805"/>
      <c r="AZ125" s="91"/>
      <c r="BA125" s="36"/>
      <c r="BB125" s="36"/>
      <c r="BC125" s="36"/>
      <c r="BD125" s="36"/>
      <c r="BE125" s="66"/>
      <c r="BF125" s="36"/>
      <c r="BG125" s="36"/>
      <c r="BH125" s="66"/>
      <c r="BI125" s="36"/>
      <c r="BJ125" s="36"/>
      <c r="BK125" s="36"/>
      <c r="BL125" s="36"/>
    </row>
    <row r="126" spans="1:64" s="37" customFormat="1">
      <c r="A126" s="93"/>
      <c r="B126" s="68">
        <v>114</v>
      </c>
      <c r="C126" s="105"/>
      <c r="D126" s="69"/>
      <c r="E126" s="94"/>
      <c r="F126" s="798"/>
      <c r="G126" s="798"/>
      <c r="H126" s="72"/>
      <c r="I126" s="73"/>
      <c r="J126" s="72"/>
      <c r="K126" s="800" t="str">
        <f t="shared" si="3"/>
        <v/>
      </c>
      <c r="L126" s="800" t="str">
        <f>IF($G126="","",IF(OR('2.全体概要'!$C$15=1,'2.全体概要'!$C$15=2),INDEX($BG$15:$BG$16,MATCH($G126,$BF$15:$BF$16,-1)),IF('2.全体概要'!$C$15=3,INDEX($BG$14:$BG$15,MATCH($G126,$BF$14:$BF$15,-1)),INDEX($BG$13:$BG$14,MATCH($G126,$BF$13:$BF$14,-1)))))</f>
        <v/>
      </c>
      <c r="M126" s="800" t="str">
        <f t="shared" si="4"/>
        <v/>
      </c>
      <c r="N126" s="801">
        <f t="shared" si="5"/>
        <v>0</v>
      </c>
      <c r="O126" s="91"/>
      <c r="P126" s="161"/>
      <c r="Q126" s="67"/>
      <c r="R126" s="89"/>
      <c r="S126" s="162"/>
      <c r="T126" s="67"/>
      <c r="U126" s="91"/>
      <c r="V126" s="161"/>
      <c r="W126" s="67"/>
      <c r="X126" s="89"/>
      <c r="Y126" s="162"/>
      <c r="Z126" s="67"/>
      <c r="AA126" s="91"/>
      <c r="AB126" s="72"/>
      <c r="AC126" s="91"/>
      <c r="AD126" s="161"/>
      <c r="AE126" s="91"/>
      <c r="AF126" s="161"/>
      <c r="AG126" s="91"/>
      <c r="AH126" s="72"/>
      <c r="AI126" s="91"/>
      <c r="AJ126" s="161"/>
      <c r="AK126" s="91"/>
      <c r="AL126" s="75"/>
      <c r="AM126" s="91"/>
      <c r="AN126" s="75"/>
      <c r="AO126" s="91"/>
      <c r="AP126" s="77"/>
      <c r="AQ126" s="91"/>
      <c r="AR126" s="72"/>
      <c r="AS126" s="359"/>
      <c r="AT126" s="91"/>
      <c r="AU126" s="72"/>
      <c r="AV126" s="804" t="str">
        <f>IF(AU126="","",IF(AU126="A",'12.パネルラジエーター設備費用算出シート'!$G$13,IF(AU126="B",'12.パネルラジエーター設備費用算出シート'!$N$13,IF(AU126="C",'12.パネルラジエーター設備費用算出シート'!$G$23,IF(AU126="D",'12.パネルラジエーター設備費用算出シート'!$N$23,IF(AU126="E",'12.パネルラジエーター設備費用算出シート'!$G$33,IF(AU126="F",'12.パネルラジエーター設備費用算出シート'!$N$33,IF(AU126="G",'12.パネルラジエーター設備費用算出シート'!$G$43,IF(AU126="H",'12.パネルラジエーター設備費用算出シート'!$N$43,IF(AU126="I",'12.パネルラジエーター設備費用算出シート'!$G$54,'12.パネルラジエーター設備費用算出シート'!$N$54))))))))))</f>
        <v/>
      </c>
      <c r="AW126" s="91"/>
      <c r="AX126" s="75"/>
      <c r="AY126" s="805"/>
      <c r="AZ126" s="91"/>
      <c r="BA126" s="36"/>
      <c r="BB126" s="36"/>
      <c r="BC126" s="36"/>
      <c r="BD126" s="36"/>
      <c r="BE126" s="66"/>
      <c r="BF126" s="36"/>
      <c r="BG126" s="36"/>
      <c r="BH126" s="66"/>
      <c r="BI126" s="36"/>
      <c r="BJ126" s="36"/>
      <c r="BK126" s="36"/>
      <c r="BL126" s="36"/>
    </row>
    <row r="127" spans="1:64" s="37" customFormat="1">
      <c r="A127" s="93"/>
      <c r="B127" s="68">
        <v>115</v>
      </c>
      <c r="C127" s="105"/>
      <c r="D127" s="69"/>
      <c r="E127" s="94"/>
      <c r="F127" s="798"/>
      <c r="G127" s="798"/>
      <c r="H127" s="72"/>
      <c r="I127" s="73"/>
      <c r="J127" s="72"/>
      <c r="K127" s="800" t="str">
        <f t="shared" si="3"/>
        <v/>
      </c>
      <c r="L127" s="800" t="str">
        <f>IF($G127="","",IF(OR('2.全体概要'!$C$15=1,'2.全体概要'!$C$15=2),INDEX($BG$15:$BG$16,MATCH($G127,$BF$15:$BF$16,-1)),IF('2.全体概要'!$C$15=3,INDEX($BG$14:$BG$15,MATCH($G127,$BF$14:$BF$15,-1)),INDEX($BG$13:$BG$14,MATCH($G127,$BF$13:$BF$14,-1)))))</f>
        <v/>
      </c>
      <c r="M127" s="800" t="str">
        <f t="shared" si="4"/>
        <v/>
      </c>
      <c r="N127" s="801">
        <f t="shared" si="5"/>
        <v>0</v>
      </c>
      <c r="O127" s="91"/>
      <c r="P127" s="161"/>
      <c r="Q127" s="67"/>
      <c r="R127" s="89"/>
      <c r="S127" s="162"/>
      <c r="T127" s="67"/>
      <c r="U127" s="91"/>
      <c r="V127" s="161"/>
      <c r="W127" s="67"/>
      <c r="X127" s="89"/>
      <c r="Y127" s="162"/>
      <c r="Z127" s="67"/>
      <c r="AA127" s="91"/>
      <c r="AB127" s="72"/>
      <c r="AC127" s="91"/>
      <c r="AD127" s="161"/>
      <c r="AE127" s="91"/>
      <c r="AF127" s="161"/>
      <c r="AG127" s="91"/>
      <c r="AH127" s="72"/>
      <c r="AI127" s="91"/>
      <c r="AJ127" s="161"/>
      <c r="AK127" s="91"/>
      <c r="AL127" s="75"/>
      <c r="AM127" s="91"/>
      <c r="AN127" s="75"/>
      <c r="AO127" s="91"/>
      <c r="AP127" s="77"/>
      <c r="AQ127" s="91"/>
      <c r="AR127" s="72"/>
      <c r="AS127" s="359"/>
      <c r="AT127" s="91"/>
      <c r="AU127" s="72"/>
      <c r="AV127" s="804" t="str">
        <f>IF(AU127="","",IF(AU127="A",'12.パネルラジエーター設備費用算出シート'!$G$13,IF(AU127="B",'12.パネルラジエーター設備費用算出シート'!$N$13,IF(AU127="C",'12.パネルラジエーター設備費用算出シート'!$G$23,IF(AU127="D",'12.パネルラジエーター設備費用算出シート'!$N$23,IF(AU127="E",'12.パネルラジエーター設備費用算出シート'!$G$33,IF(AU127="F",'12.パネルラジエーター設備費用算出シート'!$N$33,IF(AU127="G",'12.パネルラジエーター設備費用算出シート'!$G$43,IF(AU127="H",'12.パネルラジエーター設備費用算出シート'!$N$43,IF(AU127="I",'12.パネルラジエーター設備費用算出シート'!$G$54,'12.パネルラジエーター設備費用算出シート'!$N$54))))))))))</f>
        <v/>
      </c>
      <c r="AW127" s="91"/>
      <c r="AX127" s="75"/>
      <c r="AY127" s="805"/>
      <c r="AZ127" s="91"/>
      <c r="BA127" s="36"/>
      <c r="BB127" s="36"/>
      <c r="BC127" s="36"/>
      <c r="BD127" s="36"/>
      <c r="BE127" s="66"/>
      <c r="BF127" s="36"/>
      <c r="BG127" s="36"/>
      <c r="BH127" s="66"/>
      <c r="BI127" s="36"/>
      <c r="BJ127" s="36"/>
      <c r="BK127" s="36"/>
      <c r="BL127" s="36"/>
    </row>
    <row r="128" spans="1:64" s="37" customFormat="1">
      <c r="A128" s="93"/>
      <c r="B128" s="68">
        <v>116</v>
      </c>
      <c r="C128" s="105"/>
      <c r="D128" s="69"/>
      <c r="E128" s="94"/>
      <c r="F128" s="798"/>
      <c r="G128" s="798"/>
      <c r="H128" s="72"/>
      <c r="I128" s="73"/>
      <c r="J128" s="72"/>
      <c r="K128" s="800" t="str">
        <f t="shared" si="3"/>
        <v/>
      </c>
      <c r="L128" s="800" t="str">
        <f>IF($G128="","",IF(OR('2.全体概要'!$C$15=1,'2.全体概要'!$C$15=2),INDEX($BG$15:$BG$16,MATCH($G128,$BF$15:$BF$16,-1)),IF('2.全体概要'!$C$15=3,INDEX($BG$14:$BG$15,MATCH($G128,$BF$14:$BF$15,-1)),INDEX($BG$13:$BG$14,MATCH($G128,$BF$13:$BF$14,-1)))))</f>
        <v/>
      </c>
      <c r="M128" s="800" t="str">
        <f t="shared" si="4"/>
        <v/>
      </c>
      <c r="N128" s="801">
        <f t="shared" si="5"/>
        <v>0</v>
      </c>
      <c r="O128" s="91"/>
      <c r="P128" s="161"/>
      <c r="Q128" s="67"/>
      <c r="R128" s="89"/>
      <c r="S128" s="162"/>
      <c r="T128" s="67"/>
      <c r="U128" s="91"/>
      <c r="V128" s="161"/>
      <c r="W128" s="67"/>
      <c r="X128" s="89"/>
      <c r="Y128" s="162"/>
      <c r="Z128" s="67"/>
      <c r="AA128" s="91"/>
      <c r="AB128" s="72"/>
      <c r="AC128" s="91"/>
      <c r="AD128" s="161"/>
      <c r="AE128" s="91"/>
      <c r="AF128" s="161"/>
      <c r="AG128" s="91"/>
      <c r="AH128" s="72"/>
      <c r="AI128" s="91"/>
      <c r="AJ128" s="161"/>
      <c r="AK128" s="91"/>
      <c r="AL128" s="75"/>
      <c r="AM128" s="91"/>
      <c r="AN128" s="75"/>
      <c r="AO128" s="91"/>
      <c r="AP128" s="77"/>
      <c r="AQ128" s="91"/>
      <c r="AR128" s="72"/>
      <c r="AS128" s="359"/>
      <c r="AT128" s="91"/>
      <c r="AU128" s="72"/>
      <c r="AV128" s="804" t="str">
        <f>IF(AU128="","",IF(AU128="A",'12.パネルラジエーター設備費用算出シート'!$G$13,IF(AU128="B",'12.パネルラジエーター設備費用算出シート'!$N$13,IF(AU128="C",'12.パネルラジエーター設備費用算出シート'!$G$23,IF(AU128="D",'12.パネルラジエーター設備費用算出シート'!$N$23,IF(AU128="E",'12.パネルラジエーター設備費用算出シート'!$G$33,IF(AU128="F",'12.パネルラジエーター設備費用算出シート'!$N$33,IF(AU128="G",'12.パネルラジエーター設備費用算出シート'!$G$43,IF(AU128="H",'12.パネルラジエーター設備費用算出シート'!$N$43,IF(AU128="I",'12.パネルラジエーター設備費用算出シート'!$G$54,'12.パネルラジエーター設備費用算出シート'!$N$54))))))))))</f>
        <v/>
      </c>
      <c r="AW128" s="91"/>
      <c r="AX128" s="75"/>
      <c r="AY128" s="805"/>
      <c r="AZ128" s="91"/>
      <c r="BA128" s="36"/>
      <c r="BB128" s="36"/>
      <c r="BC128" s="36"/>
      <c r="BD128" s="36"/>
      <c r="BE128" s="66"/>
      <c r="BF128" s="36"/>
      <c r="BG128" s="36"/>
      <c r="BH128" s="66"/>
      <c r="BI128" s="36"/>
      <c r="BJ128" s="36"/>
      <c r="BK128" s="36"/>
      <c r="BL128" s="36"/>
    </row>
    <row r="129" spans="1:64" s="37" customFormat="1">
      <c r="A129" s="93"/>
      <c r="B129" s="68">
        <v>117</v>
      </c>
      <c r="C129" s="105"/>
      <c r="D129" s="69"/>
      <c r="E129" s="94"/>
      <c r="F129" s="798"/>
      <c r="G129" s="798"/>
      <c r="H129" s="72"/>
      <c r="I129" s="73"/>
      <c r="J129" s="72"/>
      <c r="K129" s="800" t="str">
        <f t="shared" si="3"/>
        <v/>
      </c>
      <c r="L129" s="800" t="str">
        <f>IF($G129="","",IF(OR('2.全体概要'!$C$15=1,'2.全体概要'!$C$15=2),INDEX($BG$15:$BG$16,MATCH($G129,$BF$15:$BF$16,-1)),IF('2.全体概要'!$C$15=3,INDEX($BG$14:$BG$15,MATCH($G129,$BF$14:$BF$15,-1)),INDEX($BG$13:$BG$14,MATCH($G129,$BF$13:$BF$14,-1)))))</f>
        <v/>
      </c>
      <c r="M129" s="800" t="str">
        <f t="shared" si="4"/>
        <v/>
      </c>
      <c r="N129" s="801">
        <f t="shared" si="5"/>
        <v>0</v>
      </c>
      <c r="O129" s="91"/>
      <c r="P129" s="161"/>
      <c r="Q129" s="67"/>
      <c r="R129" s="89"/>
      <c r="S129" s="162"/>
      <c r="T129" s="67"/>
      <c r="U129" s="91"/>
      <c r="V129" s="161"/>
      <c r="W129" s="67"/>
      <c r="X129" s="89"/>
      <c r="Y129" s="162"/>
      <c r="Z129" s="67"/>
      <c r="AA129" s="91"/>
      <c r="AB129" s="72"/>
      <c r="AC129" s="91"/>
      <c r="AD129" s="161"/>
      <c r="AE129" s="91"/>
      <c r="AF129" s="161"/>
      <c r="AG129" s="91"/>
      <c r="AH129" s="72"/>
      <c r="AI129" s="91"/>
      <c r="AJ129" s="161"/>
      <c r="AK129" s="91"/>
      <c r="AL129" s="75"/>
      <c r="AM129" s="91"/>
      <c r="AN129" s="75"/>
      <c r="AO129" s="91"/>
      <c r="AP129" s="77"/>
      <c r="AQ129" s="91"/>
      <c r="AR129" s="72"/>
      <c r="AS129" s="359"/>
      <c r="AT129" s="91"/>
      <c r="AU129" s="72"/>
      <c r="AV129" s="804" t="str">
        <f>IF(AU129="","",IF(AU129="A",'12.パネルラジエーター設備費用算出シート'!$G$13,IF(AU129="B",'12.パネルラジエーター設備費用算出シート'!$N$13,IF(AU129="C",'12.パネルラジエーター設備費用算出シート'!$G$23,IF(AU129="D",'12.パネルラジエーター設備費用算出シート'!$N$23,IF(AU129="E",'12.パネルラジエーター設備費用算出シート'!$G$33,IF(AU129="F",'12.パネルラジエーター設備費用算出シート'!$N$33,IF(AU129="G",'12.パネルラジエーター設備費用算出シート'!$G$43,IF(AU129="H",'12.パネルラジエーター設備費用算出シート'!$N$43,IF(AU129="I",'12.パネルラジエーター設備費用算出シート'!$G$54,'12.パネルラジエーター設備費用算出シート'!$N$54))))))))))</f>
        <v/>
      </c>
      <c r="AW129" s="91"/>
      <c r="AX129" s="75"/>
      <c r="AY129" s="805"/>
      <c r="AZ129" s="91"/>
      <c r="BA129" s="36"/>
      <c r="BB129" s="36"/>
      <c r="BC129" s="36"/>
      <c r="BD129" s="36"/>
      <c r="BE129" s="66"/>
      <c r="BF129" s="36"/>
      <c r="BG129" s="36"/>
      <c r="BH129" s="66"/>
      <c r="BI129" s="36"/>
      <c r="BJ129" s="36"/>
      <c r="BK129" s="36"/>
      <c r="BL129" s="36"/>
    </row>
    <row r="130" spans="1:64" s="37" customFormat="1">
      <c r="A130" s="93"/>
      <c r="B130" s="68">
        <v>118</v>
      </c>
      <c r="C130" s="105"/>
      <c r="D130" s="69"/>
      <c r="E130" s="94"/>
      <c r="F130" s="798"/>
      <c r="G130" s="798"/>
      <c r="H130" s="72"/>
      <c r="I130" s="73"/>
      <c r="J130" s="72"/>
      <c r="K130" s="800" t="str">
        <f t="shared" si="3"/>
        <v/>
      </c>
      <c r="L130" s="800" t="str">
        <f>IF($G130="","",IF(OR('2.全体概要'!$C$15=1,'2.全体概要'!$C$15=2),INDEX($BG$15:$BG$16,MATCH($G130,$BF$15:$BF$16,-1)),IF('2.全体概要'!$C$15=3,INDEX($BG$14:$BG$15,MATCH($G130,$BF$14:$BF$15,-1)),INDEX($BG$13:$BG$14,MATCH($G130,$BF$13:$BF$14,-1)))))</f>
        <v/>
      </c>
      <c r="M130" s="800" t="str">
        <f t="shared" si="4"/>
        <v/>
      </c>
      <c r="N130" s="801">
        <f t="shared" si="5"/>
        <v>0</v>
      </c>
      <c r="O130" s="91"/>
      <c r="P130" s="161"/>
      <c r="Q130" s="67"/>
      <c r="R130" s="89"/>
      <c r="S130" s="162"/>
      <c r="T130" s="67"/>
      <c r="U130" s="91"/>
      <c r="V130" s="161"/>
      <c r="W130" s="67"/>
      <c r="X130" s="89"/>
      <c r="Y130" s="162"/>
      <c r="Z130" s="67"/>
      <c r="AA130" s="91"/>
      <c r="AB130" s="72"/>
      <c r="AC130" s="91"/>
      <c r="AD130" s="161"/>
      <c r="AE130" s="91"/>
      <c r="AF130" s="161"/>
      <c r="AG130" s="91"/>
      <c r="AH130" s="72"/>
      <c r="AI130" s="91"/>
      <c r="AJ130" s="161"/>
      <c r="AK130" s="91"/>
      <c r="AL130" s="75"/>
      <c r="AM130" s="91"/>
      <c r="AN130" s="75"/>
      <c r="AO130" s="91"/>
      <c r="AP130" s="77"/>
      <c r="AQ130" s="91"/>
      <c r="AR130" s="72"/>
      <c r="AS130" s="359"/>
      <c r="AT130" s="91"/>
      <c r="AU130" s="72"/>
      <c r="AV130" s="804" t="str">
        <f>IF(AU130="","",IF(AU130="A",'12.パネルラジエーター設備費用算出シート'!$G$13,IF(AU130="B",'12.パネルラジエーター設備費用算出シート'!$N$13,IF(AU130="C",'12.パネルラジエーター設備費用算出シート'!$G$23,IF(AU130="D",'12.パネルラジエーター設備費用算出シート'!$N$23,IF(AU130="E",'12.パネルラジエーター設備費用算出シート'!$G$33,IF(AU130="F",'12.パネルラジエーター設備費用算出シート'!$N$33,IF(AU130="G",'12.パネルラジエーター設備費用算出シート'!$G$43,IF(AU130="H",'12.パネルラジエーター設備費用算出シート'!$N$43,IF(AU130="I",'12.パネルラジエーター設備費用算出シート'!$G$54,'12.パネルラジエーター設備費用算出シート'!$N$54))))))))))</f>
        <v/>
      </c>
      <c r="AW130" s="91"/>
      <c r="AX130" s="75"/>
      <c r="AY130" s="805"/>
      <c r="AZ130" s="91"/>
      <c r="BA130" s="36"/>
      <c r="BB130" s="36"/>
      <c r="BC130" s="36"/>
      <c r="BD130" s="36"/>
      <c r="BE130" s="66"/>
      <c r="BF130" s="36"/>
      <c r="BG130" s="36"/>
      <c r="BH130" s="66"/>
      <c r="BI130" s="36"/>
      <c r="BJ130" s="36"/>
      <c r="BK130" s="36"/>
      <c r="BL130" s="36"/>
    </row>
    <row r="131" spans="1:64" s="37" customFormat="1">
      <c r="A131" s="93"/>
      <c r="B131" s="68">
        <v>119</v>
      </c>
      <c r="C131" s="105"/>
      <c r="D131" s="69"/>
      <c r="E131" s="94"/>
      <c r="F131" s="798"/>
      <c r="G131" s="798"/>
      <c r="H131" s="72"/>
      <c r="I131" s="73"/>
      <c r="J131" s="72"/>
      <c r="K131" s="800" t="str">
        <f t="shared" si="3"/>
        <v/>
      </c>
      <c r="L131" s="800" t="str">
        <f>IF($G131="","",IF(OR('2.全体概要'!$C$15=1,'2.全体概要'!$C$15=2),INDEX($BG$15:$BG$16,MATCH($G131,$BF$15:$BF$16,-1)),IF('2.全体概要'!$C$15=3,INDEX($BG$14:$BG$15,MATCH($G131,$BF$14:$BF$15,-1)),INDEX($BG$13:$BG$14,MATCH($G131,$BF$13:$BF$14,-1)))))</f>
        <v/>
      </c>
      <c r="M131" s="800" t="str">
        <f t="shared" si="4"/>
        <v/>
      </c>
      <c r="N131" s="801">
        <f t="shared" si="5"/>
        <v>0</v>
      </c>
      <c r="O131" s="91"/>
      <c r="P131" s="161"/>
      <c r="Q131" s="67"/>
      <c r="R131" s="89"/>
      <c r="S131" s="162"/>
      <c r="T131" s="67"/>
      <c r="U131" s="91"/>
      <c r="V131" s="161"/>
      <c r="W131" s="67"/>
      <c r="X131" s="89"/>
      <c r="Y131" s="162"/>
      <c r="Z131" s="67"/>
      <c r="AA131" s="91"/>
      <c r="AB131" s="72"/>
      <c r="AC131" s="91"/>
      <c r="AD131" s="161"/>
      <c r="AE131" s="91"/>
      <c r="AF131" s="161"/>
      <c r="AG131" s="91"/>
      <c r="AH131" s="72"/>
      <c r="AI131" s="91"/>
      <c r="AJ131" s="161"/>
      <c r="AK131" s="91"/>
      <c r="AL131" s="75"/>
      <c r="AM131" s="91"/>
      <c r="AN131" s="75"/>
      <c r="AO131" s="91"/>
      <c r="AP131" s="77"/>
      <c r="AQ131" s="91"/>
      <c r="AR131" s="72"/>
      <c r="AS131" s="359"/>
      <c r="AT131" s="91"/>
      <c r="AU131" s="72"/>
      <c r="AV131" s="804" t="str">
        <f>IF(AU131="","",IF(AU131="A",'12.パネルラジエーター設備費用算出シート'!$G$13,IF(AU131="B",'12.パネルラジエーター設備費用算出シート'!$N$13,IF(AU131="C",'12.パネルラジエーター設備費用算出シート'!$G$23,IF(AU131="D",'12.パネルラジエーター設備費用算出シート'!$N$23,IF(AU131="E",'12.パネルラジエーター設備費用算出シート'!$G$33,IF(AU131="F",'12.パネルラジエーター設備費用算出シート'!$N$33,IF(AU131="G",'12.パネルラジエーター設備費用算出シート'!$G$43,IF(AU131="H",'12.パネルラジエーター設備費用算出シート'!$N$43,IF(AU131="I",'12.パネルラジエーター設備費用算出シート'!$G$54,'12.パネルラジエーター設備費用算出シート'!$N$54))))))))))</f>
        <v/>
      </c>
      <c r="AW131" s="91"/>
      <c r="AX131" s="75"/>
      <c r="AY131" s="805"/>
      <c r="AZ131" s="91"/>
      <c r="BA131" s="36"/>
      <c r="BB131" s="36"/>
      <c r="BC131" s="36"/>
      <c r="BD131" s="36"/>
      <c r="BE131" s="66"/>
      <c r="BF131" s="36"/>
      <c r="BG131" s="36"/>
      <c r="BH131" s="66"/>
      <c r="BI131" s="36"/>
      <c r="BJ131" s="36"/>
      <c r="BK131" s="36"/>
      <c r="BL131" s="36"/>
    </row>
    <row r="132" spans="1:64" s="37" customFormat="1">
      <c r="A132" s="93"/>
      <c r="B132" s="68">
        <v>120</v>
      </c>
      <c r="C132" s="105"/>
      <c r="D132" s="69"/>
      <c r="E132" s="94"/>
      <c r="F132" s="798"/>
      <c r="G132" s="798"/>
      <c r="H132" s="72"/>
      <c r="I132" s="73"/>
      <c r="J132" s="72"/>
      <c r="K132" s="800" t="str">
        <f t="shared" si="3"/>
        <v/>
      </c>
      <c r="L132" s="800" t="str">
        <f>IF($G132="","",IF(OR('2.全体概要'!$C$15=1,'2.全体概要'!$C$15=2),INDEX($BG$15:$BG$16,MATCH($G132,$BF$15:$BF$16,-1)),IF('2.全体概要'!$C$15=3,INDEX($BG$14:$BG$15,MATCH($G132,$BF$14:$BF$15,-1)),INDEX($BG$13:$BG$14,MATCH($G132,$BF$13:$BF$14,-1)))))</f>
        <v/>
      </c>
      <c r="M132" s="800" t="str">
        <f t="shared" si="4"/>
        <v/>
      </c>
      <c r="N132" s="801">
        <f t="shared" si="5"/>
        <v>0</v>
      </c>
      <c r="O132" s="91"/>
      <c r="P132" s="161"/>
      <c r="Q132" s="67"/>
      <c r="R132" s="89"/>
      <c r="S132" s="162"/>
      <c r="T132" s="67"/>
      <c r="U132" s="91"/>
      <c r="V132" s="161"/>
      <c r="W132" s="67"/>
      <c r="X132" s="89"/>
      <c r="Y132" s="162"/>
      <c r="Z132" s="67"/>
      <c r="AA132" s="91"/>
      <c r="AB132" s="72"/>
      <c r="AC132" s="91"/>
      <c r="AD132" s="161"/>
      <c r="AE132" s="91"/>
      <c r="AF132" s="161"/>
      <c r="AG132" s="91"/>
      <c r="AH132" s="72"/>
      <c r="AI132" s="91"/>
      <c r="AJ132" s="161"/>
      <c r="AK132" s="91"/>
      <c r="AL132" s="75"/>
      <c r="AM132" s="91"/>
      <c r="AN132" s="75"/>
      <c r="AO132" s="91"/>
      <c r="AP132" s="77"/>
      <c r="AQ132" s="91"/>
      <c r="AR132" s="72"/>
      <c r="AS132" s="359"/>
      <c r="AT132" s="91"/>
      <c r="AU132" s="72"/>
      <c r="AV132" s="804" t="str">
        <f>IF(AU132="","",IF(AU132="A",'12.パネルラジエーター設備費用算出シート'!$G$13,IF(AU132="B",'12.パネルラジエーター設備費用算出シート'!$N$13,IF(AU132="C",'12.パネルラジエーター設備費用算出シート'!$G$23,IF(AU132="D",'12.パネルラジエーター設備費用算出シート'!$N$23,IF(AU132="E",'12.パネルラジエーター設備費用算出シート'!$G$33,IF(AU132="F",'12.パネルラジエーター設備費用算出シート'!$N$33,IF(AU132="G",'12.パネルラジエーター設備費用算出シート'!$G$43,IF(AU132="H",'12.パネルラジエーター設備費用算出シート'!$N$43,IF(AU132="I",'12.パネルラジエーター設備費用算出シート'!$G$54,'12.パネルラジエーター設備費用算出シート'!$N$54))))))))))</f>
        <v/>
      </c>
      <c r="AW132" s="91"/>
      <c r="AX132" s="75"/>
      <c r="AY132" s="805"/>
      <c r="AZ132" s="91"/>
      <c r="BA132" s="36"/>
      <c r="BB132" s="36"/>
      <c r="BC132" s="36"/>
      <c r="BD132" s="36"/>
      <c r="BE132" s="66"/>
      <c r="BF132" s="36"/>
      <c r="BG132" s="36"/>
      <c r="BH132" s="66"/>
      <c r="BI132" s="36"/>
      <c r="BJ132" s="36"/>
      <c r="BK132" s="36"/>
      <c r="BL132" s="36"/>
    </row>
    <row r="133" spans="1:64" s="37" customFormat="1">
      <c r="A133" s="93"/>
      <c r="B133" s="68">
        <v>121</v>
      </c>
      <c r="C133" s="105"/>
      <c r="D133" s="69"/>
      <c r="E133" s="94"/>
      <c r="F133" s="798"/>
      <c r="G133" s="798"/>
      <c r="H133" s="72"/>
      <c r="I133" s="73"/>
      <c r="J133" s="72"/>
      <c r="K133" s="800" t="str">
        <f t="shared" si="3"/>
        <v/>
      </c>
      <c r="L133" s="800" t="str">
        <f>IF($G133="","",IF(OR('2.全体概要'!$C$15=1,'2.全体概要'!$C$15=2),INDEX($BG$15:$BG$16,MATCH($G133,$BF$15:$BF$16,-1)),IF('2.全体概要'!$C$15=3,INDEX($BG$14:$BG$15,MATCH($G133,$BF$14:$BF$15,-1)),INDEX($BG$13:$BG$14,MATCH($G133,$BF$13:$BF$14,-1)))))</f>
        <v/>
      </c>
      <c r="M133" s="800" t="str">
        <f t="shared" si="4"/>
        <v/>
      </c>
      <c r="N133" s="801">
        <f t="shared" si="5"/>
        <v>0</v>
      </c>
      <c r="O133" s="91"/>
      <c r="P133" s="161"/>
      <c r="Q133" s="67"/>
      <c r="R133" s="89"/>
      <c r="S133" s="162"/>
      <c r="T133" s="67"/>
      <c r="U133" s="91"/>
      <c r="V133" s="161"/>
      <c r="W133" s="67"/>
      <c r="X133" s="89"/>
      <c r="Y133" s="162"/>
      <c r="Z133" s="67"/>
      <c r="AA133" s="91"/>
      <c r="AB133" s="72"/>
      <c r="AC133" s="91"/>
      <c r="AD133" s="161"/>
      <c r="AE133" s="91"/>
      <c r="AF133" s="161"/>
      <c r="AG133" s="91"/>
      <c r="AH133" s="72"/>
      <c r="AI133" s="91"/>
      <c r="AJ133" s="161"/>
      <c r="AK133" s="91"/>
      <c r="AL133" s="75"/>
      <c r="AM133" s="91"/>
      <c r="AN133" s="75"/>
      <c r="AO133" s="91"/>
      <c r="AP133" s="77"/>
      <c r="AQ133" s="91"/>
      <c r="AR133" s="72"/>
      <c r="AS133" s="359"/>
      <c r="AT133" s="91"/>
      <c r="AU133" s="72"/>
      <c r="AV133" s="804" t="str">
        <f>IF(AU133="","",IF(AU133="A",'12.パネルラジエーター設備費用算出シート'!$G$13,IF(AU133="B",'12.パネルラジエーター設備費用算出シート'!$N$13,IF(AU133="C",'12.パネルラジエーター設備費用算出シート'!$G$23,IF(AU133="D",'12.パネルラジエーター設備費用算出シート'!$N$23,IF(AU133="E",'12.パネルラジエーター設備費用算出シート'!$G$33,IF(AU133="F",'12.パネルラジエーター設備費用算出シート'!$N$33,IF(AU133="G",'12.パネルラジエーター設備費用算出シート'!$G$43,IF(AU133="H",'12.パネルラジエーター設備費用算出シート'!$N$43,IF(AU133="I",'12.パネルラジエーター設備費用算出シート'!$G$54,'12.パネルラジエーター設備費用算出シート'!$N$54))))))))))</f>
        <v/>
      </c>
      <c r="AW133" s="91"/>
      <c r="AX133" s="75"/>
      <c r="AY133" s="805"/>
      <c r="AZ133" s="91"/>
      <c r="BA133" s="36"/>
      <c r="BB133" s="36"/>
      <c r="BC133" s="36"/>
      <c r="BD133" s="36"/>
      <c r="BE133" s="66"/>
      <c r="BF133" s="36"/>
      <c r="BG133" s="36"/>
      <c r="BH133" s="66"/>
      <c r="BI133" s="36"/>
      <c r="BJ133" s="36"/>
      <c r="BK133" s="36"/>
      <c r="BL133" s="36"/>
    </row>
    <row r="134" spans="1:64" s="37" customFormat="1">
      <c r="A134" s="93"/>
      <c r="B134" s="68">
        <v>122</v>
      </c>
      <c r="C134" s="105"/>
      <c r="D134" s="69"/>
      <c r="E134" s="94"/>
      <c r="F134" s="798"/>
      <c r="G134" s="798"/>
      <c r="H134" s="72"/>
      <c r="I134" s="73"/>
      <c r="J134" s="72"/>
      <c r="K134" s="800" t="str">
        <f t="shared" si="3"/>
        <v/>
      </c>
      <c r="L134" s="800" t="str">
        <f>IF($G134="","",IF(OR('2.全体概要'!$C$15=1,'2.全体概要'!$C$15=2),INDEX($BG$15:$BG$16,MATCH($G134,$BF$15:$BF$16,-1)),IF('2.全体概要'!$C$15=3,INDEX($BG$14:$BG$15,MATCH($G134,$BF$14:$BF$15,-1)),INDEX($BG$13:$BG$14,MATCH($G134,$BF$13:$BF$14,-1)))))</f>
        <v/>
      </c>
      <c r="M134" s="800" t="str">
        <f t="shared" si="4"/>
        <v/>
      </c>
      <c r="N134" s="801">
        <f t="shared" si="5"/>
        <v>0</v>
      </c>
      <c r="O134" s="91"/>
      <c r="P134" s="161"/>
      <c r="Q134" s="67"/>
      <c r="R134" s="89"/>
      <c r="S134" s="162"/>
      <c r="T134" s="67"/>
      <c r="U134" s="91"/>
      <c r="V134" s="161"/>
      <c r="W134" s="67"/>
      <c r="X134" s="89"/>
      <c r="Y134" s="162"/>
      <c r="Z134" s="67"/>
      <c r="AA134" s="91"/>
      <c r="AB134" s="72"/>
      <c r="AC134" s="91"/>
      <c r="AD134" s="161"/>
      <c r="AE134" s="91"/>
      <c r="AF134" s="161"/>
      <c r="AG134" s="91"/>
      <c r="AH134" s="72"/>
      <c r="AI134" s="91"/>
      <c r="AJ134" s="161"/>
      <c r="AK134" s="91"/>
      <c r="AL134" s="75"/>
      <c r="AM134" s="91"/>
      <c r="AN134" s="75"/>
      <c r="AO134" s="91"/>
      <c r="AP134" s="77"/>
      <c r="AQ134" s="91"/>
      <c r="AR134" s="72"/>
      <c r="AS134" s="359"/>
      <c r="AT134" s="91"/>
      <c r="AU134" s="72"/>
      <c r="AV134" s="804" t="str">
        <f>IF(AU134="","",IF(AU134="A",'12.パネルラジエーター設備費用算出シート'!$G$13,IF(AU134="B",'12.パネルラジエーター設備費用算出シート'!$N$13,IF(AU134="C",'12.パネルラジエーター設備費用算出シート'!$G$23,IF(AU134="D",'12.パネルラジエーター設備費用算出シート'!$N$23,IF(AU134="E",'12.パネルラジエーター設備費用算出シート'!$G$33,IF(AU134="F",'12.パネルラジエーター設備費用算出シート'!$N$33,IF(AU134="G",'12.パネルラジエーター設備費用算出シート'!$G$43,IF(AU134="H",'12.パネルラジエーター設備費用算出シート'!$N$43,IF(AU134="I",'12.パネルラジエーター設備費用算出シート'!$G$54,'12.パネルラジエーター設備費用算出シート'!$N$54))))))))))</f>
        <v/>
      </c>
      <c r="AW134" s="91"/>
      <c r="AX134" s="75"/>
      <c r="AY134" s="805"/>
      <c r="AZ134" s="91"/>
      <c r="BA134" s="36"/>
      <c r="BB134" s="36"/>
      <c r="BC134" s="36"/>
      <c r="BD134" s="36"/>
      <c r="BE134" s="66"/>
      <c r="BF134" s="36"/>
      <c r="BG134" s="36"/>
      <c r="BH134" s="66"/>
      <c r="BI134" s="36"/>
      <c r="BJ134" s="36"/>
      <c r="BK134" s="36"/>
      <c r="BL134" s="36"/>
    </row>
    <row r="135" spans="1:64" s="37" customFormat="1">
      <c r="A135" s="93"/>
      <c r="B135" s="68">
        <v>123</v>
      </c>
      <c r="C135" s="105"/>
      <c r="D135" s="69"/>
      <c r="E135" s="94"/>
      <c r="F135" s="798"/>
      <c r="G135" s="798"/>
      <c r="H135" s="72"/>
      <c r="I135" s="73"/>
      <c r="J135" s="72"/>
      <c r="K135" s="800" t="str">
        <f t="shared" si="3"/>
        <v/>
      </c>
      <c r="L135" s="800" t="str">
        <f>IF($G135="","",IF(OR('2.全体概要'!$C$15=1,'2.全体概要'!$C$15=2),INDEX($BG$15:$BG$16,MATCH($G135,$BF$15:$BF$16,-1)),IF('2.全体概要'!$C$15=3,INDEX($BG$14:$BG$15,MATCH($G135,$BF$14:$BF$15,-1)),INDEX($BG$13:$BG$14,MATCH($G135,$BF$13:$BF$14,-1)))))</f>
        <v/>
      </c>
      <c r="M135" s="800" t="str">
        <f t="shared" si="4"/>
        <v/>
      </c>
      <c r="N135" s="801">
        <f t="shared" si="5"/>
        <v>0</v>
      </c>
      <c r="O135" s="91"/>
      <c r="P135" s="161"/>
      <c r="Q135" s="67"/>
      <c r="R135" s="89"/>
      <c r="S135" s="162"/>
      <c r="T135" s="67"/>
      <c r="U135" s="91"/>
      <c r="V135" s="161"/>
      <c r="W135" s="67"/>
      <c r="X135" s="89"/>
      <c r="Y135" s="162"/>
      <c r="Z135" s="67"/>
      <c r="AA135" s="91"/>
      <c r="AB135" s="72"/>
      <c r="AC135" s="91"/>
      <c r="AD135" s="161"/>
      <c r="AE135" s="91"/>
      <c r="AF135" s="161"/>
      <c r="AG135" s="91"/>
      <c r="AH135" s="72"/>
      <c r="AI135" s="91"/>
      <c r="AJ135" s="161"/>
      <c r="AK135" s="91"/>
      <c r="AL135" s="75"/>
      <c r="AM135" s="91"/>
      <c r="AN135" s="75"/>
      <c r="AO135" s="91"/>
      <c r="AP135" s="77"/>
      <c r="AQ135" s="91"/>
      <c r="AR135" s="72"/>
      <c r="AS135" s="359"/>
      <c r="AT135" s="91"/>
      <c r="AU135" s="72"/>
      <c r="AV135" s="804" t="str">
        <f>IF(AU135="","",IF(AU135="A",'12.パネルラジエーター設備費用算出シート'!$G$13,IF(AU135="B",'12.パネルラジエーター設備費用算出シート'!$N$13,IF(AU135="C",'12.パネルラジエーター設備費用算出シート'!$G$23,IF(AU135="D",'12.パネルラジエーター設備費用算出シート'!$N$23,IF(AU135="E",'12.パネルラジエーター設備費用算出シート'!$G$33,IF(AU135="F",'12.パネルラジエーター設備費用算出シート'!$N$33,IF(AU135="G",'12.パネルラジエーター設備費用算出シート'!$G$43,IF(AU135="H",'12.パネルラジエーター設備費用算出シート'!$N$43,IF(AU135="I",'12.パネルラジエーター設備費用算出シート'!$G$54,'12.パネルラジエーター設備費用算出シート'!$N$54))))))))))</f>
        <v/>
      </c>
      <c r="AW135" s="91"/>
      <c r="AX135" s="75"/>
      <c r="AY135" s="805"/>
      <c r="AZ135" s="91"/>
      <c r="BA135" s="36"/>
      <c r="BB135" s="36"/>
      <c r="BC135" s="36"/>
      <c r="BD135" s="36"/>
      <c r="BE135" s="66"/>
      <c r="BF135" s="36"/>
      <c r="BG135" s="36"/>
      <c r="BH135" s="66"/>
      <c r="BI135" s="36"/>
      <c r="BJ135" s="36"/>
      <c r="BK135" s="36"/>
      <c r="BL135" s="36"/>
    </row>
    <row r="136" spans="1:64" s="37" customFormat="1">
      <c r="A136" s="93"/>
      <c r="B136" s="68">
        <v>124</v>
      </c>
      <c r="C136" s="105"/>
      <c r="D136" s="69"/>
      <c r="E136" s="94"/>
      <c r="F136" s="798"/>
      <c r="G136" s="798"/>
      <c r="H136" s="72"/>
      <c r="I136" s="73"/>
      <c r="J136" s="72"/>
      <c r="K136" s="800" t="str">
        <f t="shared" si="3"/>
        <v/>
      </c>
      <c r="L136" s="800" t="str">
        <f>IF($G136="","",IF(OR('2.全体概要'!$C$15=1,'2.全体概要'!$C$15=2),INDEX($BG$15:$BG$16,MATCH($G136,$BF$15:$BF$16,-1)),IF('2.全体概要'!$C$15=3,INDEX($BG$14:$BG$15,MATCH($G136,$BF$14:$BF$15,-1)),INDEX($BG$13:$BG$14,MATCH($G136,$BF$13:$BF$14,-1)))))</f>
        <v/>
      </c>
      <c r="M136" s="800" t="str">
        <f t="shared" si="4"/>
        <v/>
      </c>
      <c r="N136" s="801">
        <f t="shared" si="5"/>
        <v>0</v>
      </c>
      <c r="O136" s="91"/>
      <c r="P136" s="161"/>
      <c r="Q136" s="67"/>
      <c r="R136" s="89"/>
      <c r="S136" s="162"/>
      <c r="T136" s="67"/>
      <c r="U136" s="91"/>
      <c r="V136" s="161"/>
      <c r="W136" s="67"/>
      <c r="X136" s="89"/>
      <c r="Y136" s="162"/>
      <c r="Z136" s="67"/>
      <c r="AA136" s="91"/>
      <c r="AB136" s="72"/>
      <c r="AC136" s="91"/>
      <c r="AD136" s="161"/>
      <c r="AE136" s="91"/>
      <c r="AF136" s="161"/>
      <c r="AG136" s="91"/>
      <c r="AH136" s="72"/>
      <c r="AI136" s="91"/>
      <c r="AJ136" s="161"/>
      <c r="AK136" s="91"/>
      <c r="AL136" s="75"/>
      <c r="AM136" s="91"/>
      <c r="AN136" s="75"/>
      <c r="AO136" s="91"/>
      <c r="AP136" s="77"/>
      <c r="AQ136" s="91"/>
      <c r="AR136" s="72"/>
      <c r="AS136" s="359"/>
      <c r="AT136" s="91"/>
      <c r="AU136" s="72"/>
      <c r="AV136" s="804" t="str">
        <f>IF(AU136="","",IF(AU136="A",'12.パネルラジエーター設備費用算出シート'!$G$13,IF(AU136="B",'12.パネルラジエーター設備費用算出シート'!$N$13,IF(AU136="C",'12.パネルラジエーター設備費用算出シート'!$G$23,IF(AU136="D",'12.パネルラジエーター設備費用算出シート'!$N$23,IF(AU136="E",'12.パネルラジエーター設備費用算出シート'!$G$33,IF(AU136="F",'12.パネルラジエーター設備費用算出シート'!$N$33,IF(AU136="G",'12.パネルラジエーター設備費用算出シート'!$G$43,IF(AU136="H",'12.パネルラジエーター設備費用算出シート'!$N$43,IF(AU136="I",'12.パネルラジエーター設備費用算出シート'!$G$54,'12.パネルラジエーター設備費用算出シート'!$N$54))))))))))</f>
        <v/>
      </c>
      <c r="AW136" s="91"/>
      <c r="AX136" s="75"/>
      <c r="AY136" s="805"/>
      <c r="AZ136" s="91"/>
      <c r="BA136" s="36"/>
      <c r="BB136" s="36"/>
      <c r="BC136" s="36"/>
      <c r="BD136" s="36"/>
      <c r="BE136" s="66"/>
      <c r="BF136" s="36"/>
      <c r="BG136" s="36"/>
      <c r="BH136" s="66"/>
      <c r="BI136" s="36"/>
      <c r="BJ136" s="36"/>
      <c r="BK136" s="36"/>
      <c r="BL136" s="36"/>
    </row>
    <row r="137" spans="1:64" s="37" customFormat="1">
      <c r="A137" s="93"/>
      <c r="B137" s="68">
        <v>125</v>
      </c>
      <c r="C137" s="105"/>
      <c r="D137" s="69"/>
      <c r="E137" s="94"/>
      <c r="F137" s="798"/>
      <c r="G137" s="798"/>
      <c r="H137" s="72"/>
      <c r="I137" s="73"/>
      <c r="J137" s="72"/>
      <c r="K137" s="800" t="str">
        <f t="shared" si="3"/>
        <v/>
      </c>
      <c r="L137" s="800" t="str">
        <f>IF($G137="","",IF(OR('2.全体概要'!$C$15=1,'2.全体概要'!$C$15=2),INDEX($BG$15:$BG$16,MATCH($G137,$BF$15:$BF$16,-1)),IF('2.全体概要'!$C$15=3,INDEX($BG$14:$BG$15,MATCH($G137,$BF$14:$BF$15,-1)),INDEX($BG$13:$BG$14,MATCH($G137,$BF$13:$BF$14,-1)))))</f>
        <v/>
      </c>
      <c r="M137" s="800" t="str">
        <f t="shared" si="4"/>
        <v/>
      </c>
      <c r="N137" s="801">
        <f t="shared" si="5"/>
        <v>0</v>
      </c>
      <c r="O137" s="91"/>
      <c r="P137" s="161"/>
      <c r="Q137" s="67"/>
      <c r="R137" s="89"/>
      <c r="S137" s="162"/>
      <c r="T137" s="67"/>
      <c r="U137" s="91"/>
      <c r="V137" s="161"/>
      <c r="W137" s="67"/>
      <c r="X137" s="89"/>
      <c r="Y137" s="162"/>
      <c r="Z137" s="67"/>
      <c r="AA137" s="91"/>
      <c r="AB137" s="72"/>
      <c r="AC137" s="91"/>
      <c r="AD137" s="161"/>
      <c r="AE137" s="91"/>
      <c r="AF137" s="161"/>
      <c r="AG137" s="91"/>
      <c r="AH137" s="72"/>
      <c r="AI137" s="91"/>
      <c r="AJ137" s="161"/>
      <c r="AK137" s="91"/>
      <c r="AL137" s="75"/>
      <c r="AM137" s="91"/>
      <c r="AN137" s="75"/>
      <c r="AO137" s="91"/>
      <c r="AP137" s="77"/>
      <c r="AQ137" s="91"/>
      <c r="AR137" s="72"/>
      <c r="AS137" s="359"/>
      <c r="AT137" s="91"/>
      <c r="AU137" s="72"/>
      <c r="AV137" s="804" t="str">
        <f>IF(AU137="","",IF(AU137="A",'12.パネルラジエーター設備費用算出シート'!$G$13,IF(AU137="B",'12.パネルラジエーター設備費用算出シート'!$N$13,IF(AU137="C",'12.パネルラジエーター設備費用算出シート'!$G$23,IF(AU137="D",'12.パネルラジエーター設備費用算出シート'!$N$23,IF(AU137="E",'12.パネルラジエーター設備費用算出シート'!$G$33,IF(AU137="F",'12.パネルラジエーター設備費用算出シート'!$N$33,IF(AU137="G",'12.パネルラジエーター設備費用算出シート'!$G$43,IF(AU137="H",'12.パネルラジエーター設備費用算出シート'!$N$43,IF(AU137="I",'12.パネルラジエーター設備費用算出シート'!$G$54,'12.パネルラジエーター設備費用算出シート'!$N$54))))))))))</f>
        <v/>
      </c>
      <c r="AW137" s="91"/>
      <c r="AX137" s="75"/>
      <c r="AY137" s="805"/>
      <c r="AZ137" s="91"/>
      <c r="BA137" s="36"/>
      <c r="BB137" s="36"/>
      <c r="BC137" s="36"/>
      <c r="BD137" s="36"/>
      <c r="BE137" s="66"/>
      <c r="BF137" s="36"/>
      <c r="BG137" s="36"/>
      <c r="BH137" s="66"/>
      <c r="BI137" s="36"/>
      <c r="BJ137" s="36"/>
      <c r="BK137" s="36"/>
      <c r="BL137" s="36"/>
    </row>
    <row r="138" spans="1:64" s="37" customFormat="1">
      <c r="A138" s="93"/>
      <c r="B138" s="68">
        <v>126</v>
      </c>
      <c r="C138" s="105"/>
      <c r="D138" s="69"/>
      <c r="E138" s="94"/>
      <c r="F138" s="798"/>
      <c r="G138" s="798"/>
      <c r="H138" s="72"/>
      <c r="I138" s="73"/>
      <c r="J138" s="72"/>
      <c r="K138" s="800" t="str">
        <f t="shared" si="3"/>
        <v/>
      </c>
      <c r="L138" s="800" t="str">
        <f>IF($G138="","",IF(OR('2.全体概要'!$C$15=1,'2.全体概要'!$C$15=2),INDEX($BG$15:$BG$16,MATCH($G138,$BF$15:$BF$16,-1)),IF('2.全体概要'!$C$15=3,INDEX($BG$14:$BG$15,MATCH($G138,$BF$14:$BF$15,-1)),INDEX($BG$13:$BG$14,MATCH($G138,$BF$13:$BF$14,-1)))))</f>
        <v/>
      </c>
      <c r="M138" s="800" t="str">
        <f t="shared" si="4"/>
        <v/>
      </c>
      <c r="N138" s="801">
        <f t="shared" si="5"/>
        <v>0</v>
      </c>
      <c r="O138" s="91"/>
      <c r="P138" s="161"/>
      <c r="Q138" s="67"/>
      <c r="R138" s="89"/>
      <c r="S138" s="162"/>
      <c r="T138" s="67"/>
      <c r="U138" s="91"/>
      <c r="V138" s="161"/>
      <c r="W138" s="67"/>
      <c r="X138" s="89"/>
      <c r="Y138" s="162"/>
      <c r="Z138" s="67"/>
      <c r="AA138" s="91"/>
      <c r="AB138" s="72"/>
      <c r="AC138" s="91"/>
      <c r="AD138" s="161"/>
      <c r="AE138" s="91"/>
      <c r="AF138" s="161"/>
      <c r="AG138" s="91"/>
      <c r="AH138" s="72"/>
      <c r="AI138" s="91"/>
      <c r="AJ138" s="161"/>
      <c r="AK138" s="91"/>
      <c r="AL138" s="75"/>
      <c r="AM138" s="91"/>
      <c r="AN138" s="75"/>
      <c r="AO138" s="91"/>
      <c r="AP138" s="77"/>
      <c r="AQ138" s="91"/>
      <c r="AR138" s="72"/>
      <c r="AS138" s="359"/>
      <c r="AT138" s="91"/>
      <c r="AU138" s="72"/>
      <c r="AV138" s="804" t="str">
        <f>IF(AU138="","",IF(AU138="A",'12.パネルラジエーター設備費用算出シート'!$G$13,IF(AU138="B",'12.パネルラジエーター設備費用算出シート'!$N$13,IF(AU138="C",'12.パネルラジエーター設備費用算出シート'!$G$23,IF(AU138="D",'12.パネルラジエーター設備費用算出シート'!$N$23,IF(AU138="E",'12.パネルラジエーター設備費用算出シート'!$G$33,IF(AU138="F",'12.パネルラジエーター設備費用算出シート'!$N$33,IF(AU138="G",'12.パネルラジエーター設備費用算出シート'!$G$43,IF(AU138="H",'12.パネルラジエーター設備費用算出シート'!$N$43,IF(AU138="I",'12.パネルラジエーター設備費用算出シート'!$G$54,'12.パネルラジエーター設備費用算出シート'!$N$54))))))))))</f>
        <v/>
      </c>
      <c r="AW138" s="91"/>
      <c r="AX138" s="75"/>
      <c r="AY138" s="805"/>
      <c r="AZ138" s="91"/>
      <c r="BA138" s="36"/>
      <c r="BB138" s="36"/>
      <c r="BC138" s="36"/>
      <c r="BD138" s="36"/>
      <c r="BE138" s="66"/>
      <c r="BF138" s="36"/>
      <c r="BG138" s="36"/>
      <c r="BH138" s="66"/>
      <c r="BI138" s="36"/>
      <c r="BJ138" s="36"/>
      <c r="BK138" s="36"/>
      <c r="BL138" s="36"/>
    </row>
    <row r="139" spans="1:64" s="37" customFormat="1">
      <c r="A139" s="93"/>
      <c r="B139" s="68">
        <v>127</v>
      </c>
      <c r="C139" s="105"/>
      <c r="D139" s="69"/>
      <c r="E139" s="94"/>
      <c r="F139" s="798"/>
      <c r="G139" s="798"/>
      <c r="H139" s="72"/>
      <c r="I139" s="73"/>
      <c r="J139" s="72"/>
      <c r="K139" s="800" t="str">
        <f t="shared" si="3"/>
        <v/>
      </c>
      <c r="L139" s="800" t="str">
        <f>IF($G139="","",IF(OR('2.全体概要'!$C$15=1,'2.全体概要'!$C$15=2),INDEX($BG$15:$BG$16,MATCH($G139,$BF$15:$BF$16,-1)),IF('2.全体概要'!$C$15=3,INDEX($BG$14:$BG$15,MATCH($G139,$BF$14:$BF$15,-1)),INDEX($BG$13:$BG$14,MATCH($G139,$BF$13:$BF$14,-1)))))</f>
        <v/>
      </c>
      <c r="M139" s="800" t="str">
        <f t="shared" si="4"/>
        <v/>
      </c>
      <c r="N139" s="801">
        <f t="shared" si="5"/>
        <v>0</v>
      </c>
      <c r="O139" s="91"/>
      <c r="P139" s="161"/>
      <c r="Q139" s="67"/>
      <c r="R139" s="89"/>
      <c r="S139" s="162"/>
      <c r="T139" s="67"/>
      <c r="U139" s="91"/>
      <c r="V139" s="161"/>
      <c r="W139" s="67"/>
      <c r="X139" s="89"/>
      <c r="Y139" s="162"/>
      <c r="Z139" s="67"/>
      <c r="AA139" s="91"/>
      <c r="AB139" s="72"/>
      <c r="AC139" s="91"/>
      <c r="AD139" s="161"/>
      <c r="AE139" s="91"/>
      <c r="AF139" s="161"/>
      <c r="AG139" s="91"/>
      <c r="AH139" s="72"/>
      <c r="AI139" s="91"/>
      <c r="AJ139" s="161"/>
      <c r="AK139" s="91"/>
      <c r="AL139" s="75"/>
      <c r="AM139" s="91"/>
      <c r="AN139" s="75"/>
      <c r="AO139" s="91"/>
      <c r="AP139" s="77"/>
      <c r="AQ139" s="91"/>
      <c r="AR139" s="72"/>
      <c r="AS139" s="359"/>
      <c r="AT139" s="91"/>
      <c r="AU139" s="72"/>
      <c r="AV139" s="804" t="str">
        <f>IF(AU139="","",IF(AU139="A",'12.パネルラジエーター設備費用算出シート'!$G$13,IF(AU139="B",'12.パネルラジエーター設備費用算出シート'!$N$13,IF(AU139="C",'12.パネルラジエーター設備費用算出シート'!$G$23,IF(AU139="D",'12.パネルラジエーター設備費用算出シート'!$N$23,IF(AU139="E",'12.パネルラジエーター設備費用算出シート'!$G$33,IF(AU139="F",'12.パネルラジエーター設備費用算出シート'!$N$33,IF(AU139="G",'12.パネルラジエーター設備費用算出シート'!$G$43,IF(AU139="H",'12.パネルラジエーター設備費用算出シート'!$N$43,IF(AU139="I",'12.パネルラジエーター設備費用算出シート'!$G$54,'12.パネルラジエーター設備費用算出シート'!$N$54))))))))))</f>
        <v/>
      </c>
      <c r="AW139" s="91"/>
      <c r="AX139" s="75"/>
      <c r="AY139" s="805"/>
      <c r="AZ139" s="91"/>
      <c r="BA139" s="36"/>
      <c r="BB139" s="36"/>
      <c r="BC139" s="36"/>
      <c r="BD139" s="36"/>
      <c r="BE139" s="66"/>
      <c r="BF139" s="36"/>
      <c r="BG139" s="36"/>
      <c r="BH139" s="66"/>
      <c r="BI139" s="36"/>
      <c r="BJ139" s="36"/>
      <c r="BK139" s="36"/>
      <c r="BL139" s="36"/>
    </row>
    <row r="140" spans="1:64" s="37" customFormat="1">
      <c r="A140" s="93"/>
      <c r="B140" s="68">
        <v>128</v>
      </c>
      <c r="C140" s="105"/>
      <c r="D140" s="69"/>
      <c r="E140" s="94"/>
      <c r="F140" s="798"/>
      <c r="G140" s="798"/>
      <c r="H140" s="72"/>
      <c r="I140" s="73"/>
      <c r="J140" s="72"/>
      <c r="K140" s="800" t="str">
        <f t="shared" si="3"/>
        <v/>
      </c>
      <c r="L140" s="800" t="str">
        <f>IF($G140="","",IF(OR('2.全体概要'!$C$15=1,'2.全体概要'!$C$15=2),INDEX($BG$15:$BG$16,MATCH($G140,$BF$15:$BF$16,-1)),IF('2.全体概要'!$C$15=3,INDEX($BG$14:$BG$15,MATCH($G140,$BF$14:$BF$15,-1)),INDEX($BG$13:$BG$14,MATCH($G140,$BF$13:$BF$14,-1)))))</f>
        <v/>
      </c>
      <c r="M140" s="800" t="str">
        <f t="shared" si="4"/>
        <v/>
      </c>
      <c r="N140" s="801">
        <f t="shared" si="5"/>
        <v>0</v>
      </c>
      <c r="O140" s="91"/>
      <c r="P140" s="161"/>
      <c r="Q140" s="67"/>
      <c r="R140" s="89"/>
      <c r="S140" s="162"/>
      <c r="T140" s="67"/>
      <c r="U140" s="91"/>
      <c r="V140" s="161"/>
      <c r="W140" s="67"/>
      <c r="X140" s="89"/>
      <c r="Y140" s="162"/>
      <c r="Z140" s="67"/>
      <c r="AA140" s="91"/>
      <c r="AB140" s="72"/>
      <c r="AC140" s="91"/>
      <c r="AD140" s="161"/>
      <c r="AE140" s="91"/>
      <c r="AF140" s="161"/>
      <c r="AG140" s="91"/>
      <c r="AH140" s="72"/>
      <c r="AI140" s="91"/>
      <c r="AJ140" s="161"/>
      <c r="AK140" s="91"/>
      <c r="AL140" s="75"/>
      <c r="AM140" s="91"/>
      <c r="AN140" s="75"/>
      <c r="AO140" s="91"/>
      <c r="AP140" s="77"/>
      <c r="AQ140" s="91"/>
      <c r="AR140" s="72"/>
      <c r="AS140" s="359"/>
      <c r="AT140" s="91"/>
      <c r="AU140" s="72"/>
      <c r="AV140" s="804" t="str">
        <f>IF(AU140="","",IF(AU140="A",'12.パネルラジエーター設備費用算出シート'!$G$13,IF(AU140="B",'12.パネルラジエーター設備費用算出シート'!$N$13,IF(AU140="C",'12.パネルラジエーター設備費用算出シート'!$G$23,IF(AU140="D",'12.パネルラジエーター設備費用算出シート'!$N$23,IF(AU140="E",'12.パネルラジエーター設備費用算出シート'!$G$33,IF(AU140="F",'12.パネルラジエーター設備費用算出シート'!$N$33,IF(AU140="G",'12.パネルラジエーター設備費用算出シート'!$G$43,IF(AU140="H",'12.パネルラジエーター設備費用算出シート'!$N$43,IF(AU140="I",'12.パネルラジエーター設備費用算出シート'!$G$54,'12.パネルラジエーター設備費用算出シート'!$N$54))))))))))</f>
        <v/>
      </c>
      <c r="AW140" s="91"/>
      <c r="AX140" s="75"/>
      <c r="AY140" s="805"/>
      <c r="AZ140" s="91"/>
      <c r="BA140" s="36"/>
      <c r="BB140" s="36"/>
      <c r="BC140" s="36"/>
      <c r="BD140" s="36"/>
      <c r="BE140" s="66"/>
      <c r="BF140" s="36"/>
      <c r="BG140" s="36"/>
      <c r="BH140" s="66"/>
      <c r="BI140" s="36"/>
      <c r="BJ140" s="36"/>
      <c r="BK140" s="36"/>
      <c r="BL140" s="36"/>
    </row>
    <row r="141" spans="1:64" s="37" customFormat="1">
      <c r="A141" s="93"/>
      <c r="B141" s="68">
        <v>129</v>
      </c>
      <c r="C141" s="105"/>
      <c r="D141" s="69"/>
      <c r="E141" s="94"/>
      <c r="F141" s="798"/>
      <c r="G141" s="798"/>
      <c r="H141" s="72"/>
      <c r="I141" s="73"/>
      <c r="J141" s="72"/>
      <c r="K141" s="800" t="str">
        <f t="shared" ref="K141:K204" si="6">IF($F141="","",VLOOKUP($F141,$BC$13:$BD$17,2,TRUE))</f>
        <v/>
      </c>
      <c r="L141" s="800" t="str">
        <f>IF($G141="","",IF(OR('2.全体概要'!$C$15=1,'2.全体概要'!$C$15=2),INDEX($BG$15:$BG$16,MATCH($G141,$BF$15:$BF$16,-1)),IF('2.全体概要'!$C$15=3,INDEX($BG$14:$BG$15,MATCH($G141,$BF$14:$BF$15,-1)),INDEX($BG$13:$BG$14,MATCH($G141,$BF$13:$BF$14,-1)))))</f>
        <v/>
      </c>
      <c r="M141" s="800" t="str">
        <f t="shared" ref="M141:M204" si="7">IF(OR($F141="",$H141="",$I141=""),"",VLOOKUP($H141&amp;$I141,$BI$13:$BL$18,IF($F141&lt;50,2,IF(AND($J141="該当",$H141="角住戸"),4,3)),FALSE))</f>
        <v/>
      </c>
      <c r="N141" s="801">
        <f t="shared" si="5"/>
        <v>0</v>
      </c>
      <c r="O141" s="91"/>
      <c r="P141" s="161"/>
      <c r="Q141" s="67"/>
      <c r="R141" s="89"/>
      <c r="S141" s="162"/>
      <c r="T141" s="67"/>
      <c r="U141" s="91"/>
      <c r="V141" s="161"/>
      <c r="W141" s="67"/>
      <c r="X141" s="89"/>
      <c r="Y141" s="162"/>
      <c r="Z141" s="67"/>
      <c r="AA141" s="91"/>
      <c r="AB141" s="72"/>
      <c r="AC141" s="91"/>
      <c r="AD141" s="161"/>
      <c r="AE141" s="91"/>
      <c r="AF141" s="161"/>
      <c r="AG141" s="91"/>
      <c r="AH141" s="72"/>
      <c r="AI141" s="91"/>
      <c r="AJ141" s="161"/>
      <c r="AK141" s="91"/>
      <c r="AL141" s="75"/>
      <c r="AM141" s="91"/>
      <c r="AN141" s="75"/>
      <c r="AO141" s="91"/>
      <c r="AP141" s="77"/>
      <c r="AQ141" s="91"/>
      <c r="AR141" s="72"/>
      <c r="AS141" s="359"/>
      <c r="AT141" s="91"/>
      <c r="AU141" s="72"/>
      <c r="AV141" s="804" t="str">
        <f>IF(AU141="","",IF(AU141="A",'12.パネルラジエーター設備費用算出シート'!$G$13,IF(AU141="B",'12.パネルラジエーター設備費用算出シート'!$N$13,IF(AU141="C",'12.パネルラジエーター設備費用算出シート'!$G$23,IF(AU141="D",'12.パネルラジエーター設備費用算出シート'!$N$23,IF(AU141="E",'12.パネルラジエーター設備費用算出シート'!$G$33,IF(AU141="F",'12.パネルラジエーター設備費用算出シート'!$N$33,IF(AU141="G",'12.パネルラジエーター設備費用算出シート'!$G$43,IF(AU141="H",'12.パネルラジエーター設備費用算出シート'!$N$43,IF(AU141="I",'12.パネルラジエーター設備費用算出シート'!$G$54,'12.パネルラジエーター設備費用算出シート'!$N$54))))))))))</f>
        <v/>
      </c>
      <c r="AW141" s="91"/>
      <c r="AX141" s="75"/>
      <c r="AY141" s="805"/>
      <c r="AZ141" s="91"/>
      <c r="BA141" s="36"/>
      <c r="BB141" s="36"/>
      <c r="BC141" s="36"/>
      <c r="BD141" s="36"/>
      <c r="BE141" s="66"/>
      <c r="BF141" s="36"/>
      <c r="BG141" s="36"/>
      <c r="BH141" s="66"/>
      <c r="BI141" s="36"/>
      <c r="BJ141" s="36"/>
      <c r="BK141" s="36"/>
      <c r="BL141" s="36"/>
    </row>
    <row r="142" spans="1:64" s="37" customFormat="1">
      <c r="A142" s="93"/>
      <c r="B142" s="68">
        <v>130</v>
      </c>
      <c r="C142" s="105"/>
      <c r="D142" s="69"/>
      <c r="E142" s="94"/>
      <c r="F142" s="798"/>
      <c r="G142" s="798"/>
      <c r="H142" s="72"/>
      <c r="I142" s="73"/>
      <c r="J142" s="72"/>
      <c r="K142" s="800" t="str">
        <f t="shared" si="6"/>
        <v/>
      </c>
      <c r="L142" s="800" t="str">
        <f>IF($G142="","",IF(OR('2.全体概要'!$C$15=1,'2.全体概要'!$C$15=2),INDEX($BG$15:$BG$16,MATCH($G142,$BF$15:$BF$16,-1)),IF('2.全体概要'!$C$15=3,INDEX($BG$14:$BG$15,MATCH($G142,$BF$14:$BF$15,-1)),INDEX($BG$13:$BG$14,MATCH($G142,$BF$13:$BF$14,-1)))))</f>
        <v/>
      </c>
      <c r="M142" s="800" t="str">
        <f t="shared" si="7"/>
        <v/>
      </c>
      <c r="N142" s="801">
        <f t="shared" si="5"/>
        <v>0</v>
      </c>
      <c r="O142" s="91"/>
      <c r="P142" s="161"/>
      <c r="Q142" s="67"/>
      <c r="R142" s="89"/>
      <c r="S142" s="162"/>
      <c r="T142" s="67"/>
      <c r="U142" s="91"/>
      <c r="V142" s="161"/>
      <c r="W142" s="67"/>
      <c r="X142" s="89"/>
      <c r="Y142" s="162"/>
      <c r="Z142" s="67"/>
      <c r="AA142" s="91"/>
      <c r="AB142" s="72"/>
      <c r="AC142" s="91"/>
      <c r="AD142" s="161"/>
      <c r="AE142" s="91"/>
      <c r="AF142" s="161"/>
      <c r="AG142" s="91"/>
      <c r="AH142" s="72"/>
      <c r="AI142" s="91"/>
      <c r="AJ142" s="161"/>
      <c r="AK142" s="91"/>
      <c r="AL142" s="75"/>
      <c r="AM142" s="91"/>
      <c r="AN142" s="75"/>
      <c r="AO142" s="91"/>
      <c r="AP142" s="77"/>
      <c r="AQ142" s="91"/>
      <c r="AR142" s="72"/>
      <c r="AS142" s="359"/>
      <c r="AT142" s="91"/>
      <c r="AU142" s="72"/>
      <c r="AV142" s="804" t="str">
        <f>IF(AU142="","",IF(AU142="A",'12.パネルラジエーター設備費用算出シート'!$G$13,IF(AU142="B",'12.パネルラジエーター設備費用算出シート'!$N$13,IF(AU142="C",'12.パネルラジエーター設備費用算出シート'!$G$23,IF(AU142="D",'12.パネルラジエーター設備費用算出シート'!$N$23,IF(AU142="E",'12.パネルラジエーター設備費用算出シート'!$G$33,IF(AU142="F",'12.パネルラジエーター設備費用算出シート'!$N$33,IF(AU142="G",'12.パネルラジエーター設備費用算出シート'!$G$43,IF(AU142="H",'12.パネルラジエーター設備費用算出シート'!$N$43,IF(AU142="I",'12.パネルラジエーター設備費用算出シート'!$G$54,'12.パネルラジエーター設備費用算出シート'!$N$54))))))))))</f>
        <v/>
      </c>
      <c r="AW142" s="91"/>
      <c r="AX142" s="75"/>
      <c r="AY142" s="805"/>
      <c r="AZ142" s="91"/>
      <c r="BA142" s="36"/>
      <c r="BB142" s="36"/>
      <c r="BC142" s="36"/>
      <c r="BD142" s="36"/>
      <c r="BE142" s="66"/>
      <c r="BF142" s="36"/>
      <c r="BG142" s="36"/>
      <c r="BH142" s="66"/>
      <c r="BI142" s="36"/>
      <c r="BJ142" s="36"/>
      <c r="BK142" s="36"/>
      <c r="BL142" s="36"/>
    </row>
    <row r="143" spans="1:64" s="37" customFormat="1">
      <c r="A143" s="93"/>
      <c r="B143" s="68">
        <v>131</v>
      </c>
      <c r="C143" s="105"/>
      <c r="D143" s="69"/>
      <c r="E143" s="94"/>
      <c r="F143" s="798"/>
      <c r="G143" s="798"/>
      <c r="H143" s="72"/>
      <c r="I143" s="73"/>
      <c r="J143" s="72"/>
      <c r="K143" s="800" t="str">
        <f t="shared" si="6"/>
        <v/>
      </c>
      <c r="L143" s="800" t="str">
        <f>IF($G143="","",IF(OR('2.全体概要'!$C$15=1,'2.全体概要'!$C$15=2),INDEX($BG$15:$BG$16,MATCH($G143,$BF$15:$BF$16,-1)),IF('2.全体概要'!$C$15=3,INDEX($BG$14:$BG$15,MATCH($G143,$BF$14:$BF$15,-1)),INDEX($BG$13:$BG$14,MATCH($G143,$BF$13:$BF$14,-1)))))</f>
        <v/>
      </c>
      <c r="M143" s="800" t="str">
        <f t="shared" si="7"/>
        <v/>
      </c>
      <c r="N143" s="801">
        <f t="shared" si="5"/>
        <v>0</v>
      </c>
      <c r="O143" s="91"/>
      <c r="P143" s="161"/>
      <c r="Q143" s="67"/>
      <c r="R143" s="89"/>
      <c r="S143" s="162"/>
      <c r="T143" s="67"/>
      <c r="U143" s="91"/>
      <c r="V143" s="161"/>
      <c r="W143" s="67"/>
      <c r="X143" s="89"/>
      <c r="Y143" s="162"/>
      <c r="Z143" s="67"/>
      <c r="AA143" s="91"/>
      <c r="AB143" s="72"/>
      <c r="AC143" s="91"/>
      <c r="AD143" s="161"/>
      <c r="AE143" s="91"/>
      <c r="AF143" s="161"/>
      <c r="AG143" s="91"/>
      <c r="AH143" s="72"/>
      <c r="AI143" s="91"/>
      <c r="AJ143" s="161"/>
      <c r="AK143" s="91"/>
      <c r="AL143" s="75"/>
      <c r="AM143" s="91"/>
      <c r="AN143" s="75"/>
      <c r="AO143" s="91"/>
      <c r="AP143" s="77"/>
      <c r="AQ143" s="91"/>
      <c r="AR143" s="72"/>
      <c r="AS143" s="359"/>
      <c r="AT143" s="91"/>
      <c r="AU143" s="72"/>
      <c r="AV143" s="804" t="str">
        <f>IF(AU143="","",IF(AU143="A",'12.パネルラジエーター設備費用算出シート'!$G$13,IF(AU143="B",'12.パネルラジエーター設備費用算出シート'!$N$13,IF(AU143="C",'12.パネルラジエーター設備費用算出シート'!$G$23,IF(AU143="D",'12.パネルラジエーター設備費用算出シート'!$N$23,IF(AU143="E",'12.パネルラジエーター設備費用算出シート'!$G$33,IF(AU143="F",'12.パネルラジエーター設備費用算出シート'!$N$33,IF(AU143="G",'12.パネルラジエーター設備費用算出シート'!$G$43,IF(AU143="H",'12.パネルラジエーター設備費用算出シート'!$N$43,IF(AU143="I",'12.パネルラジエーター設備費用算出シート'!$G$54,'12.パネルラジエーター設備費用算出シート'!$N$54))))))))))</f>
        <v/>
      </c>
      <c r="AW143" s="91"/>
      <c r="AX143" s="75"/>
      <c r="AY143" s="805"/>
      <c r="AZ143" s="91"/>
      <c r="BA143" s="36"/>
      <c r="BB143" s="36"/>
      <c r="BC143" s="36"/>
      <c r="BD143" s="36"/>
      <c r="BE143" s="66"/>
      <c r="BF143" s="36"/>
      <c r="BG143" s="36"/>
      <c r="BH143" s="66"/>
      <c r="BI143" s="36"/>
      <c r="BJ143" s="36"/>
      <c r="BK143" s="36"/>
      <c r="BL143" s="36"/>
    </row>
    <row r="144" spans="1:64" s="37" customFormat="1">
      <c r="A144" s="93"/>
      <c r="B144" s="68">
        <v>132</v>
      </c>
      <c r="C144" s="105"/>
      <c r="D144" s="69"/>
      <c r="E144" s="94"/>
      <c r="F144" s="798"/>
      <c r="G144" s="798"/>
      <c r="H144" s="72"/>
      <c r="I144" s="73"/>
      <c r="J144" s="72"/>
      <c r="K144" s="800" t="str">
        <f t="shared" si="6"/>
        <v/>
      </c>
      <c r="L144" s="800" t="str">
        <f>IF($G144="","",IF(OR('2.全体概要'!$C$15=1,'2.全体概要'!$C$15=2),INDEX($BG$15:$BG$16,MATCH($G144,$BF$15:$BF$16,-1)),IF('2.全体概要'!$C$15=3,INDEX($BG$14:$BG$15,MATCH($G144,$BF$14:$BF$15,-1)),INDEX($BG$13:$BG$14,MATCH($G144,$BF$13:$BF$14,-1)))))</f>
        <v/>
      </c>
      <c r="M144" s="800" t="str">
        <f t="shared" si="7"/>
        <v/>
      </c>
      <c r="N144" s="801">
        <f t="shared" si="5"/>
        <v>0</v>
      </c>
      <c r="O144" s="91"/>
      <c r="P144" s="161"/>
      <c r="Q144" s="67"/>
      <c r="R144" s="89"/>
      <c r="S144" s="162"/>
      <c r="T144" s="67"/>
      <c r="U144" s="91"/>
      <c r="V144" s="161"/>
      <c r="W144" s="67"/>
      <c r="X144" s="89"/>
      <c r="Y144" s="162"/>
      <c r="Z144" s="67"/>
      <c r="AA144" s="91"/>
      <c r="AB144" s="72"/>
      <c r="AC144" s="91"/>
      <c r="AD144" s="161"/>
      <c r="AE144" s="91"/>
      <c r="AF144" s="161"/>
      <c r="AG144" s="91"/>
      <c r="AH144" s="72"/>
      <c r="AI144" s="91"/>
      <c r="AJ144" s="161"/>
      <c r="AK144" s="91"/>
      <c r="AL144" s="75"/>
      <c r="AM144" s="91"/>
      <c r="AN144" s="75"/>
      <c r="AO144" s="91"/>
      <c r="AP144" s="77"/>
      <c r="AQ144" s="91"/>
      <c r="AR144" s="72"/>
      <c r="AS144" s="359"/>
      <c r="AT144" s="91"/>
      <c r="AU144" s="72"/>
      <c r="AV144" s="804" t="str">
        <f>IF(AU144="","",IF(AU144="A",'12.パネルラジエーター設備費用算出シート'!$G$13,IF(AU144="B",'12.パネルラジエーター設備費用算出シート'!$N$13,IF(AU144="C",'12.パネルラジエーター設備費用算出シート'!$G$23,IF(AU144="D",'12.パネルラジエーター設備費用算出シート'!$N$23,IF(AU144="E",'12.パネルラジエーター設備費用算出シート'!$G$33,IF(AU144="F",'12.パネルラジエーター設備費用算出シート'!$N$33,IF(AU144="G",'12.パネルラジエーター設備費用算出シート'!$G$43,IF(AU144="H",'12.パネルラジエーター設備費用算出シート'!$N$43,IF(AU144="I",'12.パネルラジエーター設備費用算出シート'!$G$54,'12.パネルラジエーター設備費用算出シート'!$N$54))))))))))</f>
        <v/>
      </c>
      <c r="AW144" s="91"/>
      <c r="AX144" s="75"/>
      <c r="AY144" s="805"/>
      <c r="AZ144" s="91"/>
      <c r="BA144" s="36"/>
      <c r="BB144" s="36"/>
      <c r="BC144" s="36"/>
      <c r="BD144" s="36"/>
      <c r="BE144" s="66"/>
      <c r="BF144" s="36"/>
      <c r="BG144" s="36"/>
      <c r="BH144" s="66"/>
      <c r="BI144" s="36"/>
      <c r="BJ144" s="36"/>
      <c r="BK144" s="36"/>
      <c r="BL144" s="36"/>
    </row>
    <row r="145" spans="1:64" s="37" customFormat="1">
      <c r="A145" s="93"/>
      <c r="B145" s="68">
        <v>133</v>
      </c>
      <c r="C145" s="105"/>
      <c r="D145" s="69"/>
      <c r="E145" s="94"/>
      <c r="F145" s="798"/>
      <c r="G145" s="798"/>
      <c r="H145" s="72"/>
      <c r="I145" s="73"/>
      <c r="J145" s="72"/>
      <c r="K145" s="800" t="str">
        <f t="shared" si="6"/>
        <v/>
      </c>
      <c r="L145" s="800" t="str">
        <f>IF($G145="","",IF(OR('2.全体概要'!$C$15=1,'2.全体概要'!$C$15=2),INDEX($BG$15:$BG$16,MATCH($G145,$BF$15:$BF$16,-1)),IF('2.全体概要'!$C$15=3,INDEX($BG$14:$BG$15,MATCH($G145,$BF$14:$BF$15,-1)),INDEX($BG$13:$BG$14,MATCH($G145,$BF$13:$BF$14,-1)))))</f>
        <v/>
      </c>
      <c r="M145" s="800" t="str">
        <f t="shared" si="7"/>
        <v/>
      </c>
      <c r="N145" s="801">
        <f t="shared" si="5"/>
        <v>0</v>
      </c>
      <c r="O145" s="91"/>
      <c r="P145" s="161"/>
      <c r="Q145" s="67"/>
      <c r="R145" s="89"/>
      <c r="S145" s="162"/>
      <c r="T145" s="67"/>
      <c r="U145" s="91"/>
      <c r="V145" s="161"/>
      <c r="W145" s="67"/>
      <c r="X145" s="89"/>
      <c r="Y145" s="162"/>
      <c r="Z145" s="67"/>
      <c r="AA145" s="91"/>
      <c r="AB145" s="72"/>
      <c r="AC145" s="91"/>
      <c r="AD145" s="161"/>
      <c r="AE145" s="91"/>
      <c r="AF145" s="161"/>
      <c r="AG145" s="91"/>
      <c r="AH145" s="72"/>
      <c r="AI145" s="91"/>
      <c r="AJ145" s="161"/>
      <c r="AK145" s="91"/>
      <c r="AL145" s="75"/>
      <c r="AM145" s="91"/>
      <c r="AN145" s="75"/>
      <c r="AO145" s="91"/>
      <c r="AP145" s="77"/>
      <c r="AQ145" s="91"/>
      <c r="AR145" s="72"/>
      <c r="AS145" s="359"/>
      <c r="AT145" s="91"/>
      <c r="AU145" s="72"/>
      <c r="AV145" s="804" t="str">
        <f>IF(AU145="","",IF(AU145="A",'12.パネルラジエーター設備費用算出シート'!$G$13,IF(AU145="B",'12.パネルラジエーター設備費用算出シート'!$N$13,IF(AU145="C",'12.パネルラジエーター設備費用算出シート'!$G$23,IF(AU145="D",'12.パネルラジエーター設備費用算出シート'!$N$23,IF(AU145="E",'12.パネルラジエーター設備費用算出シート'!$G$33,IF(AU145="F",'12.パネルラジエーター設備費用算出シート'!$N$33,IF(AU145="G",'12.パネルラジエーター設備費用算出シート'!$G$43,IF(AU145="H",'12.パネルラジエーター設備費用算出シート'!$N$43,IF(AU145="I",'12.パネルラジエーター設備費用算出シート'!$G$54,'12.パネルラジエーター設備費用算出シート'!$N$54))))))))))</f>
        <v/>
      </c>
      <c r="AW145" s="91"/>
      <c r="AX145" s="75"/>
      <c r="AY145" s="805"/>
      <c r="AZ145" s="91"/>
      <c r="BA145" s="36"/>
      <c r="BB145" s="36"/>
      <c r="BC145" s="36"/>
      <c r="BD145" s="36"/>
      <c r="BE145" s="66"/>
      <c r="BF145" s="36"/>
      <c r="BG145" s="36"/>
      <c r="BH145" s="66"/>
      <c r="BI145" s="36"/>
      <c r="BJ145" s="36"/>
      <c r="BK145" s="36"/>
      <c r="BL145" s="36"/>
    </row>
    <row r="146" spans="1:64" s="37" customFormat="1">
      <c r="A146" s="93"/>
      <c r="B146" s="68">
        <v>134</v>
      </c>
      <c r="C146" s="105"/>
      <c r="D146" s="69"/>
      <c r="E146" s="94"/>
      <c r="F146" s="798"/>
      <c r="G146" s="798"/>
      <c r="H146" s="72"/>
      <c r="I146" s="73"/>
      <c r="J146" s="72"/>
      <c r="K146" s="800" t="str">
        <f t="shared" si="6"/>
        <v/>
      </c>
      <c r="L146" s="800" t="str">
        <f>IF($G146="","",IF(OR('2.全体概要'!$C$15=1,'2.全体概要'!$C$15=2),INDEX($BG$15:$BG$16,MATCH($G146,$BF$15:$BF$16,-1)),IF('2.全体概要'!$C$15=3,INDEX($BG$14:$BG$15,MATCH($G146,$BF$14:$BF$15,-1)),INDEX($BG$13:$BG$14,MATCH($G146,$BF$13:$BF$14,-1)))))</f>
        <v/>
      </c>
      <c r="M146" s="800" t="str">
        <f t="shared" si="7"/>
        <v/>
      </c>
      <c r="N146" s="801">
        <f t="shared" ref="N146:N209" si="8">IF(OR(K146="",L146="",M146=""),0,(700000*K146*L146*M146))</f>
        <v>0</v>
      </c>
      <c r="O146" s="91"/>
      <c r="P146" s="161"/>
      <c r="Q146" s="67"/>
      <c r="R146" s="89"/>
      <c r="S146" s="162"/>
      <c r="T146" s="67"/>
      <c r="U146" s="91"/>
      <c r="V146" s="161"/>
      <c r="W146" s="67"/>
      <c r="X146" s="89"/>
      <c r="Y146" s="162"/>
      <c r="Z146" s="67"/>
      <c r="AA146" s="91"/>
      <c r="AB146" s="72"/>
      <c r="AC146" s="91"/>
      <c r="AD146" s="161"/>
      <c r="AE146" s="91"/>
      <c r="AF146" s="161"/>
      <c r="AG146" s="91"/>
      <c r="AH146" s="72"/>
      <c r="AI146" s="91"/>
      <c r="AJ146" s="161"/>
      <c r="AK146" s="91"/>
      <c r="AL146" s="75"/>
      <c r="AM146" s="91"/>
      <c r="AN146" s="75"/>
      <c r="AO146" s="91"/>
      <c r="AP146" s="77"/>
      <c r="AQ146" s="91"/>
      <c r="AR146" s="72"/>
      <c r="AS146" s="359"/>
      <c r="AT146" s="91"/>
      <c r="AU146" s="72"/>
      <c r="AV146" s="804" t="str">
        <f>IF(AU146="","",IF(AU146="A",'12.パネルラジエーター設備費用算出シート'!$G$13,IF(AU146="B",'12.パネルラジエーター設備費用算出シート'!$N$13,IF(AU146="C",'12.パネルラジエーター設備費用算出シート'!$G$23,IF(AU146="D",'12.パネルラジエーター設備費用算出シート'!$N$23,IF(AU146="E",'12.パネルラジエーター設備費用算出シート'!$G$33,IF(AU146="F",'12.パネルラジエーター設備費用算出シート'!$N$33,IF(AU146="G",'12.パネルラジエーター設備費用算出シート'!$G$43,IF(AU146="H",'12.パネルラジエーター設備費用算出シート'!$N$43,IF(AU146="I",'12.パネルラジエーター設備費用算出シート'!$G$54,'12.パネルラジエーター設備費用算出シート'!$N$54))))))))))</f>
        <v/>
      </c>
      <c r="AW146" s="91"/>
      <c r="AX146" s="75"/>
      <c r="AY146" s="805"/>
      <c r="AZ146" s="91"/>
      <c r="BA146" s="36"/>
      <c r="BB146" s="36"/>
      <c r="BC146" s="36"/>
      <c r="BD146" s="36"/>
      <c r="BE146" s="66"/>
      <c r="BF146" s="36"/>
      <c r="BG146" s="36"/>
      <c r="BH146" s="66"/>
      <c r="BI146" s="36"/>
      <c r="BJ146" s="36"/>
      <c r="BK146" s="36"/>
      <c r="BL146" s="36"/>
    </row>
    <row r="147" spans="1:64" s="37" customFormat="1">
      <c r="A147" s="93"/>
      <c r="B147" s="68">
        <v>135</v>
      </c>
      <c r="C147" s="105"/>
      <c r="D147" s="69"/>
      <c r="E147" s="94"/>
      <c r="F147" s="798"/>
      <c r="G147" s="798"/>
      <c r="H147" s="72"/>
      <c r="I147" s="73"/>
      <c r="J147" s="72"/>
      <c r="K147" s="800" t="str">
        <f t="shared" si="6"/>
        <v/>
      </c>
      <c r="L147" s="800" t="str">
        <f>IF($G147="","",IF(OR('2.全体概要'!$C$15=1,'2.全体概要'!$C$15=2),INDEX($BG$15:$BG$16,MATCH($G147,$BF$15:$BF$16,-1)),IF('2.全体概要'!$C$15=3,INDEX($BG$14:$BG$15,MATCH($G147,$BF$14:$BF$15,-1)),INDEX($BG$13:$BG$14,MATCH($G147,$BF$13:$BF$14,-1)))))</f>
        <v/>
      </c>
      <c r="M147" s="800" t="str">
        <f t="shared" si="7"/>
        <v/>
      </c>
      <c r="N147" s="801">
        <f t="shared" si="8"/>
        <v>0</v>
      </c>
      <c r="O147" s="91"/>
      <c r="P147" s="161"/>
      <c r="Q147" s="67"/>
      <c r="R147" s="89"/>
      <c r="S147" s="162"/>
      <c r="T147" s="67"/>
      <c r="U147" s="91"/>
      <c r="V147" s="161"/>
      <c r="W147" s="67"/>
      <c r="X147" s="89"/>
      <c r="Y147" s="162"/>
      <c r="Z147" s="67"/>
      <c r="AA147" s="91"/>
      <c r="AB147" s="72"/>
      <c r="AC147" s="91"/>
      <c r="AD147" s="161"/>
      <c r="AE147" s="91"/>
      <c r="AF147" s="161"/>
      <c r="AG147" s="91"/>
      <c r="AH147" s="72"/>
      <c r="AI147" s="91"/>
      <c r="AJ147" s="161"/>
      <c r="AK147" s="91"/>
      <c r="AL147" s="75"/>
      <c r="AM147" s="91"/>
      <c r="AN147" s="75"/>
      <c r="AO147" s="91"/>
      <c r="AP147" s="77"/>
      <c r="AQ147" s="91"/>
      <c r="AR147" s="72"/>
      <c r="AS147" s="359"/>
      <c r="AT147" s="91"/>
      <c r="AU147" s="72"/>
      <c r="AV147" s="804" t="str">
        <f>IF(AU147="","",IF(AU147="A",'12.パネルラジエーター設備費用算出シート'!$G$13,IF(AU147="B",'12.パネルラジエーター設備費用算出シート'!$N$13,IF(AU147="C",'12.パネルラジエーター設備費用算出シート'!$G$23,IF(AU147="D",'12.パネルラジエーター設備費用算出シート'!$N$23,IF(AU147="E",'12.パネルラジエーター設備費用算出シート'!$G$33,IF(AU147="F",'12.パネルラジエーター設備費用算出シート'!$N$33,IF(AU147="G",'12.パネルラジエーター設備費用算出シート'!$G$43,IF(AU147="H",'12.パネルラジエーター設備費用算出シート'!$N$43,IF(AU147="I",'12.パネルラジエーター設備費用算出シート'!$G$54,'12.パネルラジエーター設備費用算出シート'!$N$54))))))))))</f>
        <v/>
      </c>
      <c r="AW147" s="91"/>
      <c r="AX147" s="75"/>
      <c r="AY147" s="805"/>
      <c r="AZ147" s="91"/>
      <c r="BA147" s="36"/>
      <c r="BB147" s="36"/>
      <c r="BC147" s="36"/>
      <c r="BD147" s="36"/>
      <c r="BE147" s="66"/>
      <c r="BF147" s="36"/>
      <c r="BG147" s="36"/>
      <c r="BH147" s="66"/>
      <c r="BI147" s="36"/>
      <c r="BJ147" s="36"/>
      <c r="BK147" s="36"/>
      <c r="BL147" s="36"/>
    </row>
    <row r="148" spans="1:64" s="37" customFormat="1">
      <c r="A148" s="93"/>
      <c r="B148" s="68">
        <v>136</v>
      </c>
      <c r="C148" s="105"/>
      <c r="D148" s="69"/>
      <c r="E148" s="94"/>
      <c r="F148" s="798"/>
      <c r="G148" s="798"/>
      <c r="H148" s="72"/>
      <c r="I148" s="73"/>
      <c r="J148" s="72"/>
      <c r="K148" s="800" t="str">
        <f t="shared" si="6"/>
        <v/>
      </c>
      <c r="L148" s="800" t="str">
        <f>IF($G148="","",IF(OR('2.全体概要'!$C$15=1,'2.全体概要'!$C$15=2),INDEX($BG$15:$BG$16,MATCH($G148,$BF$15:$BF$16,-1)),IF('2.全体概要'!$C$15=3,INDEX($BG$14:$BG$15,MATCH($G148,$BF$14:$BF$15,-1)),INDEX($BG$13:$BG$14,MATCH($G148,$BF$13:$BF$14,-1)))))</f>
        <v/>
      </c>
      <c r="M148" s="800" t="str">
        <f t="shared" si="7"/>
        <v/>
      </c>
      <c r="N148" s="801">
        <f t="shared" si="8"/>
        <v>0</v>
      </c>
      <c r="O148" s="91"/>
      <c r="P148" s="161"/>
      <c r="Q148" s="67"/>
      <c r="R148" s="89"/>
      <c r="S148" s="162"/>
      <c r="T148" s="67"/>
      <c r="U148" s="91"/>
      <c r="V148" s="161"/>
      <c r="W148" s="67"/>
      <c r="X148" s="89"/>
      <c r="Y148" s="162"/>
      <c r="Z148" s="67"/>
      <c r="AA148" s="91"/>
      <c r="AB148" s="72"/>
      <c r="AC148" s="91"/>
      <c r="AD148" s="161"/>
      <c r="AE148" s="91"/>
      <c r="AF148" s="161"/>
      <c r="AG148" s="91"/>
      <c r="AH148" s="72"/>
      <c r="AI148" s="91"/>
      <c r="AJ148" s="161"/>
      <c r="AK148" s="91"/>
      <c r="AL148" s="75"/>
      <c r="AM148" s="91"/>
      <c r="AN148" s="75"/>
      <c r="AO148" s="91"/>
      <c r="AP148" s="77"/>
      <c r="AQ148" s="91"/>
      <c r="AR148" s="72"/>
      <c r="AS148" s="359"/>
      <c r="AT148" s="91"/>
      <c r="AU148" s="72"/>
      <c r="AV148" s="804" t="str">
        <f>IF(AU148="","",IF(AU148="A",'12.パネルラジエーター設備費用算出シート'!$G$13,IF(AU148="B",'12.パネルラジエーター設備費用算出シート'!$N$13,IF(AU148="C",'12.パネルラジエーター設備費用算出シート'!$G$23,IF(AU148="D",'12.パネルラジエーター設備費用算出シート'!$N$23,IF(AU148="E",'12.パネルラジエーター設備費用算出シート'!$G$33,IF(AU148="F",'12.パネルラジエーター設備費用算出シート'!$N$33,IF(AU148="G",'12.パネルラジエーター設備費用算出シート'!$G$43,IF(AU148="H",'12.パネルラジエーター設備費用算出シート'!$N$43,IF(AU148="I",'12.パネルラジエーター設備費用算出シート'!$G$54,'12.パネルラジエーター設備費用算出シート'!$N$54))))))))))</f>
        <v/>
      </c>
      <c r="AW148" s="91"/>
      <c r="AX148" s="75"/>
      <c r="AY148" s="805"/>
      <c r="AZ148" s="91"/>
      <c r="BA148" s="36"/>
      <c r="BB148" s="36"/>
      <c r="BC148" s="36"/>
      <c r="BD148" s="36"/>
      <c r="BE148" s="66"/>
      <c r="BF148" s="36"/>
      <c r="BG148" s="36"/>
      <c r="BH148" s="66"/>
      <c r="BI148" s="36"/>
      <c r="BJ148" s="36"/>
      <c r="BK148" s="36"/>
      <c r="BL148" s="36"/>
    </row>
    <row r="149" spans="1:64" s="37" customFormat="1">
      <c r="A149" s="93"/>
      <c r="B149" s="68">
        <v>137</v>
      </c>
      <c r="C149" s="105"/>
      <c r="D149" s="69"/>
      <c r="E149" s="94"/>
      <c r="F149" s="798"/>
      <c r="G149" s="798"/>
      <c r="H149" s="72"/>
      <c r="I149" s="73"/>
      <c r="J149" s="72"/>
      <c r="K149" s="800" t="str">
        <f t="shared" si="6"/>
        <v/>
      </c>
      <c r="L149" s="800" t="str">
        <f>IF($G149="","",IF(OR('2.全体概要'!$C$15=1,'2.全体概要'!$C$15=2),INDEX($BG$15:$BG$16,MATCH($G149,$BF$15:$BF$16,-1)),IF('2.全体概要'!$C$15=3,INDEX($BG$14:$BG$15,MATCH($G149,$BF$14:$BF$15,-1)),INDEX($BG$13:$BG$14,MATCH($G149,$BF$13:$BF$14,-1)))))</f>
        <v/>
      </c>
      <c r="M149" s="800" t="str">
        <f t="shared" si="7"/>
        <v/>
      </c>
      <c r="N149" s="801">
        <f t="shared" si="8"/>
        <v>0</v>
      </c>
      <c r="O149" s="91"/>
      <c r="P149" s="161"/>
      <c r="Q149" s="67"/>
      <c r="R149" s="89"/>
      <c r="S149" s="162"/>
      <c r="T149" s="67"/>
      <c r="U149" s="91"/>
      <c r="V149" s="161"/>
      <c r="W149" s="67"/>
      <c r="X149" s="89"/>
      <c r="Y149" s="162"/>
      <c r="Z149" s="67"/>
      <c r="AA149" s="91"/>
      <c r="AB149" s="72"/>
      <c r="AC149" s="91"/>
      <c r="AD149" s="161"/>
      <c r="AE149" s="91"/>
      <c r="AF149" s="161"/>
      <c r="AG149" s="91"/>
      <c r="AH149" s="72"/>
      <c r="AI149" s="91"/>
      <c r="AJ149" s="161"/>
      <c r="AK149" s="91"/>
      <c r="AL149" s="75"/>
      <c r="AM149" s="91"/>
      <c r="AN149" s="75"/>
      <c r="AO149" s="91"/>
      <c r="AP149" s="77"/>
      <c r="AQ149" s="91"/>
      <c r="AR149" s="72"/>
      <c r="AS149" s="359"/>
      <c r="AT149" s="91"/>
      <c r="AU149" s="72"/>
      <c r="AV149" s="804" t="str">
        <f>IF(AU149="","",IF(AU149="A",'12.パネルラジエーター設備費用算出シート'!$G$13,IF(AU149="B",'12.パネルラジエーター設備費用算出シート'!$N$13,IF(AU149="C",'12.パネルラジエーター設備費用算出シート'!$G$23,IF(AU149="D",'12.パネルラジエーター設備費用算出シート'!$N$23,IF(AU149="E",'12.パネルラジエーター設備費用算出シート'!$G$33,IF(AU149="F",'12.パネルラジエーター設備費用算出シート'!$N$33,IF(AU149="G",'12.パネルラジエーター設備費用算出シート'!$G$43,IF(AU149="H",'12.パネルラジエーター設備費用算出シート'!$N$43,IF(AU149="I",'12.パネルラジエーター設備費用算出シート'!$G$54,'12.パネルラジエーター設備費用算出シート'!$N$54))))))))))</f>
        <v/>
      </c>
      <c r="AW149" s="91"/>
      <c r="AX149" s="75"/>
      <c r="AY149" s="805"/>
      <c r="AZ149" s="91"/>
      <c r="BA149" s="36"/>
      <c r="BB149" s="36"/>
      <c r="BC149" s="36"/>
      <c r="BD149" s="36"/>
      <c r="BE149" s="66"/>
      <c r="BF149" s="36"/>
      <c r="BG149" s="36"/>
      <c r="BH149" s="66"/>
      <c r="BI149" s="36"/>
      <c r="BJ149" s="36"/>
      <c r="BK149" s="36"/>
      <c r="BL149" s="36"/>
    </row>
    <row r="150" spans="1:64" s="37" customFormat="1">
      <c r="A150" s="93"/>
      <c r="B150" s="68">
        <v>138</v>
      </c>
      <c r="C150" s="105"/>
      <c r="D150" s="69"/>
      <c r="E150" s="94"/>
      <c r="F150" s="798"/>
      <c r="G150" s="798"/>
      <c r="H150" s="72"/>
      <c r="I150" s="73"/>
      <c r="J150" s="72"/>
      <c r="K150" s="800" t="str">
        <f t="shared" si="6"/>
        <v/>
      </c>
      <c r="L150" s="800" t="str">
        <f>IF($G150="","",IF(OR('2.全体概要'!$C$15=1,'2.全体概要'!$C$15=2),INDEX($BG$15:$BG$16,MATCH($G150,$BF$15:$BF$16,-1)),IF('2.全体概要'!$C$15=3,INDEX($BG$14:$BG$15,MATCH($G150,$BF$14:$BF$15,-1)),INDEX($BG$13:$BG$14,MATCH($G150,$BF$13:$BF$14,-1)))))</f>
        <v/>
      </c>
      <c r="M150" s="800" t="str">
        <f t="shared" si="7"/>
        <v/>
      </c>
      <c r="N150" s="801">
        <f t="shared" si="8"/>
        <v>0</v>
      </c>
      <c r="O150" s="91"/>
      <c r="P150" s="161"/>
      <c r="Q150" s="67"/>
      <c r="R150" s="89"/>
      <c r="S150" s="162"/>
      <c r="T150" s="67"/>
      <c r="U150" s="91"/>
      <c r="V150" s="161"/>
      <c r="W150" s="67"/>
      <c r="X150" s="89"/>
      <c r="Y150" s="162"/>
      <c r="Z150" s="67"/>
      <c r="AA150" s="91"/>
      <c r="AB150" s="72"/>
      <c r="AC150" s="91"/>
      <c r="AD150" s="161"/>
      <c r="AE150" s="91"/>
      <c r="AF150" s="161"/>
      <c r="AG150" s="91"/>
      <c r="AH150" s="72"/>
      <c r="AI150" s="91"/>
      <c r="AJ150" s="161"/>
      <c r="AK150" s="91"/>
      <c r="AL150" s="75"/>
      <c r="AM150" s="91"/>
      <c r="AN150" s="75"/>
      <c r="AO150" s="91"/>
      <c r="AP150" s="77"/>
      <c r="AQ150" s="91"/>
      <c r="AR150" s="72"/>
      <c r="AS150" s="359"/>
      <c r="AT150" s="91"/>
      <c r="AU150" s="72"/>
      <c r="AV150" s="804" t="str">
        <f>IF(AU150="","",IF(AU150="A",'12.パネルラジエーター設備費用算出シート'!$G$13,IF(AU150="B",'12.パネルラジエーター設備費用算出シート'!$N$13,IF(AU150="C",'12.パネルラジエーター設備費用算出シート'!$G$23,IF(AU150="D",'12.パネルラジエーター設備費用算出シート'!$N$23,IF(AU150="E",'12.パネルラジエーター設備費用算出シート'!$G$33,IF(AU150="F",'12.パネルラジエーター設備費用算出シート'!$N$33,IF(AU150="G",'12.パネルラジエーター設備費用算出シート'!$G$43,IF(AU150="H",'12.パネルラジエーター設備費用算出シート'!$N$43,IF(AU150="I",'12.パネルラジエーター設備費用算出シート'!$G$54,'12.パネルラジエーター設備費用算出シート'!$N$54))))))))))</f>
        <v/>
      </c>
      <c r="AW150" s="91"/>
      <c r="AX150" s="75"/>
      <c r="AY150" s="805"/>
      <c r="AZ150" s="91"/>
      <c r="BA150" s="36"/>
      <c r="BB150" s="36"/>
      <c r="BC150" s="36"/>
      <c r="BD150" s="36"/>
      <c r="BE150" s="66"/>
      <c r="BF150" s="36"/>
      <c r="BG150" s="36"/>
      <c r="BH150" s="66"/>
      <c r="BI150" s="36"/>
      <c r="BJ150" s="36"/>
      <c r="BK150" s="36"/>
      <c r="BL150" s="36"/>
    </row>
    <row r="151" spans="1:64" s="37" customFormat="1">
      <c r="A151" s="93"/>
      <c r="B151" s="68">
        <v>139</v>
      </c>
      <c r="C151" s="105"/>
      <c r="D151" s="69"/>
      <c r="E151" s="94"/>
      <c r="F151" s="798"/>
      <c r="G151" s="798"/>
      <c r="H151" s="72"/>
      <c r="I151" s="73"/>
      <c r="J151" s="72"/>
      <c r="K151" s="800" t="str">
        <f t="shared" si="6"/>
        <v/>
      </c>
      <c r="L151" s="800" t="str">
        <f>IF($G151="","",IF(OR('2.全体概要'!$C$15=1,'2.全体概要'!$C$15=2),INDEX($BG$15:$BG$16,MATCH($G151,$BF$15:$BF$16,-1)),IF('2.全体概要'!$C$15=3,INDEX($BG$14:$BG$15,MATCH($G151,$BF$14:$BF$15,-1)),INDEX($BG$13:$BG$14,MATCH($G151,$BF$13:$BF$14,-1)))))</f>
        <v/>
      </c>
      <c r="M151" s="800" t="str">
        <f t="shared" si="7"/>
        <v/>
      </c>
      <c r="N151" s="801">
        <f t="shared" si="8"/>
        <v>0</v>
      </c>
      <c r="O151" s="91"/>
      <c r="P151" s="161"/>
      <c r="Q151" s="67"/>
      <c r="R151" s="89"/>
      <c r="S151" s="162"/>
      <c r="T151" s="67"/>
      <c r="U151" s="91"/>
      <c r="V151" s="161"/>
      <c r="W151" s="67"/>
      <c r="X151" s="89"/>
      <c r="Y151" s="162"/>
      <c r="Z151" s="67"/>
      <c r="AA151" s="91"/>
      <c r="AB151" s="72"/>
      <c r="AC151" s="91"/>
      <c r="AD151" s="161"/>
      <c r="AE151" s="91"/>
      <c r="AF151" s="161"/>
      <c r="AG151" s="91"/>
      <c r="AH151" s="72"/>
      <c r="AI151" s="91"/>
      <c r="AJ151" s="161"/>
      <c r="AK151" s="91"/>
      <c r="AL151" s="75"/>
      <c r="AM151" s="91"/>
      <c r="AN151" s="75"/>
      <c r="AO151" s="91"/>
      <c r="AP151" s="77"/>
      <c r="AQ151" s="91"/>
      <c r="AR151" s="72"/>
      <c r="AS151" s="359"/>
      <c r="AT151" s="91"/>
      <c r="AU151" s="72"/>
      <c r="AV151" s="804" t="str">
        <f>IF(AU151="","",IF(AU151="A",'12.パネルラジエーター設備費用算出シート'!$G$13,IF(AU151="B",'12.パネルラジエーター設備費用算出シート'!$N$13,IF(AU151="C",'12.パネルラジエーター設備費用算出シート'!$G$23,IF(AU151="D",'12.パネルラジエーター設備費用算出シート'!$N$23,IF(AU151="E",'12.パネルラジエーター設備費用算出シート'!$G$33,IF(AU151="F",'12.パネルラジエーター設備費用算出シート'!$N$33,IF(AU151="G",'12.パネルラジエーター設備費用算出シート'!$G$43,IF(AU151="H",'12.パネルラジエーター設備費用算出シート'!$N$43,IF(AU151="I",'12.パネルラジエーター設備費用算出シート'!$G$54,'12.パネルラジエーター設備費用算出シート'!$N$54))))))))))</f>
        <v/>
      </c>
      <c r="AW151" s="91"/>
      <c r="AX151" s="75"/>
      <c r="AY151" s="805"/>
      <c r="AZ151" s="91"/>
      <c r="BA151" s="36"/>
      <c r="BB151" s="36"/>
      <c r="BC151" s="36"/>
      <c r="BD151" s="36"/>
      <c r="BE151" s="66"/>
      <c r="BF151" s="36"/>
      <c r="BG151" s="36"/>
      <c r="BH151" s="66"/>
      <c r="BI151" s="36"/>
      <c r="BJ151" s="36"/>
      <c r="BK151" s="36"/>
      <c r="BL151" s="36"/>
    </row>
    <row r="152" spans="1:64" s="37" customFormat="1">
      <c r="A152" s="93"/>
      <c r="B152" s="68">
        <v>140</v>
      </c>
      <c r="C152" s="105"/>
      <c r="D152" s="69"/>
      <c r="E152" s="94"/>
      <c r="F152" s="798"/>
      <c r="G152" s="798"/>
      <c r="H152" s="72"/>
      <c r="I152" s="73"/>
      <c r="J152" s="72"/>
      <c r="K152" s="800" t="str">
        <f t="shared" si="6"/>
        <v/>
      </c>
      <c r="L152" s="800" t="str">
        <f>IF($G152="","",IF(OR('2.全体概要'!$C$15=1,'2.全体概要'!$C$15=2),INDEX($BG$15:$BG$16,MATCH($G152,$BF$15:$BF$16,-1)),IF('2.全体概要'!$C$15=3,INDEX($BG$14:$BG$15,MATCH($G152,$BF$14:$BF$15,-1)),INDEX($BG$13:$BG$14,MATCH($G152,$BF$13:$BF$14,-1)))))</f>
        <v/>
      </c>
      <c r="M152" s="800" t="str">
        <f t="shared" si="7"/>
        <v/>
      </c>
      <c r="N152" s="801">
        <f t="shared" si="8"/>
        <v>0</v>
      </c>
      <c r="O152" s="91"/>
      <c r="P152" s="161"/>
      <c r="Q152" s="67"/>
      <c r="R152" s="89"/>
      <c r="S152" s="162"/>
      <c r="T152" s="67"/>
      <c r="U152" s="91"/>
      <c r="V152" s="161"/>
      <c r="W152" s="67"/>
      <c r="X152" s="89"/>
      <c r="Y152" s="162"/>
      <c r="Z152" s="67"/>
      <c r="AA152" s="91"/>
      <c r="AB152" s="72"/>
      <c r="AC152" s="91"/>
      <c r="AD152" s="161"/>
      <c r="AE152" s="91"/>
      <c r="AF152" s="161"/>
      <c r="AG152" s="91"/>
      <c r="AH152" s="72"/>
      <c r="AI152" s="91"/>
      <c r="AJ152" s="161"/>
      <c r="AK152" s="91"/>
      <c r="AL152" s="75"/>
      <c r="AM152" s="91"/>
      <c r="AN152" s="75"/>
      <c r="AO152" s="91"/>
      <c r="AP152" s="77"/>
      <c r="AQ152" s="91"/>
      <c r="AR152" s="72"/>
      <c r="AS152" s="359"/>
      <c r="AT152" s="91"/>
      <c r="AU152" s="72"/>
      <c r="AV152" s="804" t="str">
        <f>IF(AU152="","",IF(AU152="A",'12.パネルラジエーター設備費用算出シート'!$G$13,IF(AU152="B",'12.パネルラジエーター設備費用算出シート'!$N$13,IF(AU152="C",'12.パネルラジエーター設備費用算出シート'!$G$23,IF(AU152="D",'12.パネルラジエーター設備費用算出シート'!$N$23,IF(AU152="E",'12.パネルラジエーター設備費用算出シート'!$G$33,IF(AU152="F",'12.パネルラジエーター設備費用算出シート'!$N$33,IF(AU152="G",'12.パネルラジエーター設備費用算出シート'!$G$43,IF(AU152="H",'12.パネルラジエーター設備費用算出シート'!$N$43,IF(AU152="I",'12.パネルラジエーター設備費用算出シート'!$G$54,'12.パネルラジエーター設備費用算出シート'!$N$54))))))))))</f>
        <v/>
      </c>
      <c r="AW152" s="91"/>
      <c r="AX152" s="75"/>
      <c r="AY152" s="805"/>
      <c r="AZ152" s="91"/>
      <c r="BA152" s="36"/>
      <c r="BB152" s="36"/>
      <c r="BC152" s="36"/>
      <c r="BD152" s="36"/>
      <c r="BE152" s="66"/>
      <c r="BF152" s="36"/>
      <c r="BG152" s="36"/>
      <c r="BH152" s="66"/>
      <c r="BI152" s="36"/>
      <c r="BJ152" s="36"/>
      <c r="BK152" s="36"/>
      <c r="BL152" s="36"/>
    </row>
    <row r="153" spans="1:64" s="37" customFormat="1">
      <c r="A153" s="93"/>
      <c r="B153" s="68">
        <v>141</v>
      </c>
      <c r="C153" s="105"/>
      <c r="D153" s="69"/>
      <c r="E153" s="94"/>
      <c r="F153" s="798"/>
      <c r="G153" s="798"/>
      <c r="H153" s="72"/>
      <c r="I153" s="73"/>
      <c r="J153" s="72"/>
      <c r="K153" s="800" t="str">
        <f t="shared" si="6"/>
        <v/>
      </c>
      <c r="L153" s="800" t="str">
        <f>IF($G153="","",IF(OR('2.全体概要'!$C$15=1,'2.全体概要'!$C$15=2),INDEX($BG$15:$BG$16,MATCH($G153,$BF$15:$BF$16,-1)),IF('2.全体概要'!$C$15=3,INDEX($BG$14:$BG$15,MATCH($G153,$BF$14:$BF$15,-1)),INDEX($BG$13:$BG$14,MATCH($G153,$BF$13:$BF$14,-1)))))</f>
        <v/>
      </c>
      <c r="M153" s="800" t="str">
        <f t="shared" si="7"/>
        <v/>
      </c>
      <c r="N153" s="801">
        <f t="shared" si="8"/>
        <v>0</v>
      </c>
      <c r="O153" s="91"/>
      <c r="P153" s="161"/>
      <c r="Q153" s="67"/>
      <c r="R153" s="89"/>
      <c r="S153" s="162"/>
      <c r="T153" s="67"/>
      <c r="U153" s="91"/>
      <c r="V153" s="161"/>
      <c r="W153" s="67"/>
      <c r="X153" s="89"/>
      <c r="Y153" s="162"/>
      <c r="Z153" s="67"/>
      <c r="AA153" s="91"/>
      <c r="AB153" s="72"/>
      <c r="AC153" s="91"/>
      <c r="AD153" s="161"/>
      <c r="AE153" s="91"/>
      <c r="AF153" s="161"/>
      <c r="AG153" s="91"/>
      <c r="AH153" s="72"/>
      <c r="AI153" s="91"/>
      <c r="AJ153" s="161"/>
      <c r="AK153" s="91"/>
      <c r="AL153" s="75"/>
      <c r="AM153" s="91"/>
      <c r="AN153" s="75"/>
      <c r="AO153" s="91"/>
      <c r="AP153" s="77"/>
      <c r="AQ153" s="91"/>
      <c r="AR153" s="72"/>
      <c r="AS153" s="359"/>
      <c r="AT153" s="91"/>
      <c r="AU153" s="72"/>
      <c r="AV153" s="804" t="str">
        <f>IF(AU153="","",IF(AU153="A",'12.パネルラジエーター設備費用算出シート'!$G$13,IF(AU153="B",'12.パネルラジエーター設備費用算出シート'!$N$13,IF(AU153="C",'12.パネルラジエーター設備費用算出シート'!$G$23,IF(AU153="D",'12.パネルラジエーター設備費用算出シート'!$N$23,IF(AU153="E",'12.パネルラジエーター設備費用算出シート'!$G$33,IF(AU153="F",'12.パネルラジエーター設備費用算出シート'!$N$33,IF(AU153="G",'12.パネルラジエーター設備費用算出シート'!$G$43,IF(AU153="H",'12.パネルラジエーター設備費用算出シート'!$N$43,IF(AU153="I",'12.パネルラジエーター設備費用算出シート'!$G$54,'12.パネルラジエーター設備費用算出シート'!$N$54))))))))))</f>
        <v/>
      </c>
      <c r="AW153" s="91"/>
      <c r="AX153" s="75"/>
      <c r="AY153" s="805"/>
      <c r="AZ153" s="91"/>
      <c r="BA153" s="36"/>
      <c r="BB153" s="36"/>
      <c r="BC153" s="36"/>
      <c r="BD153" s="36"/>
      <c r="BE153" s="66"/>
      <c r="BF153" s="36"/>
      <c r="BG153" s="36"/>
      <c r="BH153" s="66"/>
      <c r="BI153" s="36"/>
      <c r="BJ153" s="36"/>
      <c r="BK153" s="36"/>
      <c r="BL153" s="36"/>
    </row>
    <row r="154" spans="1:64" s="37" customFormat="1">
      <c r="A154" s="93"/>
      <c r="B154" s="68">
        <v>142</v>
      </c>
      <c r="C154" s="105"/>
      <c r="D154" s="69"/>
      <c r="E154" s="94"/>
      <c r="F154" s="798"/>
      <c r="G154" s="798"/>
      <c r="H154" s="72"/>
      <c r="I154" s="73"/>
      <c r="J154" s="72"/>
      <c r="K154" s="800" t="str">
        <f t="shared" si="6"/>
        <v/>
      </c>
      <c r="L154" s="800" t="str">
        <f>IF($G154="","",IF(OR('2.全体概要'!$C$15=1,'2.全体概要'!$C$15=2),INDEX($BG$15:$BG$16,MATCH($G154,$BF$15:$BF$16,-1)),IF('2.全体概要'!$C$15=3,INDEX($BG$14:$BG$15,MATCH($G154,$BF$14:$BF$15,-1)),INDEX($BG$13:$BG$14,MATCH($G154,$BF$13:$BF$14,-1)))))</f>
        <v/>
      </c>
      <c r="M154" s="800" t="str">
        <f t="shared" si="7"/>
        <v/>
      </c>
      <c r="N154" s="801">
        <f t="shared" si="8"/>
        <v>0</v>
      </c>
      <c r="O154" s="91"/>
      <c r="P154" s="161"/>
      <c r="Q154" s="67"/>
      <c r="R154" s="89"/>
      <c r="S154" s="162"/>
      <c r="T154" s="67"/>
      <c r="U154" s="91"/>
      <c r="V154" s="161"/>
      <c r="W154" s="67"/>
      <c r="X154" s="89"/>
      <c r="Y154" s="162"/>
      <c r="Z154" s="67"/>
      <c r="AA154" s="91"/>
      <c r="AB154" s="72"/>
      <c r="AC154" s="91"/>
      <c r="AD154" s="161"/>
      <c r="AE154" s="91"/>
      <c r="AF154" s="161"/>
      <c r="AG154" s="91"/>
      <c r="AH154" s="72"/>
      <c r="AI154" s="91"/>
      <c r="AJ154" s="161"/>
      <c r="AK154" s="91"/>
      <c r="AL154" s="75"/>
      <c r="AM154" s="91"/>
      <c r="AN154" s="75"/>
      <c r="AO154" s="91"/>
      <c r="AP154" s="77"/>
      <c r="AQ154" s="91"/>
      <c r="AR154" s="72"/>
      <c r="AS154" s="359"/>
      <c r="AT154" s="91"/>
      <c r="AU154" s="72"/>
      <c r="AV154" s="804" t="str">
        <f>IF(AU154="","",IF(AU154="A",'12.パネルラジエーター設備費用算出シート'!$G$13,IF(AU154="B",'12.パネルラジエーター設備費用算出シート'!$N$13,IF(AU154="C",'12.パネルラジエーター設備費用算出シート'!$G$23,IF(AU154="D",'12.パネルラジエーター設備費用算出シート'!$N$23,IF(AU154="E",'12.パネルラジエーター設備費用算出シート'!$G$33,IF(AU154="F",'12.パネルラジエーター設備費用算出シート'!$N$33,IF(AU154="G",'12.パネルラジエーター設備費用算出シート'!$G$43,IF(AU154="H",'12.パネルラジエーター設備費用算出シート'!$N$43,IF(AU154="I",'12.パネルラジエーター設備費用算出シート'!$G$54,'12.パネルラジエーター設備費用算出シート'!$N$54))))))))))</f>
        <v/>
      </c>
      <c r="AW154" s="91"/>
      <c r="AX154" s="75"/>
      <c r="AY154" s="805"/>
      <c r="AZ154" s="91"/>
      <c r="BA154" s="36"/>
      <c r="BB154" s="36"/>
      <c r="BC154" s="36"/>
      <c r="BD154" s="36"/>
      <c r="BE154" s="66"/>
      <c r="BF154" s="36"/>
      <c r="BG154" s="36"/>
      <c r="BH154" s="66"/>
      <c r="BI154" s="36"/>
      <c r="BJ154" s="36"/>
      <c r="BK154" s="36"/>
      <c r="BL154" s="36"/>
    </row>
    <row r="155" spans="1:64" s="37" customFormat="1">
      <c r="A155" s="93"/>
      <c r="B155" s="68">
        <v>143</v>
      </c>
      <c r="C155" s="105"/>
      <c r="D155" s="69"/>
      <c r="E155" s="94"/>
      <c r="F155" s="798"/>
      <c r="G155" s="798"/>
      <c r="H155" s="72"/>
      <c r="I155" s="73"/>
      <c r="J155" s="72"/>
      <c r="K155" s="800" t="str">
        <f t="shared" si="6"/>
        <v/>
      </c>
      <c r="L155" s="800" t="str">
        <f>IF($G155="","",IF(OR('2.全体概要'!$C$15=1,'2.全体概要'!$C$15=2),INDEX($BG$15:$BG$16,MATCH($G155,$BF$15:$BF$16,-1)),IF('2.全体概要'!$C$15=3,INDEX($BG$14:$BG$15,MATCH($G155,$BF$14:$BF$15,-1)),INDEX($BG$13:$BG$14,MATCH($G155,$BF$13:$BF$14,-1)))))</f>
        <v/>
      </c>
      <c r="M155" s="800" t="str">
        <f t="shared" si="7"/>
        <v/>
      </c>
      <c r="N155" s="801">
        <f t="shared" si="8"/>
        <v>0</v>
      </c>
      <c r="O155" s="91"/>
      <c r="P155" s="161"/>
      <c r="Q155" s="67"/>
      <c r="R155" s="89"/>
      <c r="S155" s="162"/>
      <c r="T155" s="67"/>
      <c r="U155" s="91"/>
      <c r="V155" s="161"/>
      <c r="W155" s="67"/>
      <c r="X155" s="89"/>
      <c r="Y155" s="162"/>
      <c r="Z155" s="67"/>
      <c r="AA155" s="91"/>
      <c r="AB155" s="72"/>
      <c r="AC155" s="91"/>
      <c r="AD155" s="161"/>
      <c r="AE155" s="91"/>
      <c r="AF155" s="161"/>
      <c r="AG155" s="91"/>
      <c r="AH155" s="72"/>
      <c r="AI155" s="91"/>
      <c r="AJ155" s="161"/>
      <c r="AK155" s="91"/>
      <c r="AL155" s="75"/>
      <c r="AM155" s="91"/>
      <c r="AN155" s="75"/>
      <c r="AO155" s="91"/>
      <c r="AP155" s="77"/>
      <c r="AQ155" s="91"/>
      <c r="AR155" s="72"/>
      <c r="AS155" s="359"/>
      <c r="AT155" s="91"/>
      <c r="AU155" s="72"/>
      <c r="AV155" s="804" t="str">
        <f>IF(AU155="","",IF(AU155="A",'12.パネルラジエーター設備費用算出シート'!$G$13,IF(AU155="B",'12.パネルラジエーター設備費用算出シート'!$N$13,IF(AU155="C",'12.パネルラジエーター設備費用算出シート'!$G$23,IF(AU155="D",'12.パネルラジエーター設備費用算出シート'!$N$23,IF(AU155="E",'12.パネルラジエーター設備費用算出シート'!$G$33,IF(AU155="F",'12.パネルラジエーター設備費用算出シート'!$N$33,IF(AU155="G",'12.パネルラジエーター設備費用算出シート'!$G$43,IF(AU155="H",'12.パネルラジエーター設備費用算出シート'!$N$43,IF(AU155="I",'12.パネルラジエーター設備費用算出シート'!$G$54,'12.パネルラジエーター設備費用算出シート'!$N$54))))))))))</f>
        <v/>
      </c>
      <c r="AW155" s="91"/>
      <c r="AX155" s="75"/>
      <c r="AY155" s="805"/>
      <c r="AZ155" s="91"/>
      <c r="BA155" s="36"/>
      <c r="BB155" s="36"/>
      <c r="BC155" s="36"/>
      <c r="BD155" s="36"/>
      <c r="BE155" s="66"/>
      <c r="BF155" s="36"/>
      <c r="BG155" s="36"/>
      <c r="BH155" s="66"/>
      <c r="BI155" s="36"/>
      <c r="BJ155" s="36"/>
      <c r="BK155" s="36"/>
      <c r="BL155" s="36"/>
    </row>
    <row r="156" spans="1:64" s="37" customFormat="1">
      <c r="A156" s="93"/>
      <c r="B156" s="68">
        <v>144</v>
      </c>
      <c r="C156" s="105"/>
      <c r="D156" s="69"/>
      <c r="E156" s="94"/>
      <c r="F156" s="798"/>
      <c r="G156" s="798"/>
      <c r="H156" s="72"/>
      <c r="I156" s="73"/>
      <c r="J156" s="72"/>
      <c r="K156" s="800" t="str">
        <f t="shared" si="6"/>
        <v/>
      </c>
      <c r="L156" s="800" t="str">
        <f>IF($G156="","",IF(OR('2.全体概要'!$C$15=1,'2.全体概要'!$C$15=2),INDEX($BG$15:$BG$16,MATCH($G156,$BF$15:$BF$16,-1)),IF('2.全体概要'!$C$15=3,INDEX($BG$14:$BG$15,MATCH($G156,$BF$14:$BF$15,-1)),INDEX($BG$13:$BG$14,MATCH($G156,$BF$13:$BF$14,-1)))))</f>
        <v/>
      </c>
      <c r="M156" s="800" t="str">
        <f t="shared" si="7"/>
        <v/>
      </c>
      <c r="N156" s="801">
        <f t="shared" si="8"/>
        <v>0</v>
      </c>
      <c r="O156" s="91"/>
      <c r="P156" s="161"/>
      <c r="Q156" s="67"/>
      <c r="R156" s="89"/>
      <c r="S156" s="162"/>
      <c r="T156" s="67"/>
      <c r="U156" s="91"/>
      <c r="V156" s="161"/>
      <c r="W156" s="67"/>
      <c r="X156" s="89"/>
      <c r="Y156" s="162"/>
      <c r="Z156" s="67"/>
      <c r="AA156" s="91"/>
      <c r="AB156" s="72"/>
      <c r="AC156" s="91"/>
      <c r="AD156" s="161"/>
      <c r="AE156" s="91"/>
      <c r="AF156" s="161"/>
      <c r="AG156" s="91"/>
      <c r="AH156" s="72"/>
      <c r="AI156" s="91"/>
      <c r="AJ156" s="161"/>
      <c r="AK156" s="91"/>
      <c r="AL156" s="75"/>
      <c r="AM156" s="91"/>
      <c r="AN156" s="75"/>
      <c r="AO156" s="91"/>
      <c r="AP156" s="77"/>
      <c r="AQ156" s="91"/>
      <c r="AR156" s="72"/>
      <c r="AS156" s="359"/>
      <c r="AT156" s="91"/>
      <c r="AU156" s="72"/>
      <c r="AV156" s="804" t="str">
        <f>IF(AU156="","",IF(AU156="A",'12.パネルラジエーター設備費用算出シート'!$G$13,IF(AU156="B",'12.パネルラジエーター設備費用算出シート'!$N$13,IF(AU156="C",'12.パネルラジエーター設備費用算出シート'!$G$23,IF(AU156="D",'12.パネルラジエーター設備費用算出シート'!$N$23,IF(AU156="E",'12.パネルラジエーター設備費用算出シート'!$G$33,IF(AU156="F",'12.パネルラジエーター設備費用算出シート'!$N$33,IF(AU156="G",'12.パネルラジエーター設備費用算出シート'!$G$43,IF(AU156="H",'12.パネルラジエーター設備費用算出シート'!$N$43,IF(AU156="I",'12.パネルラジエーター設備費用算出シート'!$G$54,'12.パネルラジエーター設備費用算出シート'!$N$54))))))))))</f>
        <v/>
      </c>
      <c r="AW156" s="91"/>
      <c r="AX156" s="75"/>
      <c r="AY156" s="805"/>
      <c r="AZ156" s="91"/>
      <c r="BA156" s="36"/>
      <c r="BB156" s="36"/>
      <c r="BC156" s="36"/>
      <c r="BD156" s="36"/>
      <c r="BE156" s="66"/>
      <c r="BF156" s="36"/>
      <c r="BG156" s="36"/>
      <c r="BH156" s="66"/>
      <c r="BI156" s="36"/>
      <c r="BJ156" s="36"/>
      <c r="BK156" s="36"/>
      <c r="BL156" s="36"/>
    </row>
    <row r="157" spans="1:64" s="37" customFormat="1">
      <c r="A157" s="93"/>
      <c r="B157" s="68">
        <v>145</v>
      </c>
      <c r="C157" s="105"/>
      <c r="D157" s="69"/>
      <c r="E157" s="94"/>
      <c r="F157" s="798"/>
      <c r="G157" s="798"/>
      <c r="H157" s="72"/>
      <c r="I157" s="73"/>
      <c r="J157" s="72"/>
      <c r="K157" s="800" t="str">
        <f t="shared" si="6"/>
        <v/>
      </c>
      <c r="L157" s="800" t="str">
        <f>IF($G157="","",IF(OR('2.全体概要'!$C$15=1,'2.全体概要'!$C$15=2),INDEX($BG$15:$BG$16,MATCH($G157,$BF$15:$BF$16,-1)),IF('2.全体概要'!$C$15=3,INDEX($BG$14:$BG$15,MATCH($G157,$BF$14:$BF$15,-1)),INDEX($BG$13:$BG$14,MATCH($G157,$BF$13:$BF$14,-1)))))</f>
        <v/>
      </c>
      <c r="M157" s="800" t="str">
        <f t="shared" si="7"/>
        <v/>
      </c>
      <c r="N157" s="801">
        <f t="shared" si="8"/>
        <v>0</v>
      </c>
      <c r="O157" s="91"/>
      <c r="P157" s="161"/>
      <c r="Q157" s="67"/>
      <c r="R157" s="89"/>
      <c r="S157" s="162"/>
      <c r="T157" s="67"/>
      <c r="U157" s="91"/>
      <c r="V157" s="161"/>
      <c r="W157" s="67"/>
      <c r="X157" s="89"/>
      <c r="Y157" s="162"/>
      <c r="Z157" s="67"/>
      <c r="AA157" s="91"/>
      <c r="AB157" s="72"/>
      <c r="AC157" s="91"/>
      <c r="AD157" s="161"/>
      <c r="AE157" s="91"/>
      <c r="AF157" s="161"/>
      <c r="AG157" s="91"/>
      <c r="AH157" s="72"/>
      <c r="AI157" s="91"/>
      <c r="AJ157" s="161"/>
      <c r="AK157" s="91"/>
      <c r="AL157" s="75"/>
      <c r="AM157" s="91"/>
      <c r="AN157" s="75"/>
      <c r="AO157" s="91"/>
      <c r="AP157" s="77"/>
      <c r="AQ157" s="91"/>
      <c r="AR157" s="72"/>
      <c r="AS157" s="359"/>
      <c r="AT157" s="91"/>
      <c r="AU157" s="72"/>
      <c r="AV157" s="804" t="str">
        <f>IF(AU157="","",IF(AU157="A",'12.パネルラジエーター設備費用算出シート'!$G$13,IF(AU157="B",'12.パネルラジエーター設備費用算出シート'!$N$13,IF(AU157="C",'12.パネルラジエーター設備費用算出シート'!$G$23,IF(AU157="D",'12.パネルラジエーター設備費用算出シート'!$N$23,IF(AU157="E",'12.パネルラジエーター設備費用算出シート'!$G$33,IF(AU157="F",'12.パネルラジエーター設備費用算出シート'!$N$33,IF(AU157="G",'12.パネルラジエーター設備費用算出シート'!$G$43,IF(AU157="H",'12.パネルラジエーター設備費用算出シート'!$N$43,IF(AU157="I",'12.パネルラジエーター設備費用算出シート'!$G$54,'12.パネルラジエーター設備費用算出シート'!$N$54))))))))))</f>
        <v/>
      </c>
      <c r="AW157" s="91"/>
      <c r="AX157" s="75"/>
      <c r="AY157" s="805"/>
      <c r="AZ157" s="91"/>
      <c r="BA157" s="36"/>
      <c r="BB157" s="36"/>
      <c r="BC157" s="36"/>
      <c r="BD157" s="36"/>
      <c r="BE157" s="66"/>
      <c r="BF157" s="36"/>
      <c r="BG157" s="36"/>
      <c r="BH157" s="66"/>
      <c r="BI157" s="36"/>
      <c r="BJ157" s="36"/>
      <c r="BK157" s="36"/>
      <c r="BL157" s="36"/>
    </row>
    <row r="158" spans="1:64" s="37" customFormat="1">
      <c r="A158" s="93"/>
      <c r="B158" s="68">
        <v>146</v>
      </c>
      <c r="C158" s="105"/>
      <c r="D158" s="69"/>
      <c r="E158" s="94"/>
      <c r="F158" s="798"/>
      <c r="G158" s="798"/>
      <c r="H158" s="72"/>
      <c r="I158" s="73"/>
      <c r="J158" s="72"/>
      <c r="K158" s="800" t="str">
        <f t="shared" si="6"/>
        <v/>
      </c>
      <c r="L158" s="800" t="str">
        <f>IF($G158="","",IF(OR('2.全体概要'!$C$15=1,'2.全体概要'!$C$15=2),INDEX($BG$15:$BG$16,MATCH($G158,$BF$15:$BF$16,-1)),IF('2.全体概要'!$C$15=3,INDEX($BG$14:$BG$15,MATCH($G158,$BF$14:$BF$15,-1)),INDEX($BG$13:$BG$14,MATCH($G158,$BF$13:$BF$14,-1)))))</f>
        <v/>
      </c>
      <c r="M158" s="800" t="str">
        <f t="shared" si="7"/>
        <v/>
      </c>
      <c r="N158" s="801">
        <f t="shared" si="8"/>
        <v>0</v>
      </c>
      <c r="O158" s="91"/>
      <c r="P158" s="161"/>
      <c r="Q158" s="67"/>
      <c r="R158" s="89"/>
      <c r="S158" s="162"/>
      <c r="T158" s="67"/>
      <c r="U158" s="91"/>
      <c r="V158" s="161"/>
      <c r="W158" s="67"/>
      <c r="X158" s="89"/>
      <c r="Y158" s="162"/>
      <c r="Z158" s="67"/>
      <c r="AA158" s="91"/>
      <c r="AB158" s="72"/>
      <c r="AC158" s="91"/>
      <c r="AD158" s="161"/>
      <c r="AE158" s="91"/>
      <c r="AF158" s="161"/>
      <c r="AG158" s="91"/>
      <c r="AH158" s="72"/>
      <c r="AI158" s="91"/>
      <c r="AJ158" s="161"/>
      <c r="AK158" s="91"/>
      <c r="AL158" s="75"/>
      <c r="AM158" s="91"/>
      <c r="AN158" s="75"/>
      <c r="AO158" s="91"/>
      <c r="AP158" s="77"/>
      <c r="AQ158" s="91"/>
      <c r="AR158" s="72"/>
      <c r="AS158" s="359"/>
      <c r="AT158" s="91"/>
      <c r="AU158" s="72"/>
      <c r="AV158" s="804" t="str">
        <f>IF(AU158="","",IF(AU158="A",'12.パネルラジエーター設備費用算出シート'!$G$13,IF(AU158="B",'12.パネルラジエーター設備費用算出シート'!$N$13,IF(AU158="C",'12.パネルラジエーター設備費用算出シート'!$G$23,IF(AU158="D",'12.パネルラジエーター設備費用算出シート'!$N$23,IF(AU158="E",'12.パネルラジエーター設備費用算出シート'!$G$33,IF(AU158="F",'12.パネルラジエーター設備費用算出シート'!$N$33,IF(AU158="G",'12.パネルラジエーター設備費用算出シート'!$G$43,IF(AU158="H",'12.パネルラジエーター設備費用算出シート'!$N$43,IF(AU158="I",'12.パネルラジエーター設備費用算出シート'!$G$54,'12.パネルラジエーター設備費用算出シート'!$N$54))))))))))</f>
        <v/>
      </c>
      <c r="AW158" s="91"/>
      <c r="AX158" s="75"/>
      <c r="AY158" s="805"/>
      <c r="AZ158" s="91"/>
      <c r="BA158" s="36"/>
      <c r="BB158" s="36"/>
      <c r="BC158" s="36"/>
      <c r="BD158" s="36"/>
      <c r="BE158" s="66"/>
      <c r="BF158" s="36"/>
      <c r="BG158" s="36"/>
      <c r="BH158" s="66"/>
      <c r="BI158" s="36"/>
      <c r="BJ158" s="36"/>
      <c r="BK158" s="36"/>
      <c r="BL158" s="36"/>
    </row>
    <row r="159" spans="1:64" s="37" customFormat="1">
      <c r="A159" s="93"/>
      <c r="B159" s="68">
        <v>147</v>
      </c>
      <c r="C159" s="105"/>
      <c r="D159" s="69"/>
      <c r="E159" s="94"/>
      <c r="F159" s="798"/>
      <c r="G159" s="798"/>
      <c r="H159" s="72"/>
      <c r="I159" s="73"/>
      <c r="J159" s="72"/>
      <c r="K159" s="800" t="str">
        <f t="shared" si="6"/>
        <v/>
      </c>
      <c r="L159" s="800" t="str">
        <f>IF($G159="","",IF(OR('2.全体概要'!$C$15=1,'2.全体概要'!$C$15=2),INDEX($BG$15:$BG$16,MATCH($G159,$BF$15:$BF$16,-1)),IF('2.全体概要'!$C$15=3,INDEX($BG$14:$BG$15,MATCH($G159,$BF$14:$BF$15,-1)),INDEX($BG$13:$BG$14,MATCH($G159,$BF$13:$BF$14,-1)))))</f>
        <v/>
      </c>
      <c r="M159" s="800" t="str">
        <f t="shared" si="7"/>
        <v/>
      </c>
      <c r="N159" s="801">
        <f t="shared" si="8"/>
        <v>0</v>
      </c>
      <c r="O159" s="91"/>
      <c r="P159" s="161"/>
      <c r="Q159" s="67"/>
      <c r="R159" s="89"/>
      <c r="S159" s="162"/>
      <c r="T159" s="67"/>
      <c r="U159" s="91"/>
      <c r="V159" s="161"/>
      <c r="W159" s="67"/>
      <c r="X159" s="89"/>
      <c r="Y159" s="162"/>
      <c r="Z159" s="67"/>
      <c r="AA159" s="91"/>
      <c r="AB159" s="72"/>
      <c r="AC159" s="91"/>
      <c r="AD159" s="161"/>
      <c r="AE159" s="91"/>
      <c r="AF159" s="161"/>
      <c r="AG159" s="91"/>
      <c r="AH159" s="72"/>
      <c r="AI159" s="91"/>
      <c r="AJ159" s="161"/>
      <c r="AK159" s="91"/>
      <c r="AL159" s="75"/>
      <c r="AM159" s="91"/>
      <c r="AN159" s="75"/>
      <c r="AO159" s="91"/>
      <c r="AP159" s="77"/>
      <c r="AQ159" s="91"/>
      <c r="AR159" s="72"/>
      <c r="AS159" s="359"/>
      <c r="AT159" s="91"/>
      <c r="AU159" s="72"/>
      <c r="AV159" s="804" t="str">
        <f>IF(AU159="","",IF(AU159="A",'12.パネルラジエーター設備費用算出シート'!$G$13,IF(AU159="B",'12.パネルラジエーター設備費用算出シート'!$N$13,IF(AU159="C",'12.パネルラジエーター設備費用算出シート'!$G$23,IF(AU159="D",'12.パネルラジエーター設備費用算出シート'!$N$23,IF(AU159="E",'12.パネルラジエーター設備費用算出シート'!$G$33,IF(AU159="F",'12.パネルラジエーター設備費用算出シート'!$N$33,IF(AU159="G",'12.パネルラジエーター設備費用算出シート'!$G$43,IF(AU159="H",'12.パネルラジエーター設備費用算出シート'!$N$43,IF(AU159="I",'12.パネルラジエーター設備費用算出シート'!$G$54,'12.パネルラジエーター設備費用算出シート'!$N$54))))))))))</f>
        <v/>
      </c>
      <c r="AW159" s="91"/>
      <c r="AX159" s="75"/>
      <c r="AY159" s="805"/>
      <c r="AZ159" s="91"/>
      <c r="BA159" s="36"/>
      <c r="BB159" s="36"/>
      <c r="BC159" s="36"/>
      <c r="BD159" s="36"/>
      <c r="BE159" s="66"/>
      <c r="BF159" s="36"/>
      <c r="BG159" s="36"/>
      <c r="BH159" s="66"/>
      <c r="BI159" s="36"/>
      <c r="BJ159" s="36"/>
      <c r="BK159" s="36"/>
      <c r="BL159" s="36"/>
    </row>
    <row r="160" spans="1:64" s="37" customFormat="1">
      <c r="A160" s="93"/>
      <c r="B160" s="68">
        <v>148</v>
      </c>
      <c r="C160" s="105"/>
      <c r="D160" s="69"/>
      <c r="E160" s="94"/>
      <c r="F160" s="798"/>
      <c r="G160" s="798"/>
      <c r="H160" s="72"/>
      <c r="I160" s="73"/>
      <c r="J160" s="72"/>
      <c r="K160" s="800" t="str">
        <f t="shared" si="6"/>
        <v/>
      </c>
      <c r="L160" s="800" t="str">
        <f>IF($G160="","",IF(OR('2.全体概要'!$C$15=1,'2.全体概要'!$C$15=2),INDEX($BG$15:$BG$16,MATCH($G160,$BF$15:$BF$16,-1)),IF('2.全体概要'!$C$15=3,INDEX($BG$14:$BG$15,MATCH($G160,$BF$14:$BF$15,-1)),INDEX($BG$13:$BG$14,MATCH($G160,$BF$13:$BF$14,-1)))))</f>
        <v/>
      </c>
      <c r="M160" s="800" t="str">
        <f t="shared" si="7"/>
        <v/>
      </c>
      <c r="N160" s="801">
        <f t="shared" si="8"/>
        <v>0</v>
      </c>
      <c r="O160" s="91"/>
      <c r="P160" s="161"/>
      <c r="Q160" s="67"/>
      <c r="R160" s="89"/>
      <c r="S160" s="162"/>
      <c r="T160" s="67"/>
      <c r="U160" s="91"/>
      <c r="V160" s="161"/>
      <c r="W160" s="67"/>
      <c r="X160" s="89"/>
      <c r="Y160" s="162"/>
      <c r="Z160" s="67"/>
      <c r="AA160" s="91"/>
      <c r="AB160" s="72"/>
      <c r="AC160" s="91"/>
      <c r="AD160" s="161"/>
      <c r="AE160" s="91"/>
      <c r="AF160" s="161"/>
      <c r="AG160" s="91"/>
      <c r="AH160" s="72"/>
      <c r="AI160" s="91"/>
      <c r="AJ160" s="161"/>
      <c r="AK160" s="91"/>
      <c r="AL160" s="75"/>
      <c r="AM160" s="91"/>
      <c r="AN160" s="75"/>
      <c r="AO160" s="91"/>
      <c r="AP160" s="77"/>
      <c r="AQ160" s="91"/>
      <c r="AR160" s="72"/>
      <c r="AS160" s="359"/>
      <c r="AT160" s="91"/>
      <c r="AU160" s="72"/>
      <c r="AV160" s="804" t="str">
        <f>IF(AU160="","",IF(AU160="A",'12.パネルラジエーター設備費用算出シート'!$G$13,IF(AU160="B",'12.パネルラジエーター設備費用算出シート'!$N$13,IF(AU160="C",'12.パネルラジエーター設備費用算出シート'!$G$23,IF(AU160="D",'12.パネルラジエーター設備費用算出シート'!$N$23,IF(AU160="E",'12.パネルラジエーター設備費用算出シート'!$G$33,IF(AU160="F",'12.パネルラジエーター設備費用算出シート'!$N$33,IF(AU160="G",'12.パネルラジエーター設備費用算出シート'!$G$43,IF(AU160="H",'12.パネルラジエーター設備費用算出シート'!$N$43,IF(AU160="I",'12.パネルラジエーター設備費用算出シート'!$G$54,'12.パネルラジエーター設備費用算出シート'!$N$54))))))))))</f>
        <v/>
      </c>
      <c r="AW160" s="91"/>
      <c r="AX160" s="75"/>
      <c r="AY160" s="805"/>
      <c r="AZ160" s="91"/>
      <c r="BA160" s="36"/>
      <c r="BB160" s="36"/>
      <c r="BC160" s="36"/>
      <c r="BD160" s="36"/>
      <c r="BE160" s="66"/>
      <c r="BF160" s="36"/>
      <c r="BG160" s="36"/>
      <c r="BH160" s="66"/>
      <c r="BI160" s="36"/>
      <c r="BJ160" s="36"/>
      <c r="BK160" s="36"/>
      <c r="BL160" s="36"/>
    </row>
    <row r="161" spans="1:64" s="37" customFormat="1">
      <c r="A161" s="93"/>
      <c r="B161" s="68">
        <v>149</v>
      </c>
      <c r="C161" s="105"/>
      <c r="D161" s="69"/>
      <c r="E161" s="94"/>
      <c r="F161" s="798"/>
      <c r="G161" s="798"/>
      <c r="H161" s="72"/>
      <c r="I161" s="73"/>
      <c r="J161" s="72"/>
      <c r="K161" s="800" t="str">
        <f t="shared" si="6"/>
        <v/>
      </c>
      <c r="L161" s="800" t="str">
        <f>IF($G161="","",IF(OR('2.全体概要'!$C$15=1,'2.全体概要'!$C$15=2),INDEX($BG$15:$BG$16,MATCH($G161,$BF$15:$BF$16,-1)),IF('2.全体概要'!$C$15=3,INDEX($BG$14:$BG$15,MATCH($G161,$BF$14:$BF$15,-1)),INDEX($BG$13:$BG$14,MATCH($G161,$BF$13:$BF$14,-1)))))</f>
        <v/>
      </c>
      <c r="M161" s="800" t="str">
        <f t="shared" si="7"/>
        <v/>
      </c>
      <c r="N161" s="801">
        <f t="shared" si="8"/>
        <v>0</v>
      </c>
      <c r="O161" s="91"/>
      <c r="P161" s="161"/>
      <c r="Q161" s="67"/>
      <c r="R161" s="89"/>
      <c r="S161" s="162"/>
      <c r="T161" s="67"/>
      <c r="U161" s="91"/>
      <c r="V161" s="161"/>
      <c r="W161" s="67"/>
      <c r="X161" s="89"/>
      <c r="Y161" s="162"/>
      <c r="Z161" s="67"/>
      <c r="AA161" s="91"/>
      <c r="AB161" s="72"/>
      <c r="AC161" s="91"/>
      <c r="AD161" s="161"/>
      <c r="AE161" s="91"/>
      <c r="AF161" s="161"/>
      <c r="AG161" s="91"/>
      <c r="AH161" s="72"/>
      <c r="AI161" s="91"/>
      <c r="AJ161" s="161"/>
      <c r="AK161" s="91"/>
      <c r="AL161" s="75"/>
      <c r="AM161" s="91"/>
      <c r="AN161" s="75"/>
      <c r="AO161" s="91"/>
      <c r="AP161" s="77"/>
      <c r="AQ161" s="91"/>
      <c r="AR161" s="72"/>
      <c r="AS161" s="359"/>
      <c r="AT161" s="91"/>
      <c r="AU161" s="72"/>
      <c r="AV161" s="804" t="str">
        <f>IF(AU161="","",IF(AU161="A",'12.パネルラジエーター設備費用算出シート'!$G$13,IF(AU161="B",'12.パネルラジエーター設備費用算出シート'!$N$13,IF(AU161="C",'12.パネルラジエーター設備費用算出シート'!$G$23,IF(AU161="D",'12.パネルラジエーター設備費用算出シート'!$N$23,IF(AU161="E",'12.パネルラジエーター設備費用算出シート'!$G$33,IF(AU161="F",'12.パネルラジエーター設備費用算出シート'!$N$33,IF(AU161="G",'12.パネルラジエーター設備費用算出シート'!$G$43,IF(AU161="H",'12.パネルラジエーター設備費用算出シート'!$N$43,IF(AU161="I",'12.パネルラジエーター設備費用算出シート'!$G$54,'12.パネルラジエーター設備費用算出シート'!$N$54))))))))))</f>
        <v/>
      </c>
      <c r="AW161" s="91"/>
      <c r="AX161" s="75"/>
      <c r="AY161" s="805"/>
      <c r="AZ161" s="91"/>
      <c r="BA161" s="36"/>
      <c r="BB161" s="36"/>
      <c r="BC161" s="36"/>
      <c r="BD161" s="36"/>
      <c r="BE161" s="66"/>
      <c r="BF161" s="36"/>
      <c r="BG161" s="36"/>
      <c r="BH161" s="66"/>
      <c r="BI161" s="36"/>
      <c r="BJ161" s="36"/>
      <c r="BK161" s="36"/>
      <c r="BL161" s="36"/>
    </row>
    <row r="162" spans="1:64" s="37" customFormat="1">
      <c r="A162" s="93"/>
      <c r="B162" s="68">
        <v>150</v>
      </c>
      <c r="C162" s="105"/>
      <c r="D162" s="69"/>
      <c r="E162" s="94"/>
      <c r="F162" s="798"/>
      <c r="G162" s="798"/>
      <c r="H162" s="72"/>
      <c r="I162" s="73"/>
      <c r="J162" s="72"/>
      <c r="K162" s="800" t="str">
        <f t="shared" si="6"/>
        <v/>
      </c>
      <c r="L162" s="800" t="str">
        <f>IF($G162="","",IF(OR('2.全体概要'!$C$15=1,'2.全体概要'!$C$15=2),INDEX($BG$15:$BG$16,MATCH($G162,$BF$15:$BF$16,-1)),IF('2.全体概要'!$C$15=3,INDEX($BG$14:$BG$15,MATCH($G162,$BF$14:$BF$15,-1)),INDEX($BG$13:$BG$14,MATCH($G162,$BF$13:$BF$14,-1)))))</f>
        <v/>
      </c>
      <c r="M162" s="800" t="str">
        <f t="shared" si="7"/>
        <v/>
      </c>
      <c r="N162" s="801">
        <f t="shared" si="8"/>
        <v>0</v>
      </c>
      <c r="O162" s="91"/>
      <c r="P162" s="161"/>
      <c r="Q162" s="67"/>
      <c r="R162" s="89"/>
      <c r="S162" s="162"/>
      <c r="T162" s="67"/>
      <c r="U162" s="91"/>
      <c r="V162" s="161"/>
      <c r="W162" s="67"/>
      <c r="X162" s="89"/>
      <c r="Y162" s="162"/>
      <c r="Z162" s="67"/>
      <c r="AA162" s="91"/>
      <c r="AB162" s="72"/>
      <c r="AC162" s="91"/>
      <c r="AD162" s="161"/>
      <c r="AE162" s="91"/>
      <c r="AF162" s="161"/>
      <c r="AG162" s="91"/>
      <c r="AH162" s="72"/>
      <c r="AI162" s="91"/>
      <c r="AJ162" s="161"/>
      <c r="AK162" s="91"/>
      <c r="AL162" s="75"/>
      <c r="AM162" s="91"/>
      <c r="AN162" s="75"/>
      <c r="AO162" s="91"/>
      <c r="AP162" s="77"/>
      <c r="AQ162" s="91"/>
      <c r="AR162" s="72"/>
      <c r="AS162" s="359"/>
      <c r="AT162" s="91"/>
      <c r="AU162" s="72"/>
      <c r="AV162" s="804" t="str">
        <f>IF(AU162="","",IF(AU162="A",'12.パネルラジエーター設備費用算出シート'!$G$13,IF(AU162="B",'12.パネルラジエーター設備費用算出シート'!$N$13,IF(AU162="C",'12.パネルラジエーター設備費用算出シート'!$G$23,IF(AU162="D",'12.パネルラジエーター設備費用算出シート'!$N$23,IF(AU162="E",'12.パネルラジエーター設備費用算出シート'!$G$33,IF(AU162="F",'12.パネルラジエーター設備費用算出シート'!$N$33,IF(AU162="G",'12.パネルラジエーター設備費用算出シート'!$G$43,IF(AU162="H",'12.パネルラジエーター設備費用算出シート'!$N$43,IF(AU162="I",'12.パネルラジエーター設備費用算出シート'!$G$54,'12.パネルラジエーター設備費用算出シート'!$N$54))))))))))</f>
        <v/>
      </c>
      <c r="AW162" s="91"/>
      <c r="AX162" s="75"/>
      <c r="AY162" s="805"/>
      <c r="AZ162" s="91"/>
      <c r="BA162" s="36"/>
      <c r="BB162" s="36"/>
      <c r="BC162" s="36"/>
      <c r="BD162" s="36"/>
      <c r="BE162" s="66"/>
      <c r="BF162" s="36"/>
      <c r="BG162" s="36"/>
      <c r="BH162" s="66"/>
      <c r="BI162" s="36"/>
      <c r="BJ162" s="36"/>
      <c r="BK162" s="36"/>
      <c r="BL162" s="36"/>
    </row>
    <row r="163" spans="1:64" s="37" customFormat="1">
      <c r="A163" s="93"/>
      <c r="B163" s="68">
        <v>151</v>
      </c>
      <c r="C163" s="105"/>
      <c r="D163" s="69"/>
      <c r="E163" s="94"/>
      <c r="F163" s="798"/>
      <c r="G163" s="798"/>
      <c r="H163" s="72"/>
      <c r="I163" s="73"/>
      <c r="J163" s="72"/>
      <c r="K163" s="800" t="str">
        <f t="shared" si="6"/>
        <v/>
      </c>
      <c r="L163" s="800" t="str">
        <f>IF($G163="","",IF(OR('2.全体概要'!$C$15=1,'2.全体概要'!$C$15=2),INDEX($BG$15:$BG$16,MATCH($G163,$BF$15:$BF$16,-1)),IF('2.全体概要'!$C$15=3,INDEX($BG$14:$BG$15,MATCH($G163,$BF$14:$BF$15,-1)),INDEX($BG$13:$BG$14,MATCH($G163,$BF$13:$BF$14,-1)))))</f>
        <v/>
      </c>
      <c r="M163" s="800" t="str">
        <f t="shared" si="7"/>
        <v/>
      </c>
      <c r="N163" s="801">
        <f t="shared" si="8"/>
        <v>0</v>
      </c>
      <c r="O163" s="91"/>
      <c r="P163" s="161"/>
      <c r="Q163" s="67"/>
      <c r="R163" s="89"/>
      <c r="S163" s="162"/>
      <c r="T163" s="67"/>
      <c r="U163" s="91"/>
      <c r="V163" s="161"/>
      <c r="W163" s="67"/>
      <c r="X163" s="89"/>
      <c r="Y163" s="162"/>
      <c r="Z163" s="67"/>
      <c r="AA163" s="91"/>
      <c r="AB163" s="72"/>
      <c r="AC163" s="91"/>
      <c r="AD163" s="161"/>
      <c r="AE163" s="91"/>
      <c r="AF163" s="161"/>
      <c r="AG163" s="91"/>
      <c r="AH163" s="72"/>
      <c r="AI163" s="91"/>
      <c r="AJ163" s="161"/>
      <c r="AK163" s="91"/>
      <c r="AL163" s="75"/>
      <c r="AM163" s="91"/>
      <c r="AN163" s="75"/>
      <c r="AO163" s="91"/>
      <c r="AP163" s="77"/>
      <c r="AQ163" s="91"/>
      <c r="AR163" s="72"/>
      <c r="AS163" s="359"/>
      <c r="AT163" s="91"/>
      <c r="AU163" s="72"/>
      <c r="AV163" s="804" t="str">
        <f>IF(AU163="","",IF(AU163="A",'12.パネルラジエーター設備費用算出シート'!$G$13,IF(AU163="B",'12.パネルラジエーター設備費用算出シート'!$N$13,IF(AU163="C",'12.パネルラジエーター設備費用算出シート'!$G$23,IF(AU163="D",'12.パネルラジエーター設備費用算出シート'!$N$23,IF(AU163="E",'12.パネルラジエーター設備費用算出シート'!$G$33,IF(AU163="F",'12.パネルラジエーター設備費用算出シート'!$N$33,IF(AU163="G",'12.パネルラジエーター設備費用算出シート'!$G$43,IF(AU163="H",'12.パネルラジエーター設備費用算出シート'!$N$43,IF(AU163="I",'12.パネルラジエーター設備費用算出シート'!$G$54,'12.パネルラジエーター設備費用算出シート'!$N$54))))))))))</f>
        <v/>
      </c>
      <c r="AW163" s="91"/>
      <c r="AX163" s="75"/>
      <c r="AY163" s="805"/>
      <c r="AZ163" s="91"/>
      <c r="BA163" s="36"/>
      <c r="BB163" s="36"/>
      <c r="BC163" s="36"/>
      <c r="BD163" s="36"/>
      <c r="BE163" s="66"/>
      <c r="BF163" s="36"/>
      <c r="BG163" s="36"/>
      <c r="BH163" s="66"/>
      <c r="BI163" s="36"/>
      <c r="BJ163" s="36"/>
      <c r="BK163" s="36"/>
      <c r="BL163" s="36"/>
    </row>
    <row r="164" spans="1:64" s="37" customFormat="1">
      <c r="A164" s="93"/>
      <c r="B164" s="68">
        <v>152</v>
      </c>
      <c r="C164" s="105"/>
      <c r="D164" s="69"/>
      <c r="E164" s="94"/>
      <c r="F164" s="798"/>
      <c r="G164" s="798"/>
      <c r="H164" s="72"/>
      <c r="I164" s="73"/>
      <c r="J164" s="72"/>
      <c r="K164" s="800" t="str">
        <f t="shared" si="6"/>
        <v/>
      </c>
      <c r="L164" s="800" t="str">
        <f>IF($G164="","",IF(OR('2.全体概要'!$C$15=1,'2.全体概要'!$C$15=2),INDEX($BG$15:$BG$16,MATCH($G164,$BF$15:$BF$16,-1)),IF('2.全体概要'!$C$15=3,INDEX($BG$14:$BG$15,MATCH($G164,$BF$14:$BF$15,-1)),INDEX($BG$13:$BG$14,MATCH($G164,$BF$13:$BF$14,-1)))))</f>
        <v/>
      </c>
      <c r="M164" s="800" t="str">
        <f t="shared" si="7"/>
        <v/>
      </c>
      <c r="N164" s="801">
        <f t="shared" si="8"/>
        <v>0</v>
      </c>
      <c r="O164" s="91"/>
      <c r="P164" s="161"/>
      <c r="Q164" s="67"/>
      <c r="R164" s="89"/>
      <c r="S164" s="162"/>
      <c r="T164" s="67"/>
      <c r="U164" s="91"/>
      <c r="V164" s="161"/>
      <c r="W164" s="67"/>
      <c r="X164" s="89"/>
      <c r="Y164" s="162"/>
      <c r="Z164" s="67"/>
      <c r="AA164" s="91"/>
      <c r="AB164" s="72"/>
      <c r="AC164" s="91"/>
      <c r="AD164" s="161"/>
      <c r="AE164" s="91"/>
      <c r="AF164" s="161"/>
      <c r="AG164" s="91"/>
      <c r="AH164" s="72"/>
      <c r="AI164" s="91"/>
      <c r="AJ164" s="161"/>
      <c r="AK164" s="91"/>
      <c r="AL164" s="75"/>
      <c r="AM164" s="91"/>
      <c r="AN164" s="75"/>
      <c r="AO164" s="91"/>
      <c r="AP164" s="77"/>
      <c r="AQ164" s="91"/>
      <c r="AR164" s="72"/>
      <c r="AS164" s="359"/>
      <c r="AT164" s="91"/>
      <c r="AU164" s="72"/>
      <c r="AV164" s="804" t="str">
        <f>IF(AU164="","",IF(AU164="A",'12.パネルラジエーター設備費用算出シート'!$G$13,IF(AU164="B",'12.パネルラジエーター設備費用算出シート'!$N$13,IF(AU164="C",'12.パネルラジエーター設備費用算出シート'!$G$23,IF(AU164="D",'12.パネルラジエーター設備費用算出シート'!$N$23,IF(AU164="E",'12.パネルラジエーター設備費用算出シート'!$G$33,IF(AU164="F",'12.パネルラジエーター設備費用算出シート'!$N$33,IF(AU164="G",'12.パネルラジエーター設備費用算出シート'!$G$43,IF(AU164="H",'12.パネルラジエーター設備費用算出シート'!$N$43,IF(AU164="I",'12.パネルラジエーター設備費用算出シート'!$G$54,'12.パネルラジエーター設備費用算出シート'!$N$54))))))))))</f>
        <v/>
      </c>
      <c r="AW164" s="91"/>
      <c r="AX164" s="75"/>
      <c r="AY164" s="805"/>
      <c r="AZ164" s="91"/>
      <c r="BA164" s="36"/>
      <c r="BB164" s="36"/>
      <c r="BC164" s="36"/>
      <c r="BD164" s="36"/>
      <c r="BE164" s="66"/>
      <c r="BF164" s="36"/>
      <c r="BG164" s="36"/>
      <c r="BH164" s="66"/>
      <c r="BI164" s="36"/>
      <c r="BJ164" s="36"/>
      <c r="BK164" s="36"/>
      <c r="BL164" s="36"/>
    </row>
    <row r="165" spans="1:64" s="37" customFormat="1">
      <c r="A165" s="93"/>
      <c r="B165" s="68">
        <v>153</v>
      </c>
      <c r="C165" s="105"/>
      <c r="D165" s="69"/>
      <c r="E165" s="94"/>
      <c r="F165" s="798"/>
      <c r="G165" s="798"/>
      <c r="H165" s="72"/>
      <c r="I165" s="73"/>
      <c r="J165" s="72"/>
      <c r="K165" s="800" t="str">
        <f t="shared" si="6"/>
        <v/>
      </c>
      <c r="L165" s="800" t="str">
        <f>IF($G165="","",IF(OR('2.全体概要'!$C$15=1,'2.全体概要'!$C$15=2),INDEX($BG$15:$BG$16,MATCH($G165,$BF$15:$BF$16,-1)),IF('2.全体概要'!$C$15=3,INDEX($BG$14:$BG$15,MATCH($G165,$BF$14:$BF$15,-1)),INDEX($BG$13:$BG$14,MATCH($G165,$BF$13:$BF$14,-1)))))</f>
        <v/>
      </c>
      <c r="M165" s="800" t="str">
        <f t="shared" si="7"/>
        <v/>
      </c>
      <c r="N165" s="801">
        <f t="shared" si="8"/>
        <v>0</v>
      </c>
      <c r="O165" s="91"/>
      <c r="P165" s="161"/>
      <c r="Q165" s="67"/>
      <c r="R165" s="89"/>
      <c r="S165" s="162"/>
      <c r="T165" s="67"/>
      <c r="U165" s="91"/>
      <c r="V165" s="161"/>
      <c r="W165" s="67"/>
      <c r="X165" s="89"/>
      <c r="Y165" s="162"/>
      <c r="Z165" s="67"/>
      <c r="AA165" s="91"/>
      <c r="AB165" s="72"/>
      <c r="AC165" s="91"/>
      <c r="AD165" s="161"/>
      <c r="AE165" s="91"/>
      <c r="AF165" s="161"/>
      <c r="AG165" s="91"/>
      <c r="AH165" s="72"/>
      <c r="AI165" s="91"/>
      <c r="AJ165" s="161"/>
      <c r="AK165" s="91"/>
      <c r="AL165" s="75"/>
      <c r="AM165" s="91"/>
      <c r="AN165" s="75"/>
      <c r="AO165" s="91"/>
      <c r="AP165" s="77"/>
      <c r="AQ165" s="91"/>
      <c r="AR165" s="72"/>
      <c r="AS165" s="359"/>
      <c r="AT165" s="91"/>
      <c r="AU165" s="72"/>
      <c r="AV165" s="804" t="str">
        <f>IF(AU165="","",IF(AU165="A",'12.パネルラジエーター設備費用算出シート'!$G$13,IF(AU165="B",'12.パネルラジエーター設備費用算出シート'!$N$13,IF(AU165="C",'12.パネルラジエーター設備費用算出シート'!$G$23,IF(AU165="D",'12.パネルラジエーター設備費用算出シート'!$N$23,IF(AU165="E",'12.パネルラジエーター設備費用算出シート'!$G$33,IF(AU165="F",'12.パネルラジエーター設備費用算出シート'!$N$33,IF(AU165="G",'12.パネルラジエーター設備費用算出シート'!$G$43,IF(AU165="H",'12.パネルラジエーター設備費用算出シート'!$N$43,IF(AU165="I",'12.パネルラジエーター設備費用算出シート'!$G$54,'12.パネルラジエーター設備費用算出シート'!$N$54))))))))))</f>
        <v/>
      </c>
      <c r="AW165" s="91"/>
      <c r="AX165" s="75"/>
      <c r="AY165" s="805"/>
      <c r="AZ165" s="91"/>
      <c r="BA165" s="36"/>
      <c r="BB165" s="36"/>
      <c r="BC165" s="36"/>
      <c r="BD165" s="36"/>
      <c r="BE165" s="66"/>
      <c r="BF165" s="36"/>
      <c r="BG165" s="36"/>
      <c r="BH165" s="66"/>
      <c r="BI165" s="36"/>
      <c r="BJ165" s="36"/>
      <c r="BK165" s="36"/>
      <c r="BL165" s="36"/>
    </row>
    <row r="166" spans="1:64" s="37" customFormat="1">
      <c r="A166" s="93"/>
      <c r="B166" s="68">
        <v>154</v>
      </c>
      <c r="C166" s="105"/>
      <c r="D166" s="69"/>
      <c r="E166" s="94"/>
      <c r="F166" s="798"/>
      <c r="G166" s="798"/>
      <c r="H166" s="72"/>
      <c r="I166" s="73"/>
      <c r="J166" s="72"/>
      <c r="K166" s="800" t="str">
        <f t="shared" si="6"/>
        <v/>
      </c>
      <c r="L166" s="800" t="str">
        <f>IF($G166="","",IF(OR('2.全体概要'!$C$15=1,'2.全体概要'!$C$15=2),INDEX($BG$15:$BG$16,MATCH($G166,$BF$15:$BF$16,-1)),IF('2.全体概要'!$C$15=3,INDEX($BG$14:$BG$15,MATCH($G166,$BF$14:$BF$15,-1)),INDEX($BG$13:$BG$14,MATCH($G166,$BF$13:$BF$14,-1)))))</f>
        <v/>
      </c>
      <c r="M166" s="800" t="str">
        <f t="shared" si="7"/>
        <v/>
      </c>
      <c r="N166" s="801">
        <f t="shared" si="8"/>
        <v>0</v>
      </c>
      <c r="O166" s="91"/>
      <c r="P166" s="161"/>
      <c r="Q166" s="67"/>
      <c r="R166" s="89"/>
      <c r="S166" s="162"/>
      <c r="T166" s="67"/>
      <c r="U166" s="91"/>
      <c r="V166" s="161"/>
      <c r="W166" s="67"/>
      <c r="X166" s="89"/>
      <c r="Y166" s="162"/>
      <c r="Z166" s="67"/>
      <c r="AA166" s="91"/>
      <c r="AB166" s="72"/>
      <c r="AC166" s="91"/>
      <c r="AD166" s="161"/>
      <c r="AE166" s="91"/>
      <c r="AF166" s="161"/>
      <c r="AG166" s="91"/>
      <c r="AH166" s="72"/>
      <c r="AI166" s="91"/>
      <c r="AJ166" s="161"/>
      <c r="AK166" s="91"/>
      <c r="AL166" s="75"/>
      <c r="AM166" s="91"/>
      <c r="AN166" s="75"/>
      <c r="AO166" s="91"/>
      <c r="AP166" s="77"/>
      <c r="AQ166" s="91"/>
      <c r="AR166" s="72"/>
      <c r="AS166" s="359"/>
      <c r="AT166" s="91"/>
      <c r="AU166" s="72"/>
      <c r="AV166" s="804" t="str">
        <f>IF(AU166="","",IF(AU166="A",'12.パネルラジエーター設備費用算出シート'!$G$13,IF(AU166="B",'12.パネルラジエーター設備費用算出シート'!$N$13,IF(AU166="C",'12.パネルラジエーター設備費用算出シート'!$G$23,IF(AU166="D",'12.パネルラジエーター設備費用算出シート'!$N$23,IF(AU166="E",'12.パネルラジエーター設備費用算出シート'!$G$33,IF(AU166="F",'12.パネルラジエーター設備費用算出シート'!$N$33,IF(AU166="G",'12.パネルラジエーター設備費用算出シート'!$G$43,IF(AU166="H",'12.パネルラジエーター設備費用算出シート'!$N$43,IF(AU166="I",'12.パネルラジエーター設備費用算出シート'!$G$54,'12.パネルラジエーター設備費用算出シート'!$N$54))))))))))</f>
        <v/>
      </c>
      <c r="AW166" s="91"/>
      <c r="AX166" s="75"/>
      <c r="AY166" s="805"/>
      <c r="AZ166" s="91"/>
      <c r="BA166" s="36"/>
      <c r="BB166" s="36"/>
      <c r="BC166" s="36"/>
      <c r="BD166" s="36"/>
      <c r="BE166" s="66"/>
      <c r="BF166" s="36"/>
      <c r="BG166" s="36"/>
      <c r="BH166" s="66"/>
      <c r="BI166" s="36"/>
      <c r="BJ166" s="36"/>
      <c r="BK166" s="36"/>
      <c r="BL166" s="36"/>
    </row>
    <row r="167" spans="1:64" s="37" customFormat="1">
      <c r="A167" s="93"/>
      <c r="B167" s="68">
        <v>155</v>
      </c>
      <c r="C167" s="105"/>
      <c r="D167" s="69"/>
      <c r="E167" s="94"/>
      <c r="F167" s="798"/>
      <c r="G167" s="798"/>
      <c r="H167" s="72"/>
      <c r="I167" s="73"/>
      <c r="J167" s="72"/>
      <c r="K167" s="800" t="str">
        <f t="shared" si="6"/>
        <v/>
      </c>
      <c r="L167" s="800" t="str">
        <f>IF($G167="","",IF(OR('2.全体概要'!$C$15=1,'2.全体概要'!$C$15=2),INDEX($BG$15:$BG$16,MATCH($G167,$BF$15:$BF$16,-1)),IF('2.全体概要'!$C$15=3,INDEX($BG$14:$BG$15,MATCH($G167,$BF$14:$BF$15,-1)),INDEX($BG$13:$BG$14,MATCH($G167,$BF$13:$BF$14,-1)))))</f>
        <v/>
      </c>
      <c r="M167" s="800" t="str">
        <f t="shared" si="7"/>
        <v/>
      </c>
      <c r="N167" s="801">
        <f t="shared" si="8"/>
        <v>0</v>
      </c>
      <c r="O167" s="91"/>
      <c r="P167" s="161"/>
      <c r="Q167" s="67"/>
      <c r="R167" s="89"/>
      <c r="S167" s="162"/>
      <c r="T167" s="67"/>
      <c r="U167" s="91"/>
      <c r="V167" s="161"/>
      <c r="W167" s="67"/>
      <c r="X167" s="89"/>
      <c r="Y167" s="162"/>
      <c r="Z167" s="67"/>
      <c r="AA167" s="91"/>
      <c r="AB167" s="72"/>
      <c r="AC167" s="91"/>
      <c r="AD167" s="161"/>
      <c r="AE167" s="91"/>
      <c r="AF167" s="161"/>
      <c r="AG167" s="91"/>
      <c r="AH167" s="72"/>
      <c r="AI167" s="91"/>
      <c r="AJ167" s="161"/>
      <c r="AK167" s="91"/>
      <c r="AL167" s="75"/>
      <c r="AM167" s="91"/>
      <c r="AN167" s="75"/>
      <c r="AO167" s="91"/>
      <c r="AP167" s="77"/>
      <c r="AQ167" s="91"/>
      <c r="AR167" s="72"/>
      <c r="AS167" s="359"/>
      <c r="AT167" s="91"/>
      <c r="AU167" s="72"/>
      <c r="AV167" s="804" t="str">
        <f>IF(AU167="","",IF(AU167="A",'12.パネルラジエーター設備費用算出シート'!$G$13,IF(AU167="B",'12.パネルラジエーター設備費用算出シート'!$N$13,IF(AU167="C",'12.パネルラジエーター設備費用算出シート'!$G$23,IF(AU167="D",'12.パネルラジエーター設備費用算出シート'!$N$23,IF(AU167="E",'12.パネルラジエーター設備費用算出シート'!$G$33,IF(AU167="F",'12.パネルラジエーター設備費用算出シート'!$N$33,IF(AU167="G",'12.パネルラジエーター設備費用算出シート'!$G$43,IF(AU167="H",'12.パネルラジエーター設備費用算出シート'!$N$43,IF(AU167="I",'12.パネルラジエーター設備費用算出シート'!$G$54,'12.パネルラジエーター設備費用算出シート'!$N$54))))))))))</f>
        <v/>
      </c>
      <c r="AW167" s="91"/>
      <c r="AX167" s="75"/>
      <c r="AY167" s="805"/>
      <c r="AZ167" s="91"/>
      <c r="BA167" s="36"/>
      <c r="BB167" s="36"/>
      <c r="BC167" s="36"/>
      <c r="BD167" s="36"/>
      <c r="BE167" s="66"/>
      <c r="BF167" s="36"/>
      <c r="BG167" s="36"/>
      <c r="BH167" s="66"/>
      <c r="BI167" s="36"/>
      <c r="BJ167" s="36"/>
      <c r="BK167" s="36"/>
      <c r="BL167" s="36"/>
    </row>
    <row r="168" spans="1:64" s="37" customFormat="1">
      <c r="A168" s="93"/>
      <c r="B168" s="68">
        <v>156</v>
      </c>
      <c r="C168" s="105"/>
      <c r="D168" s="69"/>
      <c r="E168" s="94"/>
      <c r="F168" s="798"/>
      <c r="G168" s="798"/>
      <c r="H168" s="72"/>
      <c r="I168" s="73"/>
      <c r="J168" s="72"/>
      <c r="K168" s="800" t="str">
        <f t="shared" si="6"/>
        <v/>
      </c>
      <c r="L168" s="800" t="str">
        <f>IF($G168="","",IF(OR('2.全体概要'!$C$15=1,'2.全体概要'!$C$15=2),INDEX($BG$15:$BG$16,MATCH($G168,$BF$15:$BF$16,-1)),IF('2.全体概要'!$C$15=3,INDEX($BG$14:$BG$15,MATCH($G168,$BF$14:$BF$15,-1)),INDEX($BG$13:$BG$14,MATCH($G168,$BF$13:$BF$14,-1)))))</f>
        <v/>
      </c>
      <c r="M168" s="800" t="str">
        <f t="shared" si="7"/>
        <v/>
      </c>
      <c r="N168" s="801">
        <f t="shared" si="8"/>
        <v>0</v>
      </c>
      <c r="O168" s="91"/>
      <c r="P168" s="161"/>
      <c r="Q168" s="67"/>
      <c r="R168" s="89"/>
      <c r="S168" s="162"/>
      <c r="T168" s="67"/>
      <c r="U168" s="91"/>
      <c r="V168" s="161"/>
      <c r="W168" s="67"/>
      <c r="X168" s="89"/>
      <c r="Y168" s="162"/>
      <c r="Z168" s="67"/>
      <c r="AA168" s="91"/>
      <c r="AB168" s="72"/>
      <c r="AC168" s="91"/>
      <c r="AD168" s="161"/>
      <c r="AE168" s="91"/>
      <c r="AF168" s="161"/>
      <c r="AG168" s="91"/>
      <c r="AH168" s="72"/>
      <c r="AI168" s="91"/>
      <c r="AJ168" s="161"/>
      <c r="AK168" s="91"/>
      <c r="AL168" s="75"/>
      <c r="AM168" s="91"/>
      <c r="AN168" s="75"/>
      <c r="AO168" s="91"/>
      <c r="AP168" s="77"/>
      <c r="AQ168" s="91"/>
      <c r="AR168" s="72"/>
      <c r="AS168" s="359"/>
      <c r="AT168" s="91"/>
      <c r="AU168" s="72"/>
      <c r="AV168" s="804" t="str">
        <f>IF(AU168="","",IF(AU168="A",'12.パネルラジエーター設備費用算出シート'!$G$13,IF(AU168="B",'12.パネルラジエーター設備費用算出シート'!$N$13,IF(AU168="C",'12.パネルラジエーター設備費用算出シート'!$G$23,IF(AU168="D",'12.パネルラジエーター設備費用算出シート'!$N$23,IF(AU168="E",'12.パネルラジエーター設備費用算出シート'!$G$33,IF(AU168="F",'12.パネルラジエーター設備費用算出シート'!$N$33,IF(AU168="G",'12.パネルラジエーター設備費用算出シート'!$G$43,IF(AU168="H",'12.パネルラジエーター設備費用算出シート'!$N$43,IF(AU168="I",'12.パネルラジエーター設備費用算出シート'!$G$54,'12.パネルラジエーター設備費用算出シート'!$N$54))))))))))</f>
        <v/>
      </c>
      <c r="AW168" s="91"/>
      <c r="AX168" s="75"/>
      <c r="AY168" s="805"/>
      <c r="AZ168" s="91"/>
      <c r="BA168" s="36"/>
      <c r="BB168" s="36"/>
      <c r="BC168" s="36"/>
      <c r="BD168" s="36"/>
      <c r="BE168" s="66"/>
      <c r="BF168" s="36"/>
      <c r="BG168" s="36"/>
      <c r="BH168" s="66"/>
      <c r="BI168" s="36"/>
      <c r="BJ168" s="36"/>
      <c r="BK168" s="36"/>
      <c r="BL168" s="36"/>
    </row>
    <row r="169" spans="1:64" s="37" customFormat="1">
      <c r="A169" s="93"/>
      <c r="B169" s="68">
        <v>157</v>
      </c>
      <c r="C169" s="105"/>
      <c r="D169" s="69"/>
      <c r="E169" s="94"/>
      <c r="F169" s="798"/>
      <c r="G169" s="798"/>
      <c r="H169" s="72"/>
      <c r="I169" s="73"/>
      <c r="J169" s="72"/>
      <c r="K169" s="800" t="str">
        <f t="shared" si="6"/>
        <v/>
      </c>
      <c r="L169" s="800" t="str">
        <f>IF($G169="","",IF(OR('2.全体概要'!$C$15=1,'2.全体概要'!$C$15=2),INDEX($BG$15:$BG$16,MATCH($G169,$BF$15:$BF$16,-1)),IF('2.全体概要'!$C$15=3,INDEX($BG$14:$BG$15,MATCH($G169,$BF$14:$BF$15,-1)),INDEX($BG$13:$BG$14,MATCH($G169,$BF$13:$BF$14,-1)))))</f>
        <v/>
      </c>
      <c r="M169" s="800" t="str">
        <f t="shared" si="7"/>
        <v/>
      </c>
      <c r="N169" s="801">
        <f t="shared" si="8"/>
        <v>0</v>
      </c>
      <c r="O169" s="91"/>
      <c r="P169" s="161"/>
      <c r="Q169" s="67"/>
      <c r="R169" s="89"/>
      <c r="S169" s="162"/>
      <c r="T169" s="67"/>
      <c r="U169" s="91"/>
      <c r="V169" s="161"/>
      <c r="W169" s="67"/>
      <c r="X169" s="89"/>
      <c r="Y169" s="162"/>
      <c r="Z169" s="67"/>
      <c r="AA169" s="91"/>
      <c r="AB169" s="72"/>
      <c r="AC169" s="91"/>
      <c r="AD169" s="161"/>
      <c r="AE169" s="91"/>
      <c r="AF169" s="161"/>
      <c r="AG169" s="91"/>
      <c r="AH169" s="72"/>
      <c r="AI169" s="91"/>
      <c r="AJ169" s="161"/>
      <c r="AK169" s="91"/>
      <c r="AL169" s="75"/>
      <c r="AM169" s="91"/>
      <c r="AN169" s="75"/>
      <c r="AO169" s="91"/>
      <c r="AP169" s="77"/>
      <c r="AQ169" s="91"/>
      <c r="AR169" s="72"/>
      <c r="AS169" s="359"/>
      <c r="AT169" s="91"/>
      <c r="AU169" s="72"/>
      <c r="AV169" s="804" t="str">
        <f>IF(AU169="","",IF(AU169="A",'12.パネルラジエーター設備費用算出シート'!$G$13,IF(AU169="B",'12.パネルラジエーター設備費用算出シート'!$N$13,IF(AU169="C",'12.パネルラジエーター設備費用算出シート'!$G$23,IF(AU169="D",'12.パネルラジエーター設備費用算出シート'!$N$23,IF(AU169="E",'12.パネルラジエーター設備費用算出シート'!$G$33,IF(AU169="F",'12.パネルラジエーター設備費用算出シート'!$N$33,IF(AU169="G",'12.パネルラジエーター設備費用算出シート'!$G$43,IF(AU169="H",'12.パネルラジエーター設備費用算出シート'!$N$43,IF(AU169="I",'12.パネルラジエーター設備費用算出シート'!$G$54,'12.パネルラジエーター設備費用算出シート'!$N$54))))))))))</f>
        <v/>
      </c>
      <c r="AW169" s="91"/>
      <c r="AX169" s="75"/>
      <c r="AY169" s="805"/>
      <c r="AZ169" s="91"/>
      <c r="BA169" s="36"/>
      <c r="BB169" s="36"/>
      <c r="BC169" s="36"/>
      <c r="BD169" s="36"/>
      <c r="BE169" s="66"/>
      <c r="BF169" s="36"/>
      <c r="BG169" s="36"/>
      <c r="BH169" s="66"/>
      <c r="BI169" s="36"/>
      <c r="BJ169" s="36"/>
      <c r="BK169" s="36"/>
      <c r="BL169" s="36"/>
    </row>
    <row r="170" spans="1:64" s="37" customFormat="1">
      <c r="A170" s="93"/>
      <c r="B170" s="68">
        <v>158</v>
      </c>
      <c r="C170" s="105"/>
      <c r="D170" s="69"/>
      <c r="E170" s="94"/>
      <c r="F170" s="798"/>
      <c r="G170" s="798"/>
      <c r="H170" s="72"/>
      <c r="I170" s="73"/>
      <c r="J170" s="72"/>
      <c r="K170" s="800" t="str">
        <f t="shared" si="6"/>
        <v/>
      </c>
      <c r="L170" s="800" t="str">
        <f>IF($G170="","",IF(OR('2.全体概要'!$C$15=1,'2.全体概要'!$C$15=2),INDEX($BG$15:$BG$16,MATCH($G170,$BF$15:$BF$16,-1)),IF('2.全体概要'!$C$15=3,INDEX($BG$14:$BG$15,MATCH($G170,$BF$14:$BF$15,-1)),INDEX($BG$13:$BG$14,MATCH($G170,$BF$13:$BF$14,-1)))))</f>
        <v/>
      </c>
      <c r="M170" s="800" t="str">
        <f t="shared" si="7"/>
        <v/>
      </c>
      <c r="N170" s="801">
        <f t="shared" si="8"/>
        <v>0</v>
      </c>
      <c r="O170" s="91"/>
      <c r="P170" s="161"/>
      <c r="Q170" s="67"/>
      <c r="R170" s="89"/>
      <c r="S170" s="162"/>
      <c r="T170" s="67"/>
      <c r="U170" s="91"/>
      <c r="V170" s="161"/>
      <c r="W170" s="67"/>
      <c r="X170" s="89"/>
      <c r="Y170" s="162"/>
      <c r="Z170" s="67"/>
      <c r="AA170" s="91"/>
      <c r="AB170" s="72"/>
      <c r="AC170" s="91"/>
      <c r="AD170" s="161"/>
      <c r="AE170" s="91"/>
      <c r="AF170" s="161"/>
      <c r="AG170" s="91"/>
      <c r="AH170" s="72"/>
      <c r="AI170" s="91"/>
      <c r="AJ170" s="161"/>
      <c r="AK170" s="91"/>
      <c r="AL170" s="75"/>
      <c r="AM170" s="91"/>
      <c r="AN170" s="75"/>
      <c r="AO170" s="91"/>
      <c r="AP170" s="77"/>
      <c r="AQ170" s="91"/>
      <c r="AR170" s="72"/>
      <c r="AS170" s="359"/>
      <c r="AT170" s="91"/>
      <c r="AU170" s="72"/>
      <c r="AV170" s="804" t="str">
        <f>IF(AU170="","",IF(AU170="A",'12.パネルラジエーター設備費用算出シート'!$G$13,IF(AU170="B",'12.パネルラジエーター設備費用算出シート'!$N$13,IF(AU170="C",'12.パネルラジエーター設備費用算出シート'!$G$23,IF(AU170="D",'12.パネルラジエーター設備費用算出シート'!$N$23,IF(AU170="E",'12.パネルラジエーター設備費用算出シート'!$G$33,IF(AU170="F",'12.パネルラジエーター設備費用算出シート'!$N$33,IF(AU170="G",'12.パネルラジエーター設備費用算出シート'!$G$43,IF(AU170="H",'12.パネルラジエーター設備費用算出シート'!$N$43,IF(AU170="I",'12.パネルラジエーター設備費用算出シート'!$G$54,'12.パネルラジエーター設備費用算出シート'!$N$54))))))))))</f>
        <v/>
      </c>
      <c r="AW170" s="91"/>
      <c r="AX170" s="75"/>
      <c r="AY170" s="805"/>
      <c r="AZ170" s="91"/>
      <c r="BA170" s="36"/>
      <c r="BB170" s="36"/>
      <c r="BC170" s="36"/>
      <c r="BD170" s="36"/>
      <c r="BE170" s="66"/>
      <c r="BF170" s="36"/>
      <c r="BG170" s="36"/>
      <c r="BH170" s="66"/>
      <c r="BI170" s="36"/>
      <c r="BJ170" s="36"/>
      <c r="BK170" s="36"/>
      <c r="BL170" s="36"/>
    </row>
    <row r="171" spans="1:64" s="37" customFormat="1">
      <c r="A171" s="93"/>
      <c r="B171" s="68">
        <v>159</v>
      </c>
      <c r="C171" s="105"/>
      <c r="D171" s="69"/>
      <c r="E171" s="94"/>
      <c r="F171" s="798"/>
      <c r="G171" s="798"/>
      <c r="H171" s="72"/>
      <c r="I171" s="73"/>
      <c r="J171" s="72"/>
      <c r="K171" s="800" t="str">
        <f t="shared" si="6"/>
        <v/>
      </c>
      <c r="L171" s="800" t="str">
        <f>IF($G171="","",IF(OR('2.全体概要'!$C$15=1,'2.全体概要'!$C$15=2),INDEX($BG$15:$BG$16,MATCH($G171,$BF$15:$BF$16,-1)),IF('2.全体概要'!$C$15=3,INDEX($BG$14:$BG$15,MATCH($G171,$BF$14:$BF$15,-1)),INDEX($BG$13:$BG$14,MATCH($G171,$BF$13:$BF$14,-1)))))</f>
        <v/>
      </c>
      <c r="M171" s="800" t="str">
        <f t="shared" si="7"/>
        <v/>
      </c>
      <c r="N171" s="801">
        <f t="shared" si="8"/>
        <v>0</v>
      </c>
      <c r="O171" s="91"/>
      <c r="P171" s="161"/>
      <c r="Q171" s="67"/>
      <c r="R171" s="89"/>
      <c r="S171" s="162"/>
      <c r="T171" s="67"/>
      <c r="U171" s="91"/>
      <c r="V171" s="161"/>
      <c r="W171" s="67"/>
      <c r="X171" s="89"/>
      <c r="Y171" s="162"/>
      <c r="Z171" s="67"/>
      <c r="AA171" s="91"/>
      <c r="AB171" s="72"/>
      <c r="AC171" s="91"/>
      <c r="AD171" s="161"/>
      <c r="AE171" s="91"/>
      <c r="AF171" s="161"/>
      <c r="AG171" s="91"/>
      <c r="AH171" s="72"/>
      <c r="AI171" s="91"/>
      <c r="AJ171" s="161"/>
      <c r="AK171" s="91"/>
      <c r="AL171" s="75"/>
      <c r="AM171" s="91"/>
      <c r="AN171" s="75"/>
      <c r="AO171" s="91"/>
      <c r="AP171" s="77"/>
      <c r="AQ171" s="91"/>
      <c r="AR171" s="72"/>
      <c r="AS171" s="359"/>
      <c r="AT171" s="91"/>
      <c r="AU171" s="72"/>
      <c r="AV171" s="804" t="str">
        <f>IF(AU171="","",IF(AU171="A",'12.パネルラジエーター設備費用算出シート'!$G$13,IF(AU171="B",'12.パネルラジエーター設備費用算出シート'!$N$13,IF(AU171="C",'12.パネルラジエーター設備費用算出シート'!$G$23,IF(AU171="D",'12.パネルラジエーター設備費用算出シート'!$N$23,IF(AU171="E",'12.パネルラジエーター設備費用算出シート'!$G$33,IF(AU171="F",'12.パネルラジエーター設備費用算出シート'!$N$33,IF(AU171="G",'12.パネルラジエーター設備費用算出シート'!$G$43,IF(AU171="H",'12.パネルラジエーター設備費用算出シート'!$N$43,IF(AU171="I",'12.パネルラジエーター設備費用算出シート'!$G$54,'12.パネルラジエーター設備費用算出シート'!$N$54))))))))))</f>
        <v/>
      </c>
      <c r="AW171" s="91"/>
      <c r="AX171" s="75"/>
      <c r="AY171" s="805"/>
      <c r="AZ171" s="91"/>
      <c r="BA171" s="36"/>
      <c r="BB171" s="36"/>
      <c r="BC171" s="36"/>
      <c r="BD171" s="36"/>
      <c r="BE171" s="66"/>
      <c r="BF171" s="36"/>
      <c r="BG171" s="36"/>
      <c r="BH171" s="66"/>
      <c r="BI171" s="36"/>
      <c r="BJ171" s="36"/>
      <c r="BK171" s="36"/>
      <c r="BL171" s="36"/>
    </row>
    <row r="172" spans="1:64" s="37" customFormat="1">
      <c r="A172" s="93"/>
      <c r="B172" s="68">
        <v>160</v>
      </c>
      <c r="C172" s="105"/>
      <c r="D172" s="69"/>
      <c r="E172" s="94"/>
      <c r="F172" s="798"/>
      <c r="G172" s="798"/>
      <c r="H172" s="72"/>
      <c r="I172" s="73"/>
      <c r="J172" s="72"/>
      <c r="K172" s="800" t="str">
        <f t="shared" si="6"/>
        <v/>
      </c>
      <c r="L172" s="800" t="str">
        <f>IF($G172="","",IF(OR('2.全体概要'!$C$15=1,'2.全体概要'!$C$15=2),INDEX($BG$15:$BG$16,MATCH($G172,$BF$15:$BF$16,-1)),IF('2.全体概要'!$C$15=3,INDEX($BG$14:$BG$15,MATCH($G172,$BF$14:$BF$15,-1)),INDEX($BG$13:$BG$14,MATCH($G172,$BF$13:$BF$14,-1)))))</f>
        <v/>
      </c>
      <c r="M172" s="800" t="str">
        <f t="shared" si="7"/>
        <v/>
      </c>
      <c r="N172" s="801">
        <f t="shared" si="8"/>
        <v>0</v>
      </c>
      <c r="O172" s="91"/>
      <c r="P172" s="161"/>
      <c r="Q172" s="67"/>
      <c r="R172" s="89"/>
      <c r="S172" s="162"/>
      <c r="T172" s="67"/>
      <c r="U172" s="91"/>
      <c r="V172" s="161"/>
      <c r="W172" s="67"/>
      <c r="X172" s="89"/>
      <c r="Y172" s="162"/>
      <c r="Z172" s="67"/>
      <c r="AA172" s="91"/>
      <c r="AB172" s="72"/>
      <c r="AC172" s="91"/>
      <c r="AD172" s="161"/>
      <c r="AE172" s="91"/>
      <c r="AF172" s="161"/>
      <c r="AG172" s="91"/>
      <c r="AH172" s="72"/>
      <c r="AI172" s="91"/>
      <c r="AJ172" s="161"/>
      <c r="AK172" s="91"/>
      <c r="AL172" s="75"/>
      <c r="AM172" s="91"/>
      <c r="AN172" s="75"/>
      <c r="AO172" s="91"/>
      <c r="AP172" s="77"/>
      <c r="AQ172" s="91"/>
      <c r="AR172" s="72"/>
      <c r="AS172" s="359"/>
      <c r="AT172" s="91"/>
      <c r="AU172" s="72"/>
      <c r="AV172" s="804" t="str">
        <f>IF(AU172="","",IF(AU172="A",'12.パネルラジエーター設備費用算出シート'!$G$13,IF(AU172="B",'12.パネルラジエーター設備費用算出シート'!$N$13,IF(AU172="C",'12.パネルラジエーター設備費用算出シート'!$G$23,IF(AU172="D",'12.パネルラジエーター設備費用算出シート'!$N$23,IF(AU172="E",'12.パネルラジエーター設備費用算出シート'!$G$33,IF(AU172="F",'12.パネルラジエーター設備費用算出シート'!$N$33,IF(AU172="G",'12.パネルラジエーター設備費用算出シート'!$G$43,IF(AU172="H",'12.パネルラジエーター設備費用算出シート'!$N$43,IF(AU172="I",'12.パネルラジエーター設備費用算出シート'!$G$54,'12.パネルラジエーター設備費用算出シート'!$N$54))))))))))</f>
        <v/>
      </c>
      <c r="AW172" s="91"/>
      <c r="AX172" s="75"/>
      <c r="AY172" s="805"/>
      <c r="AZ172" s="91"/>
      <c r="BA172" s="36"/>
      <c r="BB172" s="36"/>
      <c r="BC172" s="36"/>
      <c r="BD172" s="36"/>
      <c r="BE172" s="66"/>
      <c r="BF172" s="36"/>
      <c r="BG172" s="36"/>
      <c r="BH172" s="66"/>
      <c r="BI172" s="36"/>
      <c r="BJ172" s="36"/>
      <c r="BK172" s="36"/>
      <c r="BL172" s="36"/>
    </row>
    <row r="173" spans="1:64" s="37" customFormat="1">
      <c r="A173" s="93"/>
      <c r="B173" s="68">
        <v>161</v>
      </c>
      <c r="C173" s="105"/>
      <c r="D173" s="69"/>
      <c r="E173" s="94"/>
      <c r="F173" s="798"/>
      <c r="G173" s="798"/>
      <c r="H173" s="72"/>
      <c r="I173" s="73"/>
      <c r="J173" s="72"/>
      <c r="K173" s="800" t="str">
        <f t="shared" si="6"/>
        <v/>
      </c>
      <c r="L173" s="800" t="str">
        <f>IF($G173="","",IF(OR('2.全体概要'!$C$15=1,'2.全体概要'!$C$15=2),INDEX($BG$15:$BG$16,MATCH($G173,$BF$15:$BF$16,-1)),IF('2.全体概要'!$C$15=3,INDEX($BG$14:$BG$15,MATCH($G173,$BF$14:$BF$15,-1)),INDEX($BG$13:$BG$14,MATCH($G173,$BF$13:$BF$14,-1)))))</f>
        <v/>
      </c>
      <c r="M173" s="800" t="str">
        <f t="shared" si="7"/>
        <v/>
      </c>
      <c r="N173" s="801">
        <f t="shared" si="8"/>
        <v>0</v>
      </c>
      <c r="O173" s="91"/>
      <c r="P173" s="161"/>
      <c r="Q173" s="67"/>
      <c r="R173" s="89"/>
      <c r="S173" s="162"/>
      <c r="T173" s="67"/>
      <c r="U173" s="91"/>
      <c r="V173" s="161"/>
      <c r="W173" s="67"/>
      <c r="X173" s="89"/>
      <c r="Y173" s="162"/>
      <c r="Z173" s="67"/>
      <c r="AA173" s="91"/>
      <c r="AB173" s="72"/>
      <c r="AC173" s="91"/>
      <c r="AD173" s="161"/>
      <c r="AE173" s="91"/>
      <c r="AF173" s="161"/>
      <c r="AG173" s="91"/>
      <c r="AH173" s="72"/>
      <c r="AI173" s="91"/>
      <c r="AJ173" s="161"/>
      <c r="AK173" s="91"/>
      <c r="AL173" s="75"/>
      <c r="AM173" s="91"/>
      <c r="AN173" s="75"/>
      <c r="AO173" s="91"/>
      <c r="AP173" s="77"/>
      <c r="AQ173" s="91"/>
      <c r="AR173" s="72"/>
      <c r="AS173" s="359"/>
      <c r="AT173" s="91"/>
      <c r="AU173" s="72"/>
      <c r="AV173" s="804" t="str">
        <f>IF(AU173="","",IF(AU173="A",'12.パネルラジエーター設備費用算出シート'!$G$13,IF(AU173="B",'12.パネルラジエーター設備費用算出シート'!$N$13,IF(AU173="C",'12.パネルラジエーター設備費用算出シート'!$G$23,IF(AU173="D",'12.パネルラジエーター設備費用算出シート'!$N$23,IF(AU173="E",'12.パネルラジエーター設備費用算出シート'!$G$33,IF(AU173="F",'12.パネルラジエーター設備費用算出シート'!$N$33,IF(AU173="G",'12.パネルラジエーター設備費用算出シート'!$G$43,IF(AU173="H",'12.パネルラジエーター設備費用算出シート'!$N$43,IF(AU173="I",'12.パネルラジエーター設備費用算出シート'!$G$54,'12.パネルラジエーター設備費用算出シート'!$N$54))))))))))</f>
        <v/>
      </c>
      <c r="AW173" s="91"/>
      <c r="AX173" s="75"/>
      <c r="AY173" s="805"/>
      <c r="AZ173" s="91"/>
      <c r="BA173" s="36"/>
      <c r="BB173" s="36"/>
      <c r="BC173" s="36"/>
      <c r="BD173" s="36"/>
      <c r="BE173" s="66"/>
      <c r="BF173" s="36"/>
      <c r="BG173" s="36"/>
      <c r="BH173" s="66"/>
      <c r="BI173" s="36"/>
      <c r="BJ173" s="36"/>
      <c r="BK173" s="36"/>
      <c r="BL173" s="36"/>
    </row>
    <row r="174" spans="1:64" s="37" customFormat="1">
      <c r="A174" s="93"/>
      <c r="B174" s="68">
        <v>162</v>
      </c>
      <c r="C174" s="105"/>
      <c r="D174" s="69"/>
      <c r="E174" s="94"/>
      <c r="F174" s="798"/>
      <c r="G174" s="798"/>
      <c r="H174" s="72"/>
      <c r="I174" s="73"/>
      <c r="J174" s="72"/>
      <c r="K174" s="800" t="str">
        <f t="shared" si="6"/>
        <v/>
      </c>
      <c r="L174" s="800" t="str">
        <f>IF($G174="","",IF(OR('2.全体概要'!$C$15=1,'2.全体概要'!$C$15=2),INDEX($BG$15:$BG$16,MATCH($G174,$BF$15:$BF$16,-1)),IF('2.全体概要'!$C$15=3,INDEX($BG$14:$BG$15,MATCH($G174,$BF$14:$BF$15,-1)),INDEX($BG$13:$BG$14,MATCH($G174,$BF$13:$BF$14,-1)))))</f>
        <v/>
      </c>
      <c r="M174" s="800" t="str">
        <f t="shared" si="7"/>
        <v/>
      </c>
      <c r="N174" s="801">
        <f t="shared" si="8"/>
        <v>0</v>
      </c>
      <c r="O174" s="91"/>
      <c r="P174" s="161"/>
      <c r="Q174" s="67"/>
      <c r="R174" s="89"/>
      <c r="S174" s="162"/>
      <c r="T174" s="67"/>
      <c r="U174" s="91"/>
      <c r="V174" s="161"/>
      <c r="W174" s="67"/>
      <c r="X174" s="89"/>
      <c r="Y174" s="162"/>
      <c r="Z174" s="67"/>
      <c r="AA174" s="91"/>
      <c r="AB174" s="72"/>
      <c r="AC174" s="91"/>
      <c r="AD174" s="161"/>
      <c r="AE174" s="91"/>
      <c r="AF174" s="161"/>
      <c r="AG174" s="91"/>
      <c r="AH174" s="72"/>
      <c r="AI174" s="91"/>
      <c r="AJ174" s="161"/>
      <c r="AK174" s="91"/>
      <c r="AL174" s="75"/>
      <c r="AM174" s="91"/>
      <c r="AN174" s="75"/>
      <c r="AO174" s="91"/>
      <c r="AP174" s="77"/>
      <c r="AQ174" s="91"/>
      <c r="AR174" s="72"/>
      <c r="AS174" s="359"/>
      <c r="AT174" s="91"/>
      <c r="AU174" s="72"/>
      <c r="AV174" s="804" t="str">
        <f>IF(AU174="","",IF(AU174="A",'12.パネルラジエーター設備費用算出シート'!$G$13,IF(AU174="B",'12.パネルラジエーター設備費用算出シート'!$N$13,IF(AU174="C",'12.パネルラジエーター設備費用算出シート'!$G$23,IF(AU174="D",'12.パネルラジエーター設備費用算出シート'!$N$23,IF(AU174="E",'12.パネルラジエーター設備費用算出シート'!$G$33,IF(AU174="F",'12.パネルラジエーター設備費用算出シート'!$N$33,IF(AU174="G",'12.パネルラジエーター設備費用算出シート'!$G$43,IF(AU174="H",'12.パネルラジエーター設備費用算出シート'!$N$43,IF(AU174="I",'12.パネルラジエーター設備費用算出シート'!$G$54,'12.パネルラジエーター設備費用算出シート'!$N$54))))))))))</f>
        <v/>
      </c>
      <c r="AW174" s="91"/>
      <c r="AX174" s="75"/>
      <c r="AY174" s="805"/>
      <c r="AZ174" s="91"/>
      <c r="BA174" s="36"/>
      <c r="BB174" s="36"/>
      <c r="BC174" s="36"/>
      <c r="BD174" s="36"/>
      <c r="BE174" s="66"/>
      <c r="BF174" s="36"/>
      <c r="BG174" s="36"/>
      <c r="BH174" s="66"/>
      <c r="BI174" s="36"/>
      <c r="BJ174" s="36"/>
      <c r="BK174" s="36"/>
      <c r="BL174" s="36"/>
    </row>
    <row r="175" spans="1:64" s="37" customFormat="1">
      <c r="A175" s="93"/>
      <c r="B175" s="68">
        <v>163</v>
      </c>
      <c r="C175" s="105"/>
      <c r="D175" s="69"/>
      <c r="E175" s="94"/>
      <c r="F175" s="798"/>
      <c r="G175" s="798"/>
      <c r="H175" s="72"/>
      <c r="I175" s="73"/>
      <c r="J175" s="72"/>
      <c r="K175" s="800" t="str">
        <f t="shared" si="6"/>
        <v/>
      </c>
      <c r="L175" s="800" t="str">
        <f>IF($G175="","",IF(OR('2.全体概要'!$C$15=1,'2.全体概要'!$C$15=2),INDEX($BG$15:$BG$16,MATCH($G175,$BF$15:$BF$16,-1)),IF('2.全体概要'!$C$15=3,INDEX($BG$14:$BG$15,MATCH($G175,$BF$14:$BF$15,-1)),INDEX($BG$13:$BG$14,MATCH($G175,$BF$13:$BF$14,-1)))))</f>
        <v/>
      </c>
      <c r="M175" s="800" t="str">
        <f t="shared" si="7"/>
        <v/>
      </c>
      <c r="N175" s="801">
        <f t="shared" si="8"/>
        <v>0</v>
      </c>
      <c r="O175" s="91"/>
      <c r="P175" s="161"/>
      <c r="Q175" s="67"/>
      <c r="R175" s="89"/>
      <c r="S175" s="162"/>
      <c r="T175" s="67"/>
      <c r="U175" s="91"/>
      <c r="V175" s="161"/>
      <c r="W175" s="67"/>
      <c r="X175" s="89"/>
      <c r="Y175" s="162"/>
      <c r="Z175" s="67"/>
      <c r="AA175" s="91"/>
      <c r="AB175" s="72"/>
      <c r="AC175" s="91"/>
      <c r="AD175" s="161"/>
      <c r="AE175" s="91"/>
      <c r="AF175" s="161"/>
      <c r="AG175" s="91"/>
      <c r="AH175" s="72"/>
      <c r="AI175" s="91"/>
      <c r="AJ175" s="161"/>
      <c r="AK175" s="91"/>
      <c r="AL175" s="75"/>
      <c r="AM175" s="91"/>
      <c r="AN175" s="75"/>
      <c r="AO175" s="91"/>
      <c r="AP175" s="77"/>
      <c r="AQ175" s="91"/>
      <c r="AR175" s="72"/>
      <c r="AS175" s="359"/>
      <c r="AT175" s="91"/>
      <c r="AU175" s="72"/>
      <c r="AV175" s="804" t="str">
        <f>IF(AU175="","",IF(AU175="A",'12.パネルラジエーター設備費用算出シート'!$G$13,IF(AU175="B",'12.パネルラジエーター設備費用算出シート'!$N$13,IF(AU175="C",'12.パネルラジエーター設備費用算出シート'!$G$23,IF(AU175="D",'12.パネルラジエーター設備費用算出シート'!$N$23,IF(AU175="E",'12.パネルラジエーター設備費用算出シート'!$G$33,IF(AU175="F",'12.パネルラジエーター設備費用算出シート'!$N$33,IF(AU175="G",'12.パネルラジエーター設備費用算出シート'!$G$43,IF(AU175="H",'12.パネルラジエーター設備費用算出シート'!$N$43,IF(AU175="I",'12.パネルラジエーター設備費用算出シート'!$G$54,'12.パネルラジエーター設備費用算出シート'!$N$54))))))))))</f>
        <v/>
      </c>
      <c r="AW175" s="91"/>
      <c r="AX175" s="75"/>
      <c r="AY175" s="805"/>
      <c r="AZ175" s="91"/>
      <c r="BA175" s="36"/>
      <c r="BB175" s="36"/>
      <c r="BC175" s="36"/>
      <c r="BD175" s="36"/>
      <c r="BE175" s="66"/>
      <c r="BF175" s="36"/>
      <c r="BG175" s="36"/>
      <c r="BH175" s="66"/>
      <c r="BI175" s="36"/>
      <c r="BJ175" s="36"/>
      <c r="BK175" s="36"/>
      <c r="BL175" s="36"/>
    </row>
    <row r="176" spans="1:64" s="37" customFormat="1">
      <c r="A176" s="93"/>
      <c r="B176" s="68">
        <v>164</v>
      </c>
      <c r="C176" s="105"/>
      <c r="D176" s="69"/>
      <c r="E176" s="94"/>
      <c r="F176" s="798"/>
      <c r="G176" s="798"/>
      <c r="H176" s="72"/>
      <c r="I176" s="73"/>
      <c r="J176" s="72"/>
      <c r="K176" s="800" t="str">
        <f t="shared" si="6"/>
        <v/>
      </c>
      <c r="L176" s="800" t="str">
        <f>IF($G176="","",IF(OR('2.全体概要'!$C$15=1,'2.全体概要'!$C$15=2),INDEX($BG$15:$BG$16,MATCH($G176,$BF$15:$BF$16,-1)),IF('2.全体概要'!$C$15=3,INDEX($BG$14:$BG$15,MATCH($G176,$BF$14:$BF$15,-1)),INDEX($BG$13:$BG$14,MATCH($G176,$BF$13:$BF$14,-1)))))</f>
        <v/>
      </c>
      <c r="M176" s="800" t="str">
        <f t="shared" si="7"/>
        <v/>
      </c>
      <c r="N176" s="801">
        <f t="shared" si="8"/>
        <v>0</v>
      </c>
      <c r="O176" s="91"/>
      <c r="P176" s="161"/>
      <c r="Q176" s="67"/>
      <c r="R176" s="89"/>
      <c r="S176" s="162"/>
      <c r="T176" s="67"/>
      <c r="U176" s="91"/>
      <c r="V176" s="161"/>
      <c r="W176" s="67"/>
      <c r="X176" s="89"/>
      <c r="Y176" s="162"/>
      <c r="Z176" s="67"/>
      <c r="AA176" s="91"/>
      <c r="AB176" s="72"/>
      <c r="AC176" s="91"/>
      <c r="AD176" s="161"/>
      <c r="AE176" s="91"/>
      <c r="AF176" s="161"/>
      <c r="AG176" s="91"/>
      <c r="AH176" s="72"/>
      <c r="AI176" s="91"/>
      <c r="AJ176" s="161"/>
      <c r="AK176" s="91"/>
      <c r="AL176" s="75"/>
      <c r="AM176" s="91"/>
      <c r="AN176" s="75"/>
      <c r="AO176" s="91"/>
      <c r="AP176" s="77"/>
      <c r="AQ176" s="91"/>
      <c r="AR176" s="72"/>
      <c r="AS176" s="359"/>
      <c r="AT176" s="91"/>
      <c r="AU176" s="72"/>
      <c r="AV176" s="804" t="str">
        <f>IF(AU176="","",IF(AU176="A",'12.パネルラジエーター設備費用算出シート'!$G$13,IF(AU176="B",'12.パネルラジエーター設備費用算出シート'!$N$13,IF(AU176="C",'12.パネルラジエーター設備費用算出シート'!$G$23,IF(AU176="D",'12.パネルラジエーター設備費用算出シート'!$N$23,IF(AU176="E",'12.パネルラジエーター設備費用算出シート'!$G$33,IF(AU176="F",'12.パネルラジエーター設備費用算出シート'!$N$33,IF(AU176="G",'12.パネルラジエーター設備費用算出シート'!$G$43,IF(AU176="H",'12.パネルラジエーター設備費用算出シート'!$N$43,IF(AU176="I",'12.パネルラジエーター設備費用算出シート'!$G$54,'12.パネルラジエーター設備費用算出シート'!$N$54))))))))))</f>
        <v/>
      </c>
      <c r="AW176" s="91"/>
      <c r="AX176" s="75"/>
      <c r="AY176" s="805"/>
      <c r="AZ176" s="91"/>
      <c r="BA176" s="36"/>
      <c r="BB176" s="36"/>
      <c r="BC176" s="36"/>
      <c r="BD176" s="36"/>
      <c r="BE176" s="66"/>
      <c r="BF176" s="36"/>
      <c r="BG176" s="36"/>
      <c r="BH176" s="66"/>
      <c r="BI176" s="36"/>
      <c r="BJ176" s="36"/>
      <c r="BK176" s="36"/>
      <c r="BL176" s="36"/>
    </row>
    <row r="177" spans="1:64" s="37" customFormat="1">
      <c r="A177" s="93"/>
      <c r="B177" s="68">
        <v>165</v>
      </c>
      <c r="C177" s="105"/>
      <c r="D177" s="69"/>
      <c r="E177" s="94"/>
      <c r="F177" s="798"/>
      <c r="G177" s="798"/>
      <c r="H177" s="72"/>
      <c r="I177" s="73"/>
      <c r="J177" s="72"/>
      <c r="K177" s="800" t="str">
        <f t="shared" si="6"/>
        <v/>
      </c>
      <c r="L177" s="800" t="str">
        <f>IF($G177="","",IF(OR('2.全体概要'!$C$15=1,'2.全体概要'!$C$15=2),INDEX($BG$15:$BG$16,MATCH($G177,$BF$15:$BF$16,-1)),IF('2.全体概要'!$C$15=3,INDEX($BG$14:$BG$15,MATCH($G177,$BF$14:$BF$15,-1)),INDEX($BG$13:$BG$14,MATCH($G177,$BF$13:$BF$14,-1)))))</f>
        <v/>
      </c>
      <c r="M177" s="800" t="str">
        <f t="shared" si="7"/>
        <v/>
      </c>
      <c r="N177" s="801">
        <f t="shared" si="8"/>
        <v>0</v>
      </c>
      <c r="O177" s="91"/>
      <c r="P177" s="161"/>
      <c r="Q177" s="67"/>
      <c r="R177" s="89"/>
      <c r="S177" s="162"/>
      <c r="T177" s="67"/>
      <c r="U177" s="91"/>
      <c r="V177" s="161"/>
      <c r="W177" s="67"/>
      <c r="X177" s="89"/>
      <c r="Y177" s="162"/>
      <c r="Z177" s="67"/>
      <c r="AA177" s="91"/>
      <c r="AB177" s="72"/>
      <c r="AC177" s="91"/>
      <c r="AD177" s="161"/>
      <c r="AE177" s="91"/>
      <c r="AF177" s="161"/>
      <c r="AG177" s="91"/>
      <c r="AH177" s="72"/>
      <c r="AI177" s="91"/>
      <c r="AJ177" s="161"/>
      <c r="AK177" s="91"/>
      <c r="AL177" s="75"/>
      <c r="AM177" s="91"/>
      <c r="AN177" s="75"/>
      <c r="AO177" s="91"/>
      <c r="AP177" s="77"/>
      <c r="AQ177" s="91"/>
      <c r="AR177" s="72"/>
      <c r="AS177" s="359"/>
      <c r="AT177" s="91"/>
      <c r="AU177" s="72"/>
      <c r="AV177" s="804" t="str">
        <f>IF(AU177="","",IF(AU177="A",'12.パネルラジエーター設備費用算出シート'!$G$13,IF(AU177="B",'12.パネルラジエーター設備費用算出シート'!$N$13,IF(AU177="C",'12.パネルラジエーター設備費用算出シート'!$G$23,IF(AU177="D",'12.パネルラジエーター設備費用算出シート'!$N$23,IF(AU177="E",'12.パネルラジエーター設備費用算出シート'!$G$33,IF(AU177="F",'12.パネルラジエーター設備費用算出シート'!$N$33,IF(AU177="G",'12.パネルラジエーター設備費用算出シート'!$G$43,IF(AU177="H",'12.パネルラジエーター設備費用算出シート'!$N$43,IF(AU177="I",'12.パネルラジエーター設備費用算出シート'!$G$54,'12.パネルラジエーター設備費用算出シート'!$N$54))))))))))</f>
        <v/>
      </c>
      <c r="AW177" s="91"/>
      <c r="AX177" s="75"/>
      <c r="AY177" s="805"/>
      <c r="AZ177" s="91"/>
      <c r="BA177" s="36"/>
      <c r="BB177" s="36"/>
      <c r="BC177" s="36"/>
      <c r="BD177" s="36"/>
      <c r="BE177" s="66"/>
      <c r="BF177" s="36"/>
      <c r="BG177" s="36"/>
      <c r="BH177" s="66"/>
      <c r="BI177" s="36"/>
      <c r="BJ177" s="36"/>
      <c r="BK177" s="36"/>
      <c r="BL177" s="36"/>
    </row>
    <row r="178" spans="1:64" s="37" customFormat="1">
      <c r="A178" s="93"/>
      <c r="B178" s="68">
        <v>166</v>
      </c>
      <c r="C178" s="105"/>
      <c r="D178" s="69"/>
      <c r="E178" s="94"/>
      <c r="F178" s="798"/>
      <c r="G178" s="798"/>
      <c r="H178" s="72"/>
      <c r="I178" s="73"/>
      <c r="J178" s="72"/>
      <c r="K178" s="800" t="str">
        <f t="shared" si="6"/>
        <v/>
      </c>
      <c r="L178" s="800" t="str">
        <f>IF($G178="","",IF(OR('2.全体概要'!$C$15=1,'2.全体概要'!$C$15=2),INDEX($BG$15:$BG$16,MATCH($G178,$BF$15:$BF$16,-1)),IF('2.全体概要'!$C$15=3,INDEX($BG$14:$BG$15,MATCH($G178,$BF$14:$BF$15,-1)),INDEX($BG$13:$BG$14,MATCH($G178,$BF$13:$BF$14,-1)))))</f>
        <v/>
      </c>
      <c r="M178" s="800" t="str">
        <f t="shared" si="7"/>
        <v/>
      </c>
      <c r="N178" s="801">
        <f t="shared" si="8"/>
        <v>0</v>
      </c>
      <c r="O178" s="91"/>
      <c r="P178" s="161"/>
      <c r="Q178" s="67"/>
      <c r="R178" s="89"/>
      <c r="S178" s="162"/>
      <c r="T178" s="67"/>
      <c r="U178" s="91"/>
      <c r="V178" s="161"/>
      <c r="W178" s="67"/>
      <c r="X178" s="89"/>
      <c r="Y178" s="162"/>
      <c r="Z178" s="67"/>
      <c r="AA178" s="91"/>
      <c r="AB178" s="72"/>
      <c r="AC178" s="91"/>
      <c r="AD178" s="161"/>
      <c r="AE178" s="91"/>
      <c r="AF178" s="161"/>
      <c r="AG178" s="91"/>
      <c r="AH178" s="72"/>
      <c r="AI178" s="91"/>
      <c r="AJ178" s="161"/>
      <c r="AK178" s="91"/>
      <c r="AL178" s="75"/>
      <c r="AM178" s="91"/>
      <c r="AN178" s="75"/>
      <c r="AO178" s="91"/>
      <c r="AP178" s="77"/>
      <c r="AQ178" s="91"/>
      <c r="AR178" s="72"/>
      <c r="AS178" s="359"/>
      <c r="AT178" s="91"/>
      <c r="AU178" s="72"/>
      <c r="AV178" s="804" t="str">
        <f>IF(AU178="","",IF(AU178="A",'12.パネルラジエーター設備費用算出シート'!$G$13,IF(AU178="B",'12.パネルラジエーター設備費用算出シート'!$N$13,IF(AU178="C",'12.パネルラジエーター設備費用算出シート'!$G$23,IF(AU178="D",'12.パネルラジエーター設備費用算出シート'!$N$23,IF(AU178="E",'12.パネルラジエーター設備費用算出シート'!$G$33,IF(AU178="F",'12.パネルラジエーター設備費用算出シート'!$N$33,IF(AU178="G",'12.パネルラジエーター設備費用算出シート'!$G$43,IF(AU178="H",'12.パネルラジエーター設備費用算出シート'!$N$43,IF(AU178="I",'12.パネルラジエーター設備費用算出シート'!$G$54,'12.パネルラジエーター設備費用算出シート'!$N$54))))))))))</f>
        <v/>
      </c>
      <c r="AW178" s="91"/>
      <c r="AX178" s="75"/>
      <c r="AY178" s="805"/>
      <c r="AZ178" s="91"/>
      <c r="BA178" s="36"/>
      <c r="BB178" s="36"/>
      <c r="BC178" s="36"/>
      <c r="BD178" s="36"/>
      <c r="BE178" s="66"/>
      <c r="BF178" s="36"/>
      <c r="BG178" s="36"/>
      <c r="BH178" s="66"/>
      <c r="BI178" s="36"/>
      <c r="BJ178" s="36"/>
      <c r="BK178" s="36"/>
      <c r="BL178" s="36"/>
    </row>
    <row r="179" spans="1:64" s="37" customFormat="1">
      <c r="A179" s="93"/>
      <c r="B179" s="68">
        <v>167</v>
      </c>
      <c r="C179" s="105"/>
      <c r="D179" s="69"/>
      <c r="E179" s="94"/>
      <c r="F179" s="798"/>
      <c r="G179" s="798"/>
      <c r="H179" s="72"/>
      <c r="I179" s="73"/>
      <c r="J179" s="72"/>
      <c r="K179" s="800" t="str">
        <f t="shared" si="6"/>
        <v/>
      </c>
      <c r="L179" s="800" t="str">
        <f>IF($G179="","",IF(OR('2.全体概要'!$C$15=1,'2.全体概要'!$C$15=2),INDEX($BG$15:$BG$16,MATCH($G179,$BF$15:$BF$16,-1)),IF('2.全体概要'!$C$15=3,INDEX($BG$14:$BG$15,MATCH($G179,$BF$14:$BF$15,-1)),INDEX($BG$13:$BG$14,MATCH($G179,$BF$13:$BF$14,-1)))))</f>
        <v/>
      </c>
      <c r="M179" s="800" t="str">
        <f t="shared" si="7"/>
        <v/>
      </c>
      <c r="N179" s="801">
        <f t="shared" si="8"/>
        <v>0</v>
      </c>
      <c r="O179" s="91"/>
      <c r="P179" s="161"/>
      <c r="Q179" s="67"/>
      <c r="R179" s="89"/>
      <c r="S179" s="162"/>
      <c r="T179" s="67"/>
      <c r="U179" s="91"/>
      <c r="V179" s="161"/>
      <c r="W179" s="67"/>
      <c r="X179" s="89"/>
      <c r="Y179" s="162"/>
      <c r="Z179" s="67"/>
      <c r="AA179" s="91"/>
      <c r="AB179" s="72"/>
      <c r="AC179" s="91"/>
      <c r="AD179" s="161"/>
      <c r="AE179" s="91"/>
      <c r="AF179" s="161"/>
      <c r="AG179" s="91"/>
      <c r="AH179" s="72"/>
      <c r="AI179" s="91"/>
      <c r="AJ179" s="161"/>
      <c r="AK179" s="91"/>
      <c r="AL179" s="75"/>
      <c r="AM179" s="91"/>
      <c r="AN179" s="75"/>
      <c r="AO179" s="91"/>
      <c r="AP179" s="77"/>
      <c r="AQ179" s="91"/>
      <c r="AR179" s="72"/>
      <c r="AS179" s="359"/>
      <c r="AT179" s="91"/>
      <c r="AU179" s="72"/>
      <c r="AV179" s="804" t="str">
        <f>IF(AU179="","",IF(AU179="A",'12.パネルラジエーター設備費用算出シート'!$G$13,IF(AU179="B",'12.パネルラジエーター設備費用算出シート'!$N$13,IF(AU179="C",'12.パネルラジエーター設備費用算出シート'!$G$23,IF(AU179="D",'12.パネルラジエーター設備費用算出シート'!$N$23,IF(AU179="E",'12.パネルラジエーター設備費用算出シート'!$G$33,IF(AU179="F",'12.パネルラジエーター設備費用算出シート'!$N$33,IF(AU179="G",'12.パネルラジエーター設備費用算出シート'!$G$43,IF(AU179="H",'12.パネルラジエーター設備費用算出シート'!$N$43,IF(AU179="I",'12.パネルラジエーター設備費用算出シート'!$G$54,'12.パネルラジエーター設備費用算出シート'!$N$54))))))))))</f>
        <v/>
      </c>
      <c r="AW179" s="91"/>
      <c r="AX179" s="75"/>
      <c r="AY179" s="805"/>
      <c r="AZ179" s="91"/>
      <c r="BA179" s="36"/>
      <c r="BB179" s="36"/>
      <c r="BC179" s="36"/>
      <c r="BD179" s="36"/>
      <c r="BE179" s="66"/>
      <c r="BF179" s="36"/>
      <c r="BG179" s="36"/>
      <c r="BH179" s="66"/>
      <c r="BI179" s="36"/>
      <c r="BJ179" s="36"/>
      <c r="BK179" s="36"/>
      <c r="BL179" s="36"/>
    </row>
    <row r="180" spans="1:64" s="37" customFormat="1">
      <c r="A180" s="93"/>
      <c r="B180" s="68">
        <v>168</v>
      </c>
      <c r="C180" s="105"/>
      <c r="D180" s="69"/>
      <c r="E180" s="94"/>
      <c r="F180" s="798"/>
      <c r="G180" s="798"/>
      <c r="H180" s="72"/>
      <c r="I180" s="73"/>
      <c r="J180" s="72"/>
      <c r="K180" s="800" t="str">
        <f t="shared" si="6"/>
        <v/>
      </c>
      <c r="L180" s="800" t="str">
        <f>IF($G180="","",IF(OR('2.全体概要'!$C$15=1,'2.全体概要'!$C$15=2),INDEX($BG$15:$BG$16,MATCH($G180,$BF$15:$BF$16,-1)),IF('2.全体概要'!$C$15=3,INDEX($BG$14:$BG$15,MATCH($G180,$BF$14:$BF$15,-1)),INDEX($BG$13:$BG$14,MATCH($G180,$BF$13:$BF$14,-1)))))</f>
        <v/>
      </c>
      <c r="M180" s="800" t="str">
        <f t="shared" si="7"/>
        <v/>
      </c>
      <c r="N180" s="801">
        <f t="shared" si="8"/>
        <v>0</v>
      </c>
      <c r="O180" s="91"/>
      <c r="P180" s="161"/>
      <c r="Q180" s="67"/>
      <c r="R180" s="89"/>
      <c r="S180" s="162"/>
      <c r="T180" s="67"/>
      <c r="U180" s="91"/>
      <c r="V180" s="161"/>
      <c r="W180" s="67"/>
      <c r="X180" s="89"/>
      <c r="Y180" s="162"/>
      <c r="Z180" s="67"/>
      <c r="AA180" s="91"/>
      <c r="AB180" s="72"/>
      <c r="AC180" s="91"/>
      <c r="AD180" s="161"/>
      <c r="AE180" s="91"/>
      <c r="AF180" s="161"/>
      <c r="AG180" s="91"/>
      <c r="AH180" s="72"/>
      <c r="AI180" s="91"/>
      <c r="AJ180" s="161"/>
      <c r="AK180" s="91"/>
      <c r="AL180" s="75"/>
      <c r="AM180" s="91"/>
      <c r="AN180" s="75"/>
      <c r="AO180" s="91"/>
      <c r="AP180" s="77"/>
      <c r="AQ180" s="91"/>
      <c r="AR180" s="72"/>
      <c r="AS180" s="359"/>
      <c r="AT180" s="91"/>
      <c r="AU180" s="72"/>
      <c r="AV180" s="804" t="str">
        <f>IF(AU180="","",IF(AU180="A",'12.パネルラジエーター設備費用算出シート'!$G$13,IF(AU180="B",'12.パネルラジエーター設備費用算出シート'!$N$13,IF(AU180="C",'12.パネルラジエーター設備費用算出シート'!$G$23,IF(AU180="D",'12.パネルラジエーター設備費用算出シート'!$N$23,IF(AU180="E",'12.パネルラジエーター設備費用算出シート'!$G$33,IF(AU180="F",'12.パネルラジエーター設備費用算出シート'!$N$33,IF(AU180="G",'12.パネルラジエーター設備費用算出シート'!$G$43,IF(AU180="H",'12.パネルラジエーター設備費用算出シート'!$N$43,IF(AU180="I",'12.パネルラジエーター設備費用算出シート'!$G$54,'12.パネルラジエーター設備費用算出シート'!$N$54))))))))))</f>
        <v/>
      </c>
      <c r="AW180" s="91"/>
      <c r="AX180" s="75"/>
      <c r="AY180" s="805"/>
      <c r="AZ180" s="91"/>
      <c r="BA180" s="36"/>
      <c r="BB180" s="36"/>
      <c r="BC180" s="36"/>
      <c r="BD180" s="36"/>
      <c r="BE180" s="66"/>
      <c r="BF180" s="36"/>
      <c r="BG180" s="36"/>
      <c r="BH180" s="66"/>
      <c r="BI180" s="36"/>
      <c r="BJ180" s="36"/>
      <c r="BK180" s="36"/>
      <c r="BL180" s="36"/>
    </row>
    <row r="181" spans="1:64" s="37" customFormat="1">
      <c r="A181" s="93"/>
      <c r="B181" s="68">
        <v>169</v>
      </c>
      <c r="C181" s="105"/>
      <c r="D181" s="69"/>
      <c r="E181" s="94"/>
      <c r="F181" s="798"/>
      <c r="G181" s="798"/>
      <c r="H181" s="72"/>
      <c r="I181" s="73"/>
      <c r="J181" s="72"/>
      <c r="K181" s="800" t="str">
        <f t="shared" si="6"/>
        <v/>
      </c>
      <c r="L181" s="800" t="str">
        <f>IF($G181="","",IF(OR('2.全体概要'!$C$15=1,'2.全体概要'!$C$15=2),INDEX($BG$15:$BG$16,MATCH($G181,$BF$15:$BF$16,-1)),IF('2.全体概要'!$C$15=3,INDEX($BG$14:$BG$15,MATCH($G181,$BF$14:$BF$15,-1)),INDEX($BG$13:$BG$14,MATCH($G181,$BF$13:$BF$14,-1)))))</f>
        <v/>
      </c>
      <c r="M181" s="800" t="str">
        <f t="shared" si="7"/>
        <v/>
      </c>
      <c r="N181" s="801">
        <f t="shared" si="8"/>
        <v>0</v>
      </c>
      <c r="O181" s="91"/>
      <c r="P181" s="161"/>
      <c r="Q181" s="67"/>
      <c r="R181" s="89"/>
      <c r="S181" s="162"/>
      <c r="T181" s="67"/>
      <c r="U181" s="91"/>
      <c r="V181" s="161"/>
      <c r="W181" s="67"/>
      <c r="X181" s="89"/>
      <c r="Y181" s="162"/>
      <c r="Z181" s="67"/>
      <c r="AA181" s="91"/>
      <c r="AB181" s="72"/>
      <c r="AC181" s="91"/>
      <c r="AD181" s="161"/>
      <c r="AE181" s="91"/>
      <c r="AF181" s="161"/>
      <c r="AG181" s="91"/>
      <c r="AH181" s="72"/>
      <c r="AI181" s="91"/>
      <c r="AJ181" s="161"/>
      <c r="AK181" s="91"/>
      <c r="AL181" s="75"/>
      <c r="AM181" s="91"/>
      <c r="AN181" s="75"/>
      <c r="AO181" s="91"/>
      <c r="AP181" s="77"/>
      <c r="AQ181" s="91"/>
      <c r="AR181" s="72"/>
      <c r="AS181" s="359"/>
      <c r="AT181" s="91"/>
      <c r="AU181" s="72"/>
      <c r="AV181" s="804" t="str">
        <f>IF(AU181="","",IF(AU181="A",'12.パネルラジエーター設備費用算出シート'!$G$13,IF(AU181="B",'12.パネルラジエーター設備費用算出シート'!$N$13,IF(AU181="C",'12.パネルラジエーター設備費用算出シート'!$G$23,IF(AU181="D",'12.パネルラジエーター設備費用算出シート'!$N$23,IF(AU181="E",'12.パネルラジエーター設備費用算出シート'!$G$33,IF(AU181="F",'12.パネルラジエーター設備費用算出シート'!$N$33,IF(AU181="G",'12.パネルラジエーター設備費用算出シート'!$G$43,IF(AU181="H",'12.パネルラジエーター設備費用算出シート'!$N$43,IF(AU181="I",'12.パネルラジエーター設備費用算出シート'!$G$54,'12.パネルラジエーター設備費用算出シート'!$N$54))))))))))</f>
        <v/>
      </c>
      <c r="AW181" s="91"/>
      <c r="AX181" s="75"/>
      <c r="AY181" s="805"/>
      <c r="AZ181" s="91"/>
      <c r="BA181" s="36"/>
      <c r="BB181" s="36"/>
      <c r="BC181" s="36"/>
      <c r="BD181" s="36"/>
      <c r="BE181" s="66"/>
      <c r="BF181" s="36"/>
      <c r="BG181" s="36"/>
      <c r="BH181" s="66"/>
      <c r="BI181" s="36"/>
      <c r="BJ181" s="36"/>
      <c r="BK181" s="36"/>
      <c r="BL181" s="36"/>
    </row>
    <row r="182" spans="1:64" s="37" customFormat="1">
      <c r="A182" s="93"/>
      <c r="B182" s="68">
        <v>170</v>
      </c>
      <c r="C182" s="105"/>
      <c r="D182" s="69"/>
      <c r="E182" s="94"/>
      <c r="F182" s="798"/>
      <c r="G182" s="798"/>
      <c r="H182" s="72"/>
      <c r="I182" s="73"/>
      <c r="J182" s="72"/>
      <c r="K182" s="800" t="str">
        <f t="shared" si="6"/>
        <v/>
      </c>
      <c r="L182" s="800" t="str">
        <f>IF($G182="","",IF(OR('2.全体概要'!$C$15=1,'2.全体概要'!$C$15=2),INDEX($BG$15:$BG$16,MATCH($G182,$BF$15:$BF$16,-1)),IF('2.全体概要'!$C$15=3,INDEX($BG$14:$BG$15,MATCH($G182,$BF$14:$BF$15,-1)),INDEX($BG$13:$BG$14,MATCH($G182,$BF$13:$BF$14,-1)))))</f>
        <v/>
      </c>
      <c r="M182" s="800" t="str">
        <f t="shared" si="7"/>
        <v/>
      </c>
      <c r="N182" s="801">
        <f t="shared" si="8"/>
        <v>0</v>
      </c>
      <c r="O182" s="91"/>
      <c r="P182" s="161"/>
      <c r="Q182" s="67"/>
      <c r="R182" s="89"/>
      <c r="S182" s="162"/>
      <c r="T182" s="67"/>
      <c r="U182" s="91"/>
      <c r="V182" s="161"/>
      <c r="W182" s="67"/>
      <c r="X182" s="89"/>
      <c r="Y182" s="162"/>
      <c r="Z182" s="67"/>
      <c r="AA182" s="91"/>
      <c r="AB182" s="72"/>
      <c r="AC182" s="91"/>
      <c r="AD182" s="161"/>
      <c r="AE182" s="91"/>
      <c r="AF182" s="161"/>
      <c r="AG182" s="91"/>
      <c r="AH182" s="72"/>
      <c r="AI182" s="91"/>
      <c r="AJ182" s="161"/>
      <c r="AK182" s="91"/>
      <c r="AL182" s="75"/>
      <c r="AM182" s="91"/>
      <c r="AN182" s="75"/>
      <c r="AO182" s="91"/>
      <c r="AP182" s="77"/>
      <c r="AQ182" s="91"/>
      <c r="AR182" s="72"/>
      <c r="AS182" s="359"/>
      <c r="AT182" s="91"/>
      <c r="AU182" s="72"/>
      <c r="AV182" s="804" t="str">
        <f>IF(AU182="","",IF(AU182="A",'12.パネルラジエーター設備費用算出シート'!$G$13,IF(AU182="B",'12.パネルラジエーター設備費用算出シート'!$N$13,IF(AU182="C",'12.パネルラジエーター設備費用算出シート'!$G$23,IF(AU182="D",'12.パネルラジエーター設備費用算出シート'!$N$23,IF(AU182="E",'12.パネルラジエーター設備費用算出シート'!$G$33,IF(AU182="F",'12.パネルラジエーター設備費用算出シート'!$N$33,IF(AU182="G",'12.パネルラジエーター設備費用算出シート'!$G$43,IF(AU182="H",'12.パネルラジエーター設備費用算出シート'!$N$43,IF(AU182="I",'12.パネルラジエーター設備費用算出シート'!$G$54,'12.パネルラジエーター設備費用算出シート'!$N$54))))))))))</f>
        <v/>
      </c>
      <c r="AW182" s="91"/>
      <c r="AX182" s="75"/>
      <c r="AY182" s="805"/>
      <c r="AZ182" s="91"/>
      <c r="BA182" s="36"/>
      <c r="BB182" s="36"/>
      <c r="BC182" s="36"/>
      <c r="BD182" s="36"/>
      <c r="BE182" s="66"/>
      <c r="BF182" s="36"/>
      <c r="BG182" s="36"/>
      <c r="BH182" s="66"/>
      <c r="BI182" s="36"/>
      <c r="BJ182" s="36"/>
      <c r="BK182" s="36"/>
      <c r="BL182" s="36"/>
    </row>
    <row r="183" spans="1:64" s="37" customFormat="1">
      <c r="A183" s="93"/>
      <c r="B183" s="68">
        <v>171</v>
      </c>
      <c r="C183" s="105"/>
      <c r="D183" s="69"/>
      <c r="E183" s="94"/>
      <c r="F183" s="798"/>
      <c r="G183" s="798"/>
      <c r="H183" s="72"/>
      <c r="I183" s="73"/>
      <c r="J183" s="72"/>
      <c r="K183" s="800" t="str">
        <f t="shared" si="6"/>
        <v/>
      </c>
      <c r="L183" s="800" t="str">
        <f>IF($G183="","",IF(OR('2.全体概要'!$C$15=1,'2.全体概要'!$C$15=2),INDEX($BG$15:$BG$16,MATCH($G183,$BF$15:$BF$16,-1)),IF('2.全体概要'!$C$15=3,INDEX($BG$14:$BG$15,MATCH($G183,$BF$14:$BF$15,-1)),INDEX($BG$13:$BG$14,MATCH($G183,$BF$13:$BF$14,-1)))))</f>
        <v/>
      </c>
      <c r="M183" s="800" t="str">
        <f t="shared" si="7"/>
        <v/>
      </c>
      <c r="N183" s="801">
        <f t="shared" si="8"/>
        <v>0</v>
      </c>
      <c r="O183" s="91"/>
      <c r="P183" s="161"/>
      <c r="Q183" s="67"/>
      <c r="R183" s="89"/>
      <c r="S183" s="162"/>
      <c r="T183" s="67"/>
      <c r="U183" s="91"/>
      <c r="V183" s="161"/>
      <c r="W183" s="67"/>
      <c r="X183" s="89"/>
      <c r="Y183" s="162"/>
      <c r="Z183" s="67"/>
      <c r="AA183" s="91"/>
      <c r="AB183" s="72"/>
      <c r="AC183" s="91"/>
      <c r="AD183" s="161"/>
      <c r="AE183" s="91"/>
      <c r="AF183" s="161"/>
      <c r="AG183" s="91"/>
      <c r="AH183" s="72"/>
      <c r="AI183" s="91"/>
      <c r="AJ183" s="161"/>
      <c r="AK183" s="91"/>
      <c r="AL183" s="75"/>
      <c r="AM183" s="91"/>
      <c r="AN183" s="75"/>
      <c r="AO183" s="91"/>
      <c r="AP183" s="77"/>
      <c r="AQ183" s="91"/>
      <c r="AR183" s="72"/>
      <c r="AS183" s="359"/>
      <c r="AT183" s="91"/>
      <c r="AU183" s="72"/>
      <c r="AV183" s="804" t="str">
        <f>IF(AU183="","",IF(AU183="A",'12.パネルラジエーター設備費用算出シート'!$G$13,IF(AU183="B",'12.パネルラジエーター設備費用算出シート'!$N$13,IF(AU183="C",'12.パネルラジエーター設備費用算出シート'!$G$23,IF(AU183="D",'12.パネルラジエーター設備費用算出シート'!$N$23,IF(AU183="E",'12.パネルラジエーター設備費用算出シート'!$G$33,IF(AU183="F",'12.パネルラジエーター設備費用算出シート'!$N$33,IF(AU183="G",'12.パネルラジエーター設備費用算出シート'!$G$43,IF(AU183="H",'12.パネルラジエーター設備費用算出シート'!$N$43,IF(AU183="I",'12.パネルラジエーター設備費用算出シート'!$G$54,'12.パネルラジエーター設備費用算出シート'!$N$54))))))))))</f>
        <v/>
      </c>
      <c r="AW183" s="91"/>
      <c r="AX183" s="75"/>
      <c r="AY183" s="805"/>
      <c r="AZ183" s="91"/>
      <c r="BA183" s="36"/>
      <c r="BB183" s="36"/>
      <c r="BC183" s="36"/>
      <c r="BD183" s="36"/>
      <c r="BE183" s="66"/>
      <c r="BF183" s="36"/>
      <c r="BG183" s="36"/>
      <c r="BH183" s="66"/>
      <c r="BI183" s="36"/>
      <c r="BJ183" s="36"/>
      <c r="BK183" s="36"/>
      <c r="BL183" s="36"/>
    </row>
    <row r="184" spans="1:64" s="37" customFormat="1">
      <c r="A184" s="93"/>
      <c r="B184" s="68">
        <v>172</v>
      </c>
      <c r="C184" s="105"/>
      <c r="D184" s="69"/>
      <c r="E184" s="94"/>
      <c r="F184" s="798"/>
      <c r="G184" s="798"/>
      <c r="H184" s="72"/>
      <c r="I184" s="73"/>
      <c r="J184" s="72"/>
      <c r="K184" s="800" t="str">
        <f t="shared" si="6"/>
        <v/>
      </c>
      <c r="L184" s="800" t="str">
        <f>IF($G184="","",IF(OR('2.全体概要'!$C$15=1,'2.全体概要'!$C$15=2),INDEX($BG$15:$BG$16,MATCH($G184,$BF$15:$BF$16,-1)),IF('2.全体概要'!$C$15=3,INDEX($BG$14:$BG$15,MATCH($G184,$BF$14:$BF$15,-1)),INDEX($BG$13:$BG$14,MATCH($G184,$BF$13:$BF$14,-1)))))</f>
        <v/>
      </c>
      <c r="M184" s="800" t="str">
        <f t="shared" si="7"/>
        <v/>
      </c>
      <c r="N184" s="801">
        <f t="shared" si="8"/>
        <v>0</v>
      </c>
      <c r="O184" s="91"/>
      <c r="P184" s="161"/>
      <c r="Q184" s="67"/>
      <c r="R184" s="89"/>
      <c r="S184" s="162"/>
      <c r="T184" s="67"/>
      <c r="U184" s="91"/>
      <c r="V184" s="161"/>
      <c r="W184" s="67"/>
      <c r="X184" s="89"/>
      <c r="Y184" s="162"/>
      <c r="Z184" s="67"/>
      <c r="AA184" s="91"/>
      <c r="AB184" s="72"/>
      <c r="AC184" s="91"/>
      <c r="AD184" s="161"/>
      <c r="AE184" s="91"/>
      <c r="AF184" s="161"/>
      <c r="AG184" s="91"/>
      <c r="AH184" s="72"/>
      <c r="AI184" s="91"/>
      <c r="AJ184" s="161"/>
      <c r="AK184" s="91"/>
      <c r="AL184" s="75"/>
      <c r="AM184" s="91"/>
      <c r="AN184" s="75"/>
      <c r="AO184" s="91"/>
      <c r="AP184" s="77"/>
      <c r="AQ184" s="91"/>
      <c r="AR184" s="72"/>
      <c r="AS184" s="359"/>
      <c r="AT184" s="91"/>
      <c r="AU184" s="72"/>
      <c r="AV184" s="804" t="str">
        <f>IF(AU184="","",IF(AU184="A",'12.パネルラジエーター設備費用算出シート'!$G$13,IF(AU184="B",'12.パネルラジエーター設備費用算出シート'!$N$13,IF(AU184="C",'12.パネルラジエーター設備費用算出シート'!$G$23,IF(AU184="D",'12.パネルラジエーター設備費用算出シート'!$N$23,IF(AU184="E",'12.パネルラジエーター設備費用算出シート'!$G$33,IF(AU184="F",'12.パネルラジエーター設備費用算出シート'!$N$33,IF(AU184="G",'12.パネルラジエーター設備費用算出シート'!$G$43,IF(AU184="H",'12.パネルラジエーター設備費用算出シート'!$N$43,IF(AU184="I",'12.パネルラジエーター設備費用算出シート'!$G$54,'12.パネルラジエーター設備費用算出シート'!$N$54))))))))))</f>
        <v/>
      </c>
      <c r="AW184" s="91"/>
      <c r="AX184" s="75"/>
      <c r="AY184" s="805"/>
      <c r="AZ184" s="91"/>
      <c r="BA184" s="36"/>
      <c r="BB184" s="36"/>
      <c r="BC184" s="36"/>
      <c r="BD184" s="36"/>
      <c r="BE184" s="66"/>
      <c r="BF184" s="36"/>
      <c r="BG184" s="36"/>
      <c r="BH184" s="66"/>
      <c r="BI184" s="36"/>
      <c r="BJ184" s="36"/>
      <c r="BK184" s="36"/>
      <c r="BL184" s="36"/>
    </row>
    <row r="185" spans="1:64" s="37" customFormat="1">
      <c r="A185" s="93"/>
      <c r="B185" s="68">
        <v>173</v>
      </c>
      <c r="C185" s="105"/>
      <c r="D185" s="69"/>
      <c r="E185" s="94"/>
      <c r="F185" s="798"/>
      <c r="G185" s="798"/>
      <c r="H185" s="72"/>
      <c r="I185" s="73"/>
      <c r="J185" s="72"/>
      <c r="K185" s="800" t="str">
        <f t="shared" si="6"/>
        <v/>
      </c>
      <c r="L185" s="800" t="str">
        <f>IF($G185="","",IF(OR('2.全体概要'!$C$15=1,'2.全体概要'!$C$15=2),INDEX($BG$15:$BG$16,MATCH($G185,$BF$15:$BF$16,-1)),IF('2.全体概要'!$C$15=3,INDEX($BG$14:$BG$15,MATCH($G185,$BF$14:$BF$15,-1)),INDEX($BG$13:$BG$14,MATCH($G185,$BF$13:$BF$14,-1)))))</f>
        <v/>
      </c>
      <c r="M185" s="800" t="str">
        <f t="shared" si="7"/>
        <v/>
      </c>
      <c r="N185" s="801">
        <f t="shared" si="8"/>
        <v>0</v>
      </c>
      <c r="O185" s="91"/>
      <c r="P185" s="161"/>
      <c r="Q185" s="67"/>
      <c r="R185" s="89"/>
      <c r="S185" s="162"/>
      <c r="T185" s="67"/>
      <c r="U185" s="91"/>
      <c r="V185" s="161"/>
      <c r="W185" s="67"/>
      <c r="X185" s="89"/>
      <c r="Y185" s="162"/>
      <c r="Z185" s="67"/>
      <c r="AA185" s="91"/>
      <c r="AB185" s="72"/>
      <c r="AC185" s="91"/>
      <c r="AD185" s="161"/>
      <c r="AE185" s="91"/>
      <c r="AF185" s="161"/>
      <c r="AG185" s="91"/>
      <c r="AH185" s="72"/>
      <c r="AI185" s="91"/>
      <c r="AJ185" s="161"/>
      <c r="AK185" s="91"/>
      <c r="AL185" s="75"/>
      <c r="AM185" s="91"/>
      <c r="AN185" s="75"/>
      <c r="AO185" s="91"/>
      <c r="AP185" s="77"/>
      <c r="AQ185" s="91"/>
      <c r="AR185" s="72"/>
      <c r="AS185" s="359"/>
      <c r="AT185" s="91"/>
      <c r="AU185" s="72"/>
      <c r="AV185" s="804" t="str">
        <f>IF(AU185="","",IF(AU185="A",'12.パネルラジエーター設備費用算出シート'!$G$13,IF(AU185="B",'12.パネルラジエーター設備費用算出シート'!$N$13,IF(AU185="C",'12.パネルラジエーター設備費用算出シート'!$G$23,IF(AU185="D",'12.パネルラジエーター設備費用算出シート'!$N$23,IF(AU185="E",'12.パネルラジエーター設備費用算出シート'!$G$33,IF(AU185="F",'12.パネルラジエーター設備費用算出シート'!$N$33,IF(AU185="G",'12.パネルラジエーター設備費用算出シート'!$G$43,IF(AU185="H",'12.パネルラジエーター設備費用算出シート'!$N$43,IF(AU185="I",'12.パネルラジエーター設備費用算出シート'!$G$54,'12.パネルラジエーター設備費用算出シート'!$N$54))))))))))</f>
        <v/>
      </c>
      <c r="AW185" s="91"/>
      <c r="AX185" s="75"/>
      <c r="AY185" s="805"/>
      <c r="AZ185" s="91"/>
      <c r="BA185" s="36"/>
      <c r="BB185" s="36"/>
      <c r="BC185" s="36"/>
      <c r="BD185" s="36"/>
      <c r="BE185" s="66"/>
      <c r="BF185" s="36"/>
      <c r="BG185" s="36"/>
      <c r="BH185" s="66"/>
      <c r="BI185" s="36"/>
      <c r="BJ185" s="36"/>
      <c r="BK185" s="36"/>
      <c r="BL185" s="36"/>
    </row>
    <row r="186" spans="1:64" s="37" customFormat="1">
      <c r="A186" s="93"/>
      <c r="B186" s="68">
        <v>174</v>
      </c>
      <c r="C186" s="105"/>
      <c r="D186" s="69"/>
      <c r="E186" s="94"/>
      <c r="F186" s="798"/>
      <c r="G186" s="798"/>
      <c r="H186" s="72"/>
      <c r="I186" s="73"/>
      <c r="J186" s="72"/>
      <c r="K186" s="800" t="str">
        <f t="shared" si="6"/>
        <v/>
      </c>
      <c r="L186" s="800" t="str">
        <f>IF($G186="","",IF(OR('2.全体概要'!$C$15=1,'2.全体概要'!$C$15=2),INDEX($BG$15:$BG$16,MATCH($G186,$BF$15:$BF$16,-1)),IF('2.全体概要'!$C$15=3,INDEX($BG$14:$BG$15,MATCH($G186,$BF$14:$BF$15,-1)),INDEX($BG$13:$BG$14,MATCH($G186,$BF$13:$BF$14,-1)))))</f>
        <v/>
      </c>
      <c r="M186" s="800" t="str">
        <f t="shared" si="7"/>
        <v/>
      </c>
      <c r="N186" s="801">
        <f t="shared" si="8"/>
        <v>0</v>
      </c>
      <c r="O186" s="91"/>
      <c r="P186" s="161"/>
      <c r="Q186" s="67"/>
      <c r="R186" s="89"/>
      <c r="S186" s="162"/>
      <c r="T186" s="67"/>
      <c r="U186" s="91"/>
      <c r="V186" s="161"/>
      <c r="W186" s="67"/>
      <c r="X186" s="89"/>
      <c r="Y186" s="162"/>
      <c r="Z186" s="67"/>
      <c r="AA186" s="91"/>
      <c r="AB186" s="72"/>
      <c r="AC186" s="91"/>
      <c r="AD186" s="161"/>
      <c r="AE186" s="91"/>
      <c r="AF186" s="161"/>
      <c r="AG186" s="91"/>
      <c r="AH186" s="72"/>
      <c r="AI186" s="91"/>
      <c r="AJ186" s="161"/>
      <c r="AK186" s="91"/>
      <c r="AL186" s="75"/>
      <c r="AM186" s="91"/>
      <c r="AN186" s="75"/>
      <c r="AO186" s="91"/>
      <c r="AP186" s="77"/>
      <c r="AQ186" s="91"/>
      <c r="AR186" s="72"/>
      <c r="AS186" s="359"/>
      <c r="AT186" s="91"/>
      <c r="AU186" s="72"/>
      <c r="AV186" s="804" t="str">
        <f>IF(AU186="","",IF(AU186="A",'12.パネルラジエーター設備費用算出シート'!$G$13,IF(AU186="B",'12.パネルラジエーター設備費用算出シート'!$N$13,IF(AU186="C",'12.パネルラジエーター設備費用算出シート'!$G$23,IF(AU186="D",'12.パネルラジエーター設備費用算出シート'!$N$23,IF(AU186="E",'12.パネルラジエーター設備費用算出シート'!$G$33,IF(AU186="F",'12.パネルラジエーター設備費用算出シート'!$N$33,IF(AU186="G",'12.パネルラジエーター設備費用算出シート'!$G$43,IF(AU186="H",'12.パネルラジエーター設備費用算出シート'!$N$43,IF(AU186="I",'12.パネルラジエーター設備費用算出シート'!$G$54,'12.パネルラジエーター設備費用算出シート'!$N$54))))))))))</f>
        <v/>
      </c>
      <c r="AW186" s="91"/>
      <c r="AX186" s="75"/>
      <c r="AY186" s="805"/>
      <c r="AZ186" s="91"/>
      <c r="BA186" s="36"/>
      <c r="BB186" s="36"/>
      <c r="BC186" s="36"/>
      <c r="BD186" s="36"/>
      <c r="BE186" s="66"/>
      <c r="BF186" s="36"/>
      <c r="BG186" s="36"/>
      <c r="BH186" s="66"/>
      <c r="BI186" s="36"/>
      <c r="BJ186" s="36"/>
      <c r="BK186" s="36"/>
      <c r="BL186" s="36"/>
    </row>
    <row r="187" spans="1:64" s="37" customFormat="1">
      <c r="A187" s="93"/>
      <c r="B187" s="68">
        <v>175</v>
      </c>
      <c r="C187" s="105"/>
      <c r="D187" s="69"/>
      <c r="E187" s="94"/>
      <c r="F187" s="798"/>
      <c r="G187" s="798"/>
      <c r="H187" s="72"/>
      <c r="I187" s="73"/>
      <c r="J187" s="72"/>
      <c r="K187" s="800" t="str">
        <f t="shared" si="6"/>
        <v/>
      </c>
      <c r="L187" s="800" t="str">
        <f>IF($G187="","",IF(OR('2.全体概要'!$C$15=1,'2.全体概要'!$C$15=2),INDEX($BG$15:$BG$16,MATCH($G187,$BF$15:$BF$16,-1)),IF('2.全体概要'!$C$15=3,INDEX($BG$14:$BG$15,MATCH($G187,$BF$14:$BF$15,-1)),INDEX($BG$13:$BG$14,MATCH($G187,$BF$13:$BF$14,-1)))))</f>
        <v/>
      </c>
      <c r="M187" s="800" t="str">
        <f t="shared" si="7"/>
        <v/>
      </c>
      <c r="N187" s="801">
        <f t="shared" si="8"/>
        <v>0</v>
      </c>
      <c r="O187" s="91"/>
      <c r="P187" s="161"/>
      <c r="Q187" s="67"/>
      <c r="R187" s="89"/>
      <c r="S187" s="162"/>
      <c r="T187" s="67"/>
      <c r="U187" s="91"/>
      <c r="V187" s="161"/>
      <c r="W187" s="67"/>
      <c r="X187" s="89"/>
      <c r="Y187" s="162"/>
      <c r="Z187" s="67"/>
      <c r="AA187" s="91"/>
      <c r="AB187" s="72"/>
      <c r="AC187" s="91"/>
      <c r="AD187" s="161"/>
      <c r="AE187" s="91"/>
      <c r="AF187" s="161"/>
      <c r="AG187" s="91"/>
      <c r="AH187" s="72"/>
      <c r="AI187" s="91"/>
      <c r="AJ187" s="161"/>
      <c r="AK187" s="91"/>
      <c r="AL187" s="75"/>
      <c r="AM187" s="91"/>
      <c r="AN187" s="75"/>
      <c r="AO187" s="91"/>
      <c r="AP187" s="77"/>
      <c r="AQ187" s="91"/>
      <c r="AR187" s="72"/>
      <c r="AS187" s="359"/>
      <c r="AT187" s="91"/>
      <c r="AU187" s="72"/>
      <c r="AV187" s="804" t="str">
        <f>IF(AU187="","",IF(AU187="A",'12.パネルラジエーター設備費用算出シート'!$G$13,IF(AU187="B",'12.パネルラジエーター設備費用算出シート'!$N$13,IF(AU187="C",'12.パネルラジエーター設備費用算出シート'!$G$23,IF(AU187="D",'12.パネルラジエーター設備費用算出シート'!$N$23,IF(AU187="E",'12.パネルラジエーター設備費用算出シート'!$G$33,IF(AU187="F",'12.パネルラジエーター設備費用算出シート'!$N$33,IF(AU187="G",'12.パネルラジエーター設備費用算出シート'!$G$43,IF(AU187="H",'12.パネルラジエーター設備費用算出シート'!$N$43,IF(AU187="I",'12.パネルラジエーター設備費用算出シート'!$G$54,'12.パネルラジエーター設備費用算出シート'!$N$54))))))))))</f>
        <v/>
      </c>
      <c r="AW187" s="91"/>
      <c r="AX187" s="75"/>
      <c r="AY187" s="805"/>
      <c r="AZ187" s="91"/>
      <c r="BA187" s="36"/>
      <c r="BB187" s="36"/>
      <c r="BC187" s="36"/>
      <c r="BD187" s="36"/>
      <c r="BE187" s="66"/>
      <c r="BF187" s="36"/>
      <c r="BG187" s="36"/>
      <c r="BH187" s="66"/>
      <c r="BI187" s="36"/>
      <c r="BJ187" s="36"/>
      <c r="BK187" s="36"/>
      <c r="BL187" s="36"/>
    </row>
    <row r="188" spans="1:64" s="37" customFormat="1">
      <c r="A188" s="93"/>
      <c r="B188" s="68">
        <v>176</v>
      </c>
      <c r="C188" s="105"/>
      <c r="D188" s="69"/>
      <c r="E188" s="94"/>
      <c r="F188" s="798"/>
      <c r="G188" s="798"/>
      <c r="H188" s="72"/>
      <c r="I188" s="73"/>
      <c r="J188" s="72"/>
      <c r="K188" s="800" t="str">
        <f t="shared" si="6"/>
        <v/>
      </c>
      <c r="L188" s="800" t="str">
        <f>IF($G188="","",IF(OR('2.全体概要'!$C$15=1,'2.全体概要'!$C$15=2),INDEX($BG$15:$BG$16,MATCH($G188,$BF$15:$BF$16,-1)),IF('2.全体概要'!$C$15=3,INDEX($BG$14:$BG$15,MATCH($G188,$BF$14:$BF$15,-1)),INDEX($BG$13:$BG$14,MATCH($G188,$BF$13:$BF$14,-1)))))</f>
        <v/>
      </c>
      <c r="M188" s="800" t="str">
        <f t="shared" si="7"/>
        <v/>
      </c>
      <c r="N188" s="801">
        <f t="shared" si="8"/>
        <v>0</v>
      </c>
      <c r="O188" s="91"/>
      <c r="P188" s="161"/>
      <c r="Q188" s="67"/>
      <c r="R188" s="89"/>
      <c r="S188" s="162"/>
      <c r="T188" s="67"/>
      <c r="U188" s="91"/>
      <c r="V188" s="161"/>
      <c r="W188" s="67"/>
      <c r="X188" s="89"/>
      <c r="Y188" s="162"/>
      <c r="Z188" s="67"/>
      <c r="AA188" s="91"/>
      <c r="AB188" s="72"/>
      <c r="AC188" s="91"/>
      <c r="AD188" s="161"/>
      <c r="AE188" s="91"/>
      <c r="AF188" s="161"/>
      <c r="AG188" s="91"/>
      <c r="AH188" s="72"/>
      <c r="AI188" s="91"/>
      <c r="AJ188" s="161"/>
      <c r="AK188" s="91"/>
      <c r="AL188" s="75"/>
      <c r="AM188" s="91"/>
      <c r="AN188" s="75"/>
      <c r="AO188" s="91"/>
      <c r="AP188" s="77"/>
      <c r="AQ188" s="91"/>
      <c r="AR188" s="72"/>
      <c r="AS188" s="359"/>
      <c r="AT188" s="91"/>
      <c r="AU188" s="72"/>
      <c r="AV188" s="804" t="str">
        <f>IF(AU188="","",IF(AU188="A",'12.パネルラジエーター設備費用算出シート'!$G$13,IF(AU188="B",'12.パネルラジエーター設備費用算出シート'!$N$13,IF(AU188="C",'12.パネルラジエーター設備費用算出シート'!$G$23,IF(AU188="D",'12.パネルラジエーター設備費用算出シート'!$N$23,IF(AU188="E",'12.パネルラジエーター設備費用算出シート'!$G$33,IF(AU188="F",'12.パネルラジエーター設備費用算出シート'!$N$33,IF(AU188="G",'12.パネルラジエーター設備費用算出シート'!$G$43,IF(AU188="H",'12.パネルラジエーター設備費用算出シート'!$N$43,IF(AU188="I",'12.パネルラジエーター設備費用算出シート'!$G$54,'12.パネルラジエーター設備費用算出シート'!$N$54))))))))))</f>
        <v/>
      </c>
      <c r="AW188" s="91"/>
      <c r="AX188" s="75"/>
      <c r="AY188" s="805"/>
      <c r="AZ188" s="91"/>
      <c r="BA188" s="36"/>
      <c r="BB188" s="36"/>
      <c r="BC188" s="36"/>
      <c r="BD188" s="36"/>
      <c r="BE188" s="66"/>
      <c r="BF188" s="36"/>
      <c r="BG188" s="36"/>
      <c r="BH188" s="66"/>
      <c r="BI188" s="36"/>
      <c r="BJ188" s="36"/>
      <c r="BK188" s="36"/>
      <c r="BL188" s="36"/>
    </row>
    <row r="189" spans="1:64" s="37" customFormat="1">
      <c r="A189" s="93"/>
      <c r="B189" s="68">
        <v>177</v>
      </c>
      <c r="C189" s="105"/>
      <c r="D189" s="69"/>
      <c r="E189" s="94"/>
      <c r="F189" s="798"/>
      <c r="G189" s="798"/>
      <c r="H189" s="72"/>
      <c r="I189" s="73"/>
      <c r="J189" s="72"/>
      <c r="K189" s="800" t="str">
        <f t="shared" si="6"/>
        <v/>
      </c>
      <c r="L189" s="800" t="str">
        <f>IF($G189="","",IF(OR('2.全体概要'!$C$15=1,'2.全体概要'!$C$15=2),INDEX($BG$15:$BG$16,MATCH($G189,$BF$15:$BF$16,-1)),IF('2.全体概要'!$C$15=3,INDEX($BG$14:$BG$15,MATCH($G189,$BF$14:$BF$15,-1)),INDEX($BG$13:$BG$14,MATCH($G189,$BF$13:$BF$14,-1)))))</f>
        <v/>
      </c>
      <c r="M189" s="800" t="str">
        <f t="shared" si="7"/>
        <v/>
      </c>
      <c r="N189" s="801">
        <f t="shared" si="8"/>
        <v>0</v>
      </c>
      <c r="O189" s="91"/>
      <c r="P189" s="161"/>
      <c r="Q189" s="67"/>
      <c r="R189" s="89"/>
      <c r="S189" s="162"/>
      <c r="T189" s="67"/>
      <c r="U189" s="91"/>
      <c r="V189" s="161"/>
      <c r="W189" s="67"/>
      <c r="X189" s="89"/>
      <c r="Y189" s="162"/>
      <c r="Z189" s="67"/>
      <c r="AA189" s="91"/>
      <c r="AB189" s="72"/>
      <c r="AC189" s="91"/>
      <c r="AD189" s="161"/>
      <c r="AE189" s="91"/>
      <c r="AF189" s="161"/>
      <c r="AG189" s="91"/>
      <c r="AH189" s="72"/>
      <c r="AI189" s="91"/>
      <c r="AJ189" s="161"/>
      <c r="AK189" s="91"/>
      <c r="AL189" s="75"/>
      <c r="AM189" s="91"/>
      <c r="AN189" s="75"/>
      <c r="AO189" s="91"/>
      <c r="AP189" s="77"/>
      <c r="AQ189" s="91"/>
      <c r="AR189" s="72"/>
      <c r="AS189" s="359"/>
      <c r="AT189" s="91"/>
      <c r="AU189" s="72"/>
      <c r="AV189" s="804" t="str">
        <f>IF(AU189="","",IF(AU189="A",'12.パネルラジエーター設備費用算出シート'!$G$13,IF(AU189="B",'12.パネルラジエーター設備費用算出シート'!$N$13,IF(AU189="C",'12.パネルラジエーター設備費用算出シート'!$G$23,IF(AU189="D",'12.パネルラジエーター設備費用算出シート'!$N$23,IF(AU189="E",'12.パネルラジエーター設備費用算出シート'!$G$33,IF(AU189="F",'12.パネルラジエーター設備費用算出シート'!$N$33,IF(AU189="G",'12.パネルラジエーター設備費用算出シート'!$G$43,IF(AU189="H",'12.パネルラジエーター設備費用算出シート'!$N$43,IF(AU189="I",'12.パネルラジエーター設備費用算出シート'!$G$54,'12.パネルラジエーター設備費用算出シート'!$N$54))))))))))</f>
        <v/>
      </c>
      <c r="AW189" s="91"/>
      <c r="AX189" s="75"/>
      <c r="AY189" s="805"/>
      <c r="AZ189" s="91"/>
      <c r="BA189" s="36"/>
      <c r="BB189" s="36"/>
      <c r="BC189" s="36"/>
      <c r="BD189" s="36"/>
      <c r="BE189" s="66"/>
      <c r="BF189" s="36"/>
      <c r="BG189" s="36"/>
      <c r="BH189" s="66"/>
      <c r="BI189" s="36"/>
      <c r="BJ189" s="36"/>
      <c r="BK189" s="36"/>
      <c r="BL189" s="36"/>
    </row>
    <row r="190" spans="1:64" s="37" customFormat="1">
      <c r="A190" s="93"/>
      <c r="B190" s="68">
        <v>178</v>
      </c>
      <c r="C190" s="105"/>
      <c r="D190" s="69"/>
      <c r="E190" s="94"/>
      <c r="F190" s="798"/>
      <c r="G190" s="798"/>
      <c r="H190" s="72"/>
      <c r="I190" s="73"/>
      <c r="J190" s="72"/>
      <c r="K190" s="800" t="str">
        <f t="shared" si="6"/>
        <v/>
      </c>
      <c r="L190" s="800" t="str">
        <f>IF($G190="","",IF(OR('2.全体概要'!$C$15=1,'2.全体概要'!$C$15=2),INDEX($BG$15:$BG$16,MATCH($G190,$BF$15:$BF$16,-1)),IF('2.全体概要'!$C$15=3,INDEX($BG$14:$BG$15,MATCH($G190,$BF$14:$BF$15,-1)),INDEX($BG$13:$BG$14,MATCH($G190,$BF$13:$BF$14,-1)))))</f>
        <v/>
      </c>
      <c r="M190" s="800" t="str">
        <f t="shared" si="7"/>
        <v/>
      </c>
      <c r="N190" s="801">
        <f t="shared" si="8"/>
        <v>0</v>
      </c>
      <c r="O190" s="91"/>
      <c r="P190" s="161"/>
      <c r="Q190" s="67"/>
      <c r="R190" s="89"/>
      <c r="S190" s="162"/>
      <c r="T190" s="67"/>
      <c r="U190" s="91"/>
      <c r="V190" s="161"/>
      <c r="W190" s="67"/>
      <c r="X190" s="89"/>
      <c r="Y190" s="162"/>
      <c r="Z190" s="67"/>
      <c r="AA190" s="91"/>
      <c r="AB190" s="72"/>
      <c r="AC190" s="91"/>
      <c r="AD190" s="161"/>
      <c r="AE190" s="91"/>
      <c r="AF190" s="161"/>
      <c r="AG190" s="91"/>
      <c r="AH190" s="72"/>
      <c r="AI190" s="91"/>
      <c r="AJ190" s="161"/>
      <c r="AK190" s="91"/>
      <c r="AL190" s="75"/>
      <c r="AM190" s="91"/>
      <c r="AN190" s="75"/>
      <c r="AO190" s="91"/>
      <c r="AP190" s="77"/>
      <c r="AQ190" s="91"/>
      <c r="AR190" s="72"/>
      <c r="AS190" s="359"/>
      <c r="AT190" s="91"/>
      <c r="AU190" s="72"/>
      <c r="AV190" s="804" t="str">
        <f>IF(AU190="","",IF(AU190="A",'12.パネルラジエーター設備費用算出シート'!$G$13,IF(AU190="B",'12.パネルラジエーター設備費用算出シート'!$N$13,IF(AU190="C",'12.パネルラジエーター設備費用算出シート'!$G$23,IF(AU190="D",'12.パネルラジエーター設備費用算出シート'!$N$23,IF(AU190="E",'12.パネルラジエーター設備費用算出シート'!$G$33,IF(AU190="F",'12.パネルラジエーター設備費用算出シート'!$N$33,IF(AU190="G",'12.パネルラジエーター設備費用算出シート'!$G$43,IF(AU190="H",'12.パネルラジエーター設備費用算出シート'!$N$43,IF(AU190="I",'12.パネルラジエーター設備費用算出シート'!$G$54,'12.パネルラジエーター設備費用算出シート'!$N$54))))))))))</f>
        <v/>
      </c>
      <c r="AW190" s="91"/>
      <c r="AX190" s="75"/>
      <c r="AY190" s="805"/>
      <c r="AZ190" s="91"/>
      <c r="BA190" s="36"/>
      <c r="BB190" s="36"/>
      <c r="BC190" s="36"/>
      <c r="BD190" s="36"/>
      <c r="BE190" s="66"/>
      <c r="BF190" s="36"/>
      <c r="BG190" s="36"/>
      <c r="BH190" s="66"/>
      <c r="BI190" s="36"/>
      <c r="BJ190" s="36"/>
      <c r="BK190" s="36"/>
      <c r="BL190" s="36"/>
    </row>
    <row r="191" spans="1:64" s="37" customFormat="1">
      <c r="A191" s="93"/>
      <c r="B191" s="68">
        <v>179</v>
      </c>
      <c r="C191" s="105"/>
      <c r="D191" s="69"/>
      <c r="E191" s="94"/>
      <c r="F191" s="798"/>
      <c r="G191" s="798"/>
      <c r="H191" s="72"/>
      <c r="I191" s="73"/>
      <c r="J191" s="72"/>
      <c r="K191" s="800" t="str">
        <f t="shared" si="6"/>
        <v/>
      </c>
      <c r="L191" s="800" t="str">
        <f>IF($G191="","",IF(OR('2.全体概要'!$C$15=1,'2.全体概要'!$C$15=2),INDEX($BG$15:$BG$16,MATCH($G191,$BF$15:$BF$16,-1)),IF('2.全体概要'!$C$15=3,INDEX($BG$14:$BG$15,MATCH($G191,$BF$14:$BF$15,-1)),INDEX($BG$13:$BG$14,MATCH($G191,$BF$13:$BF$14,-1)))))</f>
        <v/>
      </c>
      <c r="M191" s="800" t="str">
        <f t="shared" si="7"/>
        <v/>
      </c>
      <c r="N191" s="801">
        <f t="shared" si="8"/>
        <v>0</v>
      </c>
      <c r="O191" s="91"/>
      <c r="P191" s="161"/>
      <c r="Q191" s="67"/>
      <c r="R191" s="89"/>
      <c r="S191" s="162"/>
      <c r="T191" s="67"/>
      <c r="U191" s="91"/>
      <c r="V191" s="161"/>
      <c r="W191" s="67"/>
      <c r="X191" s="89"/>
      <c r="Y191" s="162"/>
      <c r="Z191" s="67"/>
      <c r="AA191" s="91"/>
      <c r="AB191" s="72"/>
      <c r="AC191" s="91"/>
      <c r="AD191" s="161"/>
      <c r="AE191" s="91"/>
      <c r="AF191" s="161"/>
      <c r="AG191" s="91"/>
      <c r="AH191" s="72"/>
      <c r="AI191" s="91"/>
      <c r="AJ191" s="161"/>
      <c r="AK191" s="91"/>
      <c r="AL191" s="75"/>
      <c r="AM191" s="91"/>
      <c r="AN191" s="75"/>
      <c r="AO191" s="91"/>
      <c r="AP191" s="77"/>
      <c r="AQ191" s="91"/>
      <c r="AR191" s="72"/>
      <c r="AS191" s="359"/>
      <c r="AT191" s="91"/>
      <c r="AU191" s="72"/>
      <c r="AV191" s="804" t="str">
        <f>IF(AU191="","",IF(AU191="A",'12.パネルラジエーター設備費用算出シート'!$G$13,IF(AU191="B",'12.パネルラジエーター設備費用算出シート'!$N$13,IF(AU191="C",'12.パネルラジエーター設備費用算出シート'!$G$23,IF(AU191="D",'12.パネルラジエーター設備費用算出シート'!$N$23,IF(AU191="E",'12.パネルラジエーター設備費用算出シート'!$G$33,IF(AU191="F",'12.パネルラジエーター設備費用算出シート'!$N$33,IF(AU191="G",'12.パネルラジエーター設備費用算出シート'!$G$43,IF(AU191="H",'12.パネルラジエーター設備費用算出シート'!$N$43,IF(AU191="I",'12.パネルラジエーター設備費用算出シート'!$G$54,'12.パネルラジエーター設備費用算出シート'!$N$54))))))))))</f>
        <v/>
      </c>
      <c r="AW191" s="91"/>
      <c r="AX191" s="75"/>
      <c r="AY191" s="805"/>
      <c r="AZ191" s="91"/>
      <c r="BA191" s="36"/>
      <c r="BB191" s="36"/>
      <c r="BC191" s="36"/>
      <c r="BD191" s="36"/>
      <c r="BE191" s="66"/>
      <c r="BF191" s="36"/>
      <c r="BG191" s="36"/>
      <c r="BH191" s="66"/>
      <c r="BI191" s="36"/>
      <c r="BJ191" s="36"/>
      <c r="BK191" s="36"/>
      <c r="BL191" s="36"/>
    </row>
    <row r="192" spans="1:64" s="37" customFormat="1">
      <c r="A192" s="93"/>
      <c r="B192" s="68">
        <v>180</v>
      </c>
      <c r="C192" s="105"/>
      <c r="D192" s="69"/>
      <c r="E192" s="94"/>
      <c r="F192" s="798"/>
      <c r="G192" s="798"/>
      <c r="H192" s="72"/>
      <c r="I192" s="73"/>
      <c r="J192" s="72"/>
      <c r="K192" s="800" t="str">
        <f t="shared" si="6"/>
        <v/>
      </c>
      <c r="L192" s="800" t="str">
        <f>IF($G192="","",IF(OR('2.全体概要'!$C$15=1,'2.全体概要'!$C$15=2),INDEX($BG$15:$BG$16,MATCH($G192,$BF$15:$BF$16,-1)),IF('2.全体概要'!$C$15=3,INDEX($BG$14:$BG$15,MATCH($G192,$BF$14:$BF$15,-1)),INDEX($BG$13:$BG$14,MATCH($G192,$BF$13:$BF$14,-1)))))</f>
        <v/>
      </c>
      <c r="M192" s="800" t="str">
        <f t="shared" si="7"/>
        <v/>
      </c>
      <c r="N192" s="801">
        <f t="shared" si="8"/>
        <v>0</v>
      </c>
      <c r="O192" s="91"/>
      <c r="P192" s="161"/>
      <c r="Q192" s="67"/>
      <c r="R192" s="89"/>
      <c r="S192" s="162"/>
      <c r="T192" s="67"/>
      <c r="U192" s="91"/>
      <c r="V192" s="161"/>
      <c r="W192" s="67"/>
      <c r="X192" s="89"/>
      <c r="Y192" s="162"/>
      <c r="Z192" s="67"/>
      <c r="AA192" s="91"/>
      <c r="AB192" s="72"/>
      <c r="AC192" s="91"/>
      <c r="AD192" s="161"/>
      <c r="AE192" s="91"/>
      <c r="AF192" s="161"/>
      <c r="AG192" s="91"/>
      <c r="AH192" s="72"/>
      <c r="AI192" s="91"/>
      <c r="AJ192" s="161"/>
      <c r="AK192" s="91"/>
      <c r="AL192" s="75"/>
      <c r="AM192" s="91"/>
      <c r="AN192" s="75"/>
      <c r="AO192" s="91"/>
      <c r="AP192" s="77"/>
      <c r="AQ192" s="91"/>
      <c r="AR192" s="72"/>
      <c r="AS192" s="359"/>
      <c r="AT192" s="91"/>
      <c r="AU192" s="72"/>
      <c r="AV192" s="804" t="str">
        <f>IF(AU192="","",IF(AU192="A",'12.パネルラジエーター設備費用算出シート'!$G$13,IF(AU192="B",'12.パネルラジエーター設備費用算出シート'!$N$13,IF(AU192="C",'12.パネルラジエーター設備費用算出シート'!$G$23,IF(AU192="D",'12.パネルラジエーター設備費用算出シート'!$N$23,IF(AU192="E",'12.パネルラジエーター設備費用算出シート'!$G$33,IF(AU192="F",'12.パネルラジエーター設備費用算出シート'!$N$33,IF(AU192="G",'12.パネルラジエーター設備費用算出シート'!$G$43,IF(AU192="H",'12.パネルラジエーター設備費用算出シート'!$N$43,IF(AU192="I",'12.パネルラジエーター設備費用算出シート'!$G$54,'12.パネルラジエーター設備費用算出シート'!$N$54))))))))))</f>
        <v/>
      </c>
      <c r="AW192" s="91"/>
      <c r="AX192" s="75"/>
      <c r="AY192" s="805"/>
      <c r="AZ192" s="91"/>
      <c r="BA192" s="36"/>
      <c r="BB192" s="36"/>
      <c r="BC192" s="36"/>
      <c r="BD192" s="36"/>
      <c r="BE192" s="66"/>
      <c r="BF192" s="36"/>
      <c r="BG192" s="36"/>
      <c r="BH192" s="66"/>
      <c r="BI192" s="36"/>
      <c r="BJ192" s="36"/>
      <c r="BK192" s="36"/>
      <c r="BL192" s="36"/>
    </row>
    <row r="193" spans="1:64" s="37" customFormat="1">
      <c r="A193" s="93"/>
      <c r="B193" s="68">
        <v>181</v>
      </c>
      <c r="C193" s="105"/>
      <c r="D193" s="69"/>
      <c r="E193" s="94"/>
      <c r="F193" s="798"/>
      <c r="G193" s="798"/>
      <c r="H193" s="72"/>
      <c r="I193" s="73"/>
      <c r="J193" s="72"/>
      <c r="K193" s="800" t="str">
        <f t="shared" si="6"/>
        <v/>
      </c>
      <c r="L193" s="800" t="str">
        <f>IF($G193="","",IF(OR('2.全体概要'!$C$15=1,'2.全体概要'!$C$15=2),INDEX($BG$15:$BG$16,MATCH($G193,$BF$15:$BF$16,-1)),IF('2.全体概要'!$C$15=3,INDEX($BG$14:$BG$15,MATCH($G193,$BF$14:$BF$15,-1)),INDEX($BG$13:$BG$14,MATCH($G193,$BF$13:$BF$14,-1)))))</f>
        <v/>
      </c>
      <c r="M193" s="800" t="str">
        <f t="shared" si="7"/>
        <v/>
      </c>
      <c r="N193" s="801">
        <f t="shared" si="8"/>
        <v>0</v>
      </c>
      <c r="O193" s="91"/>
      <c r="P193" s="161"/>
      <c r="Q193" s="67"/>
      <c r="R193" s="89"/>
      <c r="S193" s="162"/>
      <c r="T193" s="67"/>
      <c r="U193" s="91"/>
      <c r="V193" s="161"/>
      <c r="W193" s="67"/>
      <c r="X193" s="89"/>
      <c r="Y193" s="162"/>
      <c r="Z193" s="67"/>
      <c r="AA193" s="91"/>
      <c r="AB193" s="72"/>
      <c r="AC193" s="91"/>
      <c r="AD193" s="161"/>
      <c r="AE193" s="91"/>
      <c r="AF193" s="161"/>
      <c r="AG193" s="91"/>
      <c r="AH193" s="72"/>
      <c r="AI193" s="91"/>
      <c r="AJ193" s="161"/>
      <c r="AK193" s="91"/>
      <c r="AL193" s="75"/>
      <c r="AM193" s="91"/>
      <c r="AN193" s="75"/>
      <c r="AO193" s="91"/>
      <c r="AP193" s="77"/>
      <c r="AQ193" s="91"/>
      <c r="AR193" s="72"/>
      <c r="AS193" s="359"/>
      <c r="AT193" s="91"/>
      <c r="AU193" s="72"/>
      <c r="AV193" s="804" t="str">
        <f>IF(AU193="","",IF(AU193="A",'12.パネルラジエーター設備費用算出シート'!$G$13,IF(AU193="B",'12.パネルラジエーター設備費用算出シート'!$N$13,IF(AU193="C",'12.パネルラジエーター設備費用算出シート'!$G$23,IF(AU193="D",'12.パネルラジエーター設備費用算出シート'!$N$23,IF(AU193="E",'12.パネルラジエーター設備費用算出シート'!$G$33,IF(AU193="F",'12.パネルラジエーター設備費用算出シート'!$N$33,IF(AU193="G",'12.パネルラジエーター設備費用算出シート'!$G$43,IF(AU193="H",'12.パネルラジエーター設備費用算出シート'!$N$43,IF(AU193="I",'12.パネルラジエーター設備費用算出シート'!$G$54,'12.パネルラジエーター設備費用算出シート'!$N$54))))))))))</f>
        <v/>
      </c>
      <c r="AW193" s="91"/>
      <c r="AX193" s="75"/>
      <c r="AY193" s="805"/>
      <c r="AZ193" s="91"/>
      <c r="BA193" s="36"/>
      <c r="BB193" s="36"/>
      <c r="BC193" s="36"/>
      <c r="BD193" s="36"/>
      <c r="BE193" s="66"/>
      <c r="BF193" s="36"/>
      <c r="BG193" s="36"/>
      <c r="BH193" s="66"/>
      <c r="BI193" s="36"/>
      <c r="BJ193" s="36"/>
      <c r="BK193" s="36"/>
      <c r="BL193" s="36"/>
    </row>
    <row r="194" spans="1:64" s="37" customFormat="1">
      <c r="A194" s="93"/>
      <c r="B194" s="68">
        <v>182</v>
      </c>
      <c r="C194" s="105"/>
      <c r="D194" s="69"/>
      <c r="E194" s="94"/>
      <c r="F194" s="798"/>
      <c r="G194" s="798"/>
      <c r="H194" s="72"/>
      <c r="I194" s="73"/>
      <c r="J194" s="72"/>
      <c r="K194" s="800" t="str">
        <f t="shared" si="6"/>
        <v/>
      </c>
      <c r="L194" s="800" t="str">
        <f>IF($G194="","",IF(OR('2.全体概要'!$C$15=1,'2.全体概要'!$C$15=2),INDEX($BG$15:$BG$16,MATCH($G194,$BF$15:$BF$16,-1)),IF('2.全体概要'!$C$15=3,INDEX($BG$14:$BG$15,MATCH($G194,$BF$14:$BF$15,-1)),INDEX($BG$13:$BG$14,MATCH($G194,$BF$13:$BF$14,-1)))))</f>
        <v/>
      </c>
      <c r="M194" s="800" t="str">
        <f t="shared" si="7"/>
        <v/>
      </c>
      <c r="N194" s="801">
        <f t="shared" si="8"/>
        <v>0</v>
      </c>
      <c r="O194" s="91"/>
      <c r="P194" s="161"/>
      <c r="Q194" s="67"/>
      <c r="R194" s="89"/>
      <c r="S194" s="162"/>
      <c r="T194" s="67"/>
      <c r="U194" s="91"/>
      <c r="V194" s="161"/>
      <c r="W194" s="67"/>
      <c r="X194" s="89"/>
      <c r="Y194" s="162"/>
      <c r="Z194" s="67"/>
      <c r="AA194" s="91"/>
      <c r="AB194" s="72"/>
      <c r="AC194" s="91"/>
      <c r="AD194" s="161"/>
      <c r="AE194" s="91"/>
      <c r="AF194" s="161"/>
      <c r="AG194" s="91"/>
      <c r="AH194" s="72"/>
      <c r="AI194" s="91"/>
      <c r="AJ194" s="161"/>
      <c r="AK194" s="91"/>
      <c r="AL194" s="75"/>
      <c r="AM194" s="91"/>
      <c r="AN194" s="75"/>
      <c r="AO194" s="91"/>
      <c r="AP194" s="77"/>
      <c r="AQ194" s="91"/>
      <c r="AR194" s="72"/>
      <c r="AS194" s="359"/>
      <c r="AT194" s="91"/>
      <c r="AU194" s="72"/>
      <c r="AV194" s="804" t="str">
        <f>IF(AU194="","",IF(AU194="A",'12.パネルラジエーター設備費用算出シート'!$G$13,IF(AU194="B",'12.パネルラジエーター設備費用算出シート'!$N$13,IF(AU194="C",'12.パネルラジエーター設備費用算出シート'!$G$23,IF(AU194="D",'12.パネルラジエーター設備費用算出シート'!$N$23,IF(AU194="E",'12.パネルラジエーター設備費用算出シート'!$G$33,IF(AU194="F",'12.パネルラジエーター設備費用算出シート'!$N$33,IF(AU194="G",'12.パネルラジエーター設備費用算出シート'!$G$43,IF(AU194="H",'12.パネルラジエーター設備費用算出シート'!$N$43,IF(AU194="I",'12.パネルラジエーター設備費用算出シート'!$G$54,'12.パネルラジエーター設備費用算出シート'!$N$54))))))))))</f>
        <v/>
      </c>
      <c r="AW194" s="91"/>
      <c r="AX194" s="75"/>
      <c r="AY194" s="805"/>
      <c r="AZ194" s="91"/>
      <c r="BA194" s="36"/>
      <c r="BB194" s="36"/>
      <c r="BC194" s="36"/>
      <c r="BD194" s="36"/>
      <c r="BE194" s="66"/>
      <c r="BF194" s="36"/>
      <c r="BG194" s="36"/>
      <c r="BH194" s="66"/>
      <c r="BI194" s="36"/>
      <c r="BJ194" s="36"/>
      <c r="BK194" s="36"/>
      <c r="BL194" s="36"/>
    </row>
    <row r="195" spans="1:64" s="37" customFormat="1">
      <c r="A195" s="93"/>
      <c r="B195" s="68">
        <v>183</v>
      </c>
      <c r="C195" s="105"/>
      <c r="D195" s="69"/>
      <c r="E195" s="94"/>
      <c r="F195" s="798"/>
      <c r="G195" s="798"/>
      <c r="H195" s="72"/>
      <c r="I195" s="73"/>
      <c r="J195" s="72"/>
      <c r="K195" s="800" t="str">
        <f t="shared" si="6"/>
        <v/>
      </c>
      <c r="L195" s="800" t="str">
        <f>IF($G195="","",IF(OR('2.全体概要'!$C$15=1,'2.全体概要'!$C$15=2),INDEX($BG$15:$BG$16,MATCH($G195,$BF$15:$BF$16,-1)),IF('2.全体概要'!$C$15=3,INDEX($BG$14:$BG$15,MATCH($G195,$BF$14:$BF$15,-1)),INDEX($BG$13:$BG$14,MATCH($G195,$BF$13:$BF$14,-1)))))</f>
        <v/>
      </c>
      <c r="M195" s="800" t="str">
        <f t="shared" si="7"/>
        <v/>
      </c>
      <c r="N195" s="801">
        <f t="shared" si="8"/>
        <v>0</v>
      </c>
      <c r="O195" s="91"/>
      <c r="P195" s="161"/>
      <c r="Q195" s="67"/>
      <c r="R195" s="89"/>
      <c r="S195" s="162"/>
      <c r="T195" s="67"/>
      <c r="U195" s="91"/>
      <c r="V195" s="161"/>
      <c r="W195" s="67"/>
      <c r="X195" s="89"/>
      <c r="Y195" s="162"/>
      <c r="Z195" s="67"/>
      <c r="AA195" s="91"/>
      <c r="AB195" s="72"/>
      <c r="AC195" s="91"/>
      <c r="AD195" s="161"/>
      <c r="AE195" s="91"/>
      <c r="AF195" s="161"/>
      <c r="AG195" s="91"/>
      <c r="AH195" s="72"/>
      <c r="AI195" s="91"/>
      <c r="AJ195" s="161"/>
      <c r="AK195" s="91"/>
      <c r="AL195" s="75"/>
      <c r="AM195" s="91"/>
      <c r="AN195" s="75"/>
      <c r="AO195" s="91"/>
      <c r="AP195" s="77"/>
      <c r="AQ195" s="91"/>
      <c r="AR195" s="72"/>
      <c r="AS195" s="359"/>
      <c r="AT195" s="91"/>
      <c r="AU195" s="72"/>
      <c r="AV195" s="804" t="str">
        <f>IF(AU195="","",IF(AU195="A",'12.パネルラジエーター設備費用算出シート'!$G$13,IF(AU195="B",'12.パネルラジエーター設備費用算出シート'!$N$13,IF(AU195="C",'12.パネルラジエーター設備費用算出シート'!$G$23,IF(AU195="D",'12.パネルラジエーター設備費用算出シート'!$N$23,IF(AU195="E",'12.パネルラジエーター設備費用算出シート'!$G$33,IF(AU195="F",'12.パネルラジエーター設備費用算出シート'!$N$33,IF(AU195="G",'12.パネルラジエーター設備費用算出シート'!$G$43,IF(AU195="H",'12.パネルラジエーター設備費用算出シート'!$N$43,IF(AU195="I",'12.パネルラジエーター設備費用算出シート'!$G$54,'12.パネルラジエーター設備費用算出シート'!$N$54))))))))))</f>
        <v/>
      </c>
      <c r="AW195" s="91"/>
      <c r="AX195" s="75"/>
      <c r="AY195" s="805"/>
      <c r="AZ195" s="91"/>
      <c r="BA195" s="36"/>
      <c r="BB195" s="36"/>
      <c r="BC195" s="36"/>
      <c r="BD195" s="36"/>
      <c r="BE195" s="66"/>
      <c r="BF195" s="36"/>
      <c r="BG195" s="36"/>
      <c r="BH195" s="66"/>
      <c r="BI195" s="36"/>
      <c r="BJ195" s="36"/>
      <c r="BK195" s="36"/>
      <c r="BL195" s="36"/>
    </row>
    <row r="196" spans="1:64" s="37" customFormat="1">
      <c r="A196" s="93"/>
      <c r="B196" s="68">
        <v>184</v>
      </c>
      <c r="C196" s="105"/>
      <c r="D196" s="69"/>
      <c r="E196" s="94"/>
      <c r="F196" s="798"/>
      <c r="G196" s="798"/>
      <c r="H196" s="72"/>
      <c r="I196" s="73"/>
      <c r="J196" s="72"/>
      <c r="K196" s="800" t="str">
        <f t="shared" si="6"/>
        <v/>
      </c>
      <c r="L196" s="800" t="str">
        <f>IF($G196="","",IF(OR('2.全体概要'!$C$15=1,'2.全体概要'!$C$15=2),INDEX($BG$15:$BG$16,MATCH($G196,$BF$15:$BF$16,-1)),IF('2.全体概要'!$C$15=3,INDEX($BG$14:$BG$15,MATCH($G196,$BF$14:$BF$15,-1)),INDEX($BG$13:$BG$14,MATCH($G196,$BF$13:$BF$14,-1)))))</f>
        <v/>
      </c>
      <c r="M196" s="800" t="str">
        <f t="shared" si="7"/>
        <v/>
      </c>
      <c r="N196" s="801">
        <f t="shared" si="8"/>
        <v>0</v>
      </c>
      <c r="O196" s="91"/>
      <c r="P196" s="161"/>
      <c r="Q196" s="67"/>
      <c r="R196" s="89"/>
      <c r="S196" s="162"/>
      <c r="T196" s="67"/>
      <c r="U196" s="91"/>
      <c r="V196" s="161"/>
      <c r="W196" s="67"/>
      <c r="X196" s="89"/>
      <c r="Y196" s="162"/>
      <c r="Z196" s="67"/>
      <c r="AA196" s="91"/>
      <c r="AB196" s="72"/>
      <c r="AC196" s="91"/>
      <c r="AD196" s="161"/>
      <c r="AE196" s="91"/>
      <c r="AF196" s="161"/>
      <c r="AG196" s="91"/>
      <c r="AH196" s="72"/>
      <c r="AI196" s="91"/>
      <c r="AJ196" s="161"/>
      <c r="AK196" s="91"/>
      <c r="AL196" s="75"/>
      <c r="AM196" s="91"/>
      <c r="AN196" s="75"/>
      <c r="AO196" s="91"/>
      <c r="AP196" s="77"/>
      <c r="AQ196" s="91"/>
      <c r="AR196" s="72"/>
      <c r="AS196" s="359"/>
      <c r="AT196" s="91"/>
      <c r="AU196" s="72"/>
      <c r="AV196" s="804" t="str">
        <f>IF(AU196="","",IF(AU196="A",'12.パネルラジエーター設備費用算出シート'!$G$13,IF(AU196="B",'12.パネルラジエーター設備費用算出シート'!$N$13,IF(AU196="C",'12.パネルラジエーター設備費用算出シート'!$G$23,IF(AU196="D",'12.パネルラジエーター設備費用算出シート'!$N$23,IF(AU196="E",'12.パネルラジエーター設備費用算出シート'!$G$33,IF(AU196="F",'12.パネルラジエーター設備費用算出シート'!$N$33,IF(AU196="G",'12.パネルラジエーター設備費用算出シート'!$G$43,IF(AU196="H",'12.パネルラジエーター設備費用算出シート'!$N$43,IF(AU196="I",'12.パネルラジエーター設備費用算出シート'!$G$54,'12.パネルラジエーター設備費用算出シート'!$N$54))))))))))</f>
        <v/>
      </c>
      <c r="AW196" s="91"/>
      <c r="AX196" s="75"/>
      <c r="AY196" s="805"/>
      <c r="AZ196" s="91"/>
      <c r="BA196" s="36"/>
      <c r="BB196" s="36"/>
      <c r="BC196" s="36"/>
      <c r="BD196" s="36"/>
      <c r="BE196" s="66"/>
      <c r="BF196" s="36"/>
      <c r="BG196" s="36"/>
      <c r="BH196" s="66"/>
      <c r="BI196" s="36"/>
      <c r="BJ196" s="36"/>
      <c r="BK196" s="36"/>
      <c r="BL196" s="36"/>
    </row>
    <row r="197" spans="1:64" s="37" customFormat="1">
      <c r="A197" s="93"/>
      <c r="B197" s="68">
        <v>185</v>
      </c>
      <c r="C197" s="105"/>
      <c r="D197" s="69"/>
      <c r="E197" s="94"/>
      <c r="F197" s="798"/>
      <c r="G197" s="798"/>
      <c r="H197" s="72"/>
      <c r="I197" s="73"/>
      <c r="J197" s="72"/>
      <c r="K197" s="800" t="str">
        <f t="shared" si="6"/>
        <v/>
      </c>
      <c r="L197" s="800" t="str">
        <f>IF($G197="","",IF(OR('2.全体概要'!$C$15=1,'2.全体概要'!$C$15=2),INDEX($BG$15:$BG$16,MATCH($G197,$BF$15:$BF$16,-1)),IF('2.全体概要'!$C$15=3,INDEX($BG$14:$BG$15,MATCH($G197,$BF$14:$BF$15,-1)),INDEX($BG$13:$BG$14,MATCH($G197,$BF$13:$BF$14,-1)))))</f>
        <v/>
      </c>
      <c r="M197" s="800" t="str">
        <f t="shared" si="7"/>
        <v/>
      </c>
      <c r="N197" s="801">
        <f t="shared" si="8"/>
        <v>0</v>
      </c>
      <c r="O197" s="91"/>
      <c r="P197" s="161"/>
      <c r="Q197" s="67"/>
      <c r="R197" s="89"/>
      <c r="S197" s="162"/>
      <c r="T197" s="67"/>
      <c r="U197" s="91"/>
      <c r="V197" s="161"/>
      <c r="W197" s="67"/>
      <c r="X197" s="89"/>
      <c r="Y197" s="162"/>
      <c r="Z197" s="67"/>
      <c r="AA197" s="91"/>
      <c r="AB197" s="72"/>
      <c r="AC197" s="91"/>
      <c r="AD197" s="161"/>
      <c r="AE197" s="91"/>
      <c r="AF197" s="161"/>
      <c r="AG197" s="91"/>
      <c r="AH197" s="72"/>
      <c r="AI197" s="91"/>
      <c r="AJ197" s="161"/>
      <c r="AK197" s="91"/>
      <c r="AL197" s="75"/>
      <c r="AM197" s="91"/>
      <c r="AN197" s="75"/>
      <c r="AO197" s="91"/>
      <c r="AP197" s="77"/>
      <c r="AQ197" s="91"/>
      <c r="AR197" s="72"/>
      <c r="AS197" s="359"/>
      <c r="AT197" s="91"/>
      <c r="AU197" s="72"/>
      <c r="AV197" s="804" t="str">
        <f>IF(AU197="","",IF(AU197="A",'12.パネルラジエーター設備費用算出シート'!$G$13,IF(AU197="B",'12.パネルラジエーター設備費用算出シート'!$N$13,IF(AU197="C",'12.パネルラジエーター設備費用算出シート'!$G$23,IF(AU197="D",'12.パネルラジエーター設備費用算出シート'!$N$23,IF(AU197="E",'12.パネルラジエーター設備費用算出シート'!$G$33,IF(AU197="F",'12.パネルラジエーター設備費用算出シート'!$N$33,IF(AU197="G",'12.パネルラジエーター設備費用算出シート'!$G$43,IF(AU197="H",'12.パネルラジエーター設備費用算出シート'!$N$43,IF(AU197="I",'12.パネルラジエーター設備費用算出シート'!$G$54,'12.パネルラジエーター設備費用算出シート'!$N$54))))))))))</f>
        <v/>
      </c>
      <c r="AW197" s="91"/>
      <c r="AX197" s="75"/>
      <c r="AY197" s="805"/>
      <c r="AZ197" s="91"/>
      <c r="BA197" s="36"/>
      <c r="BB197" s="36"/>
      <c r="BC197" s="36"/>
      <c r="BD197" s="36"/>
      <c r="BE197" s="66"/>
      <c r="BF197" s="36"/>
      <c r="BG197" s="36"/>
      <c r="BH197" s="66"/>
      <c r="BI197" s="36"/>
      <c r="BJ197" s="36"/>
      <c r="BK197" s="36"/>
      <c r="BL197" s="36"/>
    </row>
    <row r="198" spans="1:64" s="37" customFormat="1">
      <c r="A198" s="93"/>
      <c r="B198" s="68">
        <v>186</v>
      </c>
      <c r="C198" s="105"/>
      <c r="D198" s="69"/>
      <c r="E198" s="94"/>
      <c r="F198" s="798"/>
      <c r="G198" s="798"/>
      <c r="H198" s="72"/>
      <c r="I198" s="73"/>
      <c r="J198" s="72"/>
      <c r="K198" s="800" t="str">
        <f t="shared" si="6"/>
        <v/>
      </c>
      <c r="L198" s="800" t="str">
        <f>IF($G198="","",IF(OR('2.全体概要'!$C$15=1,'2.全体概要'!$C$15=2),INDEX($BG$15:$BG$16,MATCH($G198,$BF$15:$BF$16,-1)),IF('2.全体概要'!$C$15=3,INDEX($BG$14:$BG$15,MATCH($G198,$BF$14:$BF$15,-1)),INDEX($BG$13:$BG$14,MATCH($G198,$BF$13:$BF$14,-1)))))</f>
        <v/>
      </c>
      <c r="M198" s="800" t="str">
        <f t="shared" si="7"/>
        <v/>
      </c>
      <c r="N198" s="801">
        <f t="shared" si="8"/>
        <v>0</v>
      </c>
      <c r="O198" s="91"/>
      <c r="P198" s="161"/>
      <c r="Q198" s="67"/>
      <c r="R198" s="89"/>
      <c r="S198" s="162"/>
      <c r="T198" s="67"/>
      <c r="U198" s="91"/>
      <c r="V198" s="161"/>
      <c r="W198" s="67"/>
      <c r="X198" s="89"/>
      <c r="Y198" s="162"/>
      <c r="Z198" s="67"/>
      <c r="AA198" s="91"/>
      <c r="AB198" s="72"/>
      <c r="AC198" s="91"/>
      <c r="AD198" s="161"/>
      <c r="AE198" s="91"/>
      <c r="AF198" s="161"/>
      <c r="AG198" s="91"/>
      <c r="AH198" s="72"/>
      <c r="AI198" s="91"/>
      <c r="AJ198" s="161"/>
      <c r="AK198" s="91"/>
      <c r="AL198" s="75"/>
      <c r="AM198" s="91"/>
      <c r="AN198" s="75"/>
      <c r="AO198" s="91"/>
      <c r="AP198" s="77"/>
      <c r="AQ198" s="91"/>
      <c r="AR198" s="72"/>
      <c r="AS198" s="359"/>
      <c r="AT198" s="91"/>
      <c r="AU198" s="72"/>
      <c r="AV198" s="804" t="str">
        <f>IF(AU198="","",IF(AU198="A",'12.パネルラジエーター設備費用算出シート'!$G$13,IF(AU198="B",'12.パネルラジエーター設備費用算出シート'!$N$13,IF(AU198="C",'12.パネルラジエーター設備費用算出シート'!$G$23,IF(AU198="D",'12.パネルラジエーター設備費用算出シート'!$N$23,IF(AU198="E",'12.パネルラジエーター設備費用算出シート'!$G$33,IF(AU198="F",'12.パネルラジエーター設備費用算出シート'!$N$33,IF(AU198="G",'12.パネルラジエーター設備費用算出シート'!$G$43,IF(AU198="H",'12.パネルラジエーター設備費用算出シート'!$N$43,IF(AU198="I",'12.パネルラジエーター設備費用算出シート'!$G$54,'12.パネルラジエーター設備費用算出シート'!$N$54))))))))))</f>
        <v/>
      </c>
      <c r="AW198" s="91"/>
      <c r="AX198" s="75"/>
      <c r="AY198" s="805"/>
      <c r="AZ198" s="91"/>
      <c r="BA198" s="36"/>
      <c r="BB198" s="36"/>
      <c r="BC198" s="36"/>
      <c r="BD198" s="36"/>
      <c r="BE198" s="66"/>
      <c r="BF198" s="36"/>
      <c r="BG198" s="36"/>
      <c r="BH198" s="66"/>
      <c r="BI198" s="36"/>
      <c r="BJ198" s="36"/>
      <c r="BK198" s="36"/>
      <c r="BL198" s="36"/>
    </row>
    <row r="199" spans="1:64" s="37" customFormat="1">
      <c r="A199" s="93"/>
      <c r="B199" s="68">
        <v>187</v>
      </c>
      <c r="C199" s="105"/>
      <c r="D199" s="69"/>
      <c r="E199" s="94"/>
      <c r="F199" s="798"/>
      <c r="G199" s="798"/>
      <c r="H199" s="72"/>
      <c r="I199" s="73"/>
      <c r="J199" s="72"/>
      <c r="K199" s="800" t="str">
        <f t="shared" si="6"/>
        <v/>
      </c>
      <c r="L199" s="800" t="str">
        <f>IF($G199="","",IF(OR('2.全体概要'!$C$15=1,'2.全体概要'!$C$15=2),INDEX($BG$15:$BG$16,MATCH($G199,$BF$15:$BF$16,-1)),IF('2.全体概要'!$C$15=3,INDEX($BG$14:$BG$15,MATCH($G199,$BF$14:$BF$15,-1)),INDEX($BG$13:$BG$14,MATCH($G199,$BF$13:$BF$14,-1)))))</f>
        <v/>
      </c>
      <c r="M199" s="800" t="str">
        <f t="shared" si="7"/>
        <v/>
      </c>
      <c r="N199" s="801">
        <f t="shared" si="8"/>
        <v>0</v>
      </c>
      <c r="O199" s="91"/>
      <c r="P199" s="161"/>
      <c r="Q199" s="67"/>
      <c r="R199" s="89"/>
      <c r="S199" s="162"/>
      <c r="T199" s="67"/>
      <c r="U199" s="91"/>
      <c r="V199" s="161"/>
      <c r="W199" s="67"/>
      <c r="X199" s="89"/>
      <c r="Y199" s="162"/>
      <c r="Z199" s="67"/>
      <c r="AA199" s="91"/>
      <c r="AB199" s="72"/>
      <c r="AC199" s="91"/>
      <c r="AD199" s="161"/>
      <c r="AE199" s="91"/>
      <c r="AF199" s="161"/>
      <c r="AG199" s="91"/>
      <c r="AH199" s="72"/>
      <c r="AI199" s="91"/>
      <c r="AJ199" s="161"/>
      <c r="AK199" s="91"/>
      <c r="AL199" s="75"/>
      <c r="AM199" s="91"/>
      <c r="AN199" s="75"/>
      <c r="AO199" s="91"/>
      <c r="AP199" s="77"/>
      <c r="AQ199" s="91"/>
      <c r="AR199" s="72"/>
      <c r="AS199" s="359"/>
      <c r="AT199" s="91"/>
      <c r="AU199" s="72"/>
      <c r="AV199" s="804" t="str">
        <f>IF(AU199="","",IF(AU199="A",'12.パネルラジエーター設備費用算出シート'!$G$13,IF(AU199="B",'12.パネルラジエーター設備費用算出シート'!$N$13,IF(AU199="C",'12.パネルラジエーター設備費用算出シート'!$G$23,IF(AU199="D",'12.パネルラジエーター設備費用算出シート'!$N$23,IF(AU199="E",'12.パネルラジエーター設備費用算出シート'!$G$33,IF(AU199="F",'12.パネルラジエーター設備費用算出シート'!$N$33,IF(AU199="G",'12.パネルラジエーター設備費用算出シート'!$G$43,IF(AU199="H",'12.パネルラジエーター設備費用算出シート'!$N$43,IF(AU199="I",'12.パネルラジエーター設備費用算出シート'!$G$54,'12.パネルラジエーター設備費用算出シート'!$N$54))))))))))</f>
        <v/>
      </c>
      <c r="AW199" s="91"/>
      <c r="AX199" s="75"/>
      <c r="AY199" s="805"/>
      <c r="AZ199" s="91"/>
      <c r="BA199" s="36"/>
      <c r="BB199" s="36"/>
      <c r="BC199" s="36"/>
      <c r="BD199" s="36"/>
      <c r="BE199" s="66"/>
      <c r="BF199" s="36"/>
      <c r="BG199" s="36"/>
      <c r="BH199" s="66"/>
      <c r="BI199" s="36"/>
      <c r="BJ199" s="36"/>
      <c r="BK199" s="36"/>
      <c r="BL199" s="36"/>
    </row>
    <row r="200" spans="1:64" s="37" customFormat="1">
      <c r="A200" s="93"/>
      <c r="B200" s="68">
        <v>188</v>
      </c>
      <c r="C200" s="105"/>
      <c r="D200" s="69"/>
      <c r="E200" s="94"/>
      <c r="F200" s="798"/>
      <c r="G200" s="798"/>
      <c r="H200" s="72"/>
      <c r="I200" s="73"/>
      <c r="J200" s="72"/>
      <c r="K200" s="800" t="str">
        <f t="shared" si="6"/>
        <v/>
      </c>
      <c r="L200" s="800" t="str">
        <f>IF($G200="","",IF(OR('2.全体概要'!$C$15=1,'2.全体概要'!$C$15=2),INDEX($BG$15:$BG$16,MATCH($G200,$BF$15:$BF$16,-1)),IF('2.全体概要'!$C$15=3,INDEX($BG$14:$BG$15,MATCH($G200,$BF$14:$BF$15,-1)),INDEX($BG$13:$BG$14,MATCH($G200,$BF$13:$BF$14,-1)))))</f>
        <v/>
      </c>
      <c r="M200" s="800" t="str">
        <f t="shared" si="7"/>
        <v/>
      </c>
      <c r="N200" s="801">
        <f t="shared" si="8"/>
        <v>0</v>
      </c>
      <c r="O200" s="91"/>
      <c r="P200" s="161"/>
      <c r="Q200" s="67"/>
      <c r="R200" s="89"/>
      <c r="S200" s="162"/>
      <c r="T200" s="67"/>
      <c r="U200" s="91"/>
      <c r="V200" s="161"/>
      <c r="W200" s="67"/>
      <c r="X200" s="89"/>
      <c r="Y200" s="162"/>
      <c r="Z200" s="67"/>
      <c r="AA200" s="91"/>
      <c r="AB200" s="72"/>
      <c r="AC200" s="91"/>
      <c r="AD200" s="161"/>
      <c r="AE200" s="91"/>
      <c r="AF200" s="161"/>
      <c r="AG200" s="91"/>
      <c r="AH200" s="72"/>
      <c r="AI200" s="91"/>
      <c r="AJ200" s="161"/>
      <c r="AK200" s="91"/>
      <c r="AL200" s="75"/>
      <c r="AM200" s="91"/>
      <c r="AN200" s="75"/>
      <c r="AO200" s="91"/>
      <c r="AP200" s="77"/>
      <c r="AQ200" s="91"/>
      <c r="AR200" s="72"/>
      <c r="AS200" s="359"/>
      <c r="AT200" s="91"/>
      <c r="AU200" s="72"/>
      <c r="AV200" s="804" t="str">
        <f>IF(AU200="","",IF(AU200="A",'12.パネルラジエーター設備費用算出シート'!$G$13,IF(AU200="B",'12.パネルラジエーター設備費用算出シート'!$N$13,IF(AU200="C",'12.パネルラジエーター設備費用算出シート'!$G$23,IF(AU200="D",'12.パネルラジエーター設備費用算出シート'!$N$23,IF(AU200="E",'12.パネルラジエーター設備費用算出シート'!$G$33,IF(AU200="F",'12.パネルラジエーター設備費用算出シート'!$N$33,IF(AU200="G",'12.パネルラジエーター設備費用算出シート'!$G$43,IF(AU200="H",'12.パネルラジエーター設備費用算出シート'!$N$43,IF(AU200="I",'12.パネルラジエーター設備費用算出シート'!$G$54,'12.パネルラジエーター設備費用算出シート'!$N$54))))))))))</f>
        <v/>
      </c>
      <c r="AW200" s="91"/>
      <c r="AX200" s="75"/>
      <c r="AY200" s="805"/>
      <c r="AZ200" s="91"/>
      <c r="BA200" s="36"/>
      <c r="BB200" s="36"/>
      <c r="BC200" s="36"/>
      <c r="BD200" s="36"/>
      <c r="BE200" s="66"/>
      <c r="BF200" s="36"/>
      <c r="BG200" s="36"/>
      <c r="BH200" s="66"/>
      <c r="BI200" s="36"/>
      <c r="BJ200" s="36"/>
      <c r="BK200" s="36"/>
      <c r="BL200" s="36"/>
    </row>
    <row r="201" spans="1:64" s="37" customFormat="1">
      <c r="A201" s="93"/>
      <c r="B201" s="68">
        <v>189</v>
      </c>
      <c r="C201" s="105"/>
      <c r="D201" s="69"/>
      <c r="E201" s="94"/>
      <c r="F201" s="798"/>
      <c r="G201" s="798"/>
      <c r="H201" s="72"/>
      <c r="I201" s="73"/>
      <c r="J201" s="72"/>
      <c r="K201" s="800" t="str">
        <f t="shared" si="6"/>
        <v/>
      </c>
      <c r="L201" s="800" t="str">
        <f>IF($G201="","",IF(OR('2.全体概要'!$C$15=1,'2.全体概要'!$C$15=2),INDEX($BG$15:$BG$16,MATCH($G201,$BF$15:$BF$16,-1)),IF('2.全体概要'!$C$15=3,INDEX($BG$14:$BG$15,MATCH($G201,$BF$14:$BF$15,-1)),INDEX($BG$13:$BG$14,MATCH($G201,$BF$13:$BF$14,-1)))))</f>
        <v/>
      </c>
      <c r="M201" s="800" t="str">
        <f t="shared" si="7"/>
        <v/>
      </c>
      <c r="N201" s="801">
        <f t="shared" si="8"/>
        <v>0</v>
      </c>
      <c r="O201" s="91"/>
      <c r="P201" s="161"/>
      <c r="Q201" s="67"/>
      <c r="R201" s="89"/>
      <c r="S201" s="162"/>
      <c r="T201" s="67"/>
      <c r="U201" s="91"/>
      <c r="V201" s="161"/>
      <c r="W201" s="67"/>
      <c r="X201" s="89"/>
      <c r="Y201" s="162"/>
      <c r="Z201" s="67"/>
      <c r="AA201" s="91"/>
      <c r="AB201" s="72"/>
      <c r="AC201" s="91"/>
      <c r="AD201" s="161"/>
      <c r="AE201" s="91"/>
      <c r="AF201" s="161"/>
      <c r="AG201" s="91"/>
      <c r="AH201" s="72"/>
      <c r="AI201" s="91"/>
      <c r="AJ201" s="161"/>
      <c r="AK201" s="91"/>
      <c r="AL201" s="75"/>
      <c r="AM201" s="91"/>
      <c r="AN201" s="75"/>
      <c r="AO201" s="91"/>
      <c r="AP201" s="77"/>
      <c r="AQ201" s="91"/>
      <c r="AR201" s="72"/>
      <c r="AS201" s="359"/>
      <c r="AT201" s="91"/>
      <c r="AU201" s="72"/>
      <c r="AV201" s="804" t="str">
        <f>IF(AU201="","",IF(AU201="A",'12.パネルラジエーター設備費用算出シート'!$G$13,IF(AU201="B",'12.パネルラジエーター設備費用算出シート'!$N$13,IF(AU201="C",'12.パネルラジエーター設備費用算出シート'!$G$23,IF(AU201="D",'12.パネルラジエーター設備費用算出シート'!$N$23,IF(AU201="E",'12.パネルラジエーター設備費用算出シート'!$G$33,IF(AU201="F",'12.パネルラジエーター設備費用算出シート'!$N$33,IF(AU201="G",'12.パネルラジエーター設備費用算出シート'!$G$43,IF(AU201="H",'12.パネルラジエーター設備費用算出シート'!$N$43,IF(AU201="I",'12.パネルラジエーター設備費用算出シート'!$G$54,'12.パネルラジエーター設備費用算出シート'!$N$54))))))))))</f>
        <v/>
      </c>
      <c r="AW201" s="91"/>
      <c r="AX201" s="75"/>
      <c r="AY201" s="805"/>
      <c r="AZ201" s="91"/>
      <c r="BA201" s="36"/>
      <c r="BB201" s="36"/>
      <c r="BC201" s="36"/>
      <c r="BD201" s="36"/>
      <c r="BE201" s="66"/>
      <c r="BF201" s="36"/>
      <c r="BG201" s="36"/>
      <c r="BH201" s="66"/>
      <c r="BI201" s="36"/>
      <c r="BJ201" s="36"/>
      <c r="BK201" s="36"/>
      <c r="BL201" s="36"/>
    </row>
    <row r="202" spans="1:64" s="37" customFormat="1">
      <c r="A202" s="93"/>
      <c r="B202" s="68">
        <v>190</v>
      </c>
      <c r="C202" s="105"/>
      <c r="D202" s="69"/>
      <c r="E202" s="94"/>
      <c r="F202" s="798"/>
      <c r="G202" s="798"/>
      <c r="H202" s="72"/>
      <c r="I202" s="73"/>
      <c r="J202" s="72"/>
      <c r="K202" s="800" t="str">
        <f t="shared" si="6"/>
        <v/>
      </c>
      <c r="L202" s="800" t="str">
        <f>IF($G202="","",IF(OR('2.全体概要'!$C$15=1,'2.全体概要'!$C$15=2),INDEX($BG$15:$BG$16,MATCH($G202,$BF$15:$BF$16,-1)),IF('2.全体概要'!$C$15=3,INDEX($BG$14:$BG$15,MATCH($G202,$BF$14:$BF$15,-1)),INDEX($BG$13:$BG$14,MATCH($G202,$BF$13:$BF$14,-1)))))</f>
        <v/>
      </c>
      <c r="M202" s="800" t="str">
        <f t="shared" si="7"/>
        <v/>
      </c>
      <c r="N202" s="801">
        <f t="shared" si="8"/>
        <v>0</v>
      </c>
      <c r="O202" s="91"/>
      <c r="P202" s="161"/>
      <c r="Q202" s="67"/>
      <c r="R202" s="89"/>
      <c r="S202" s="162"/>
      <c r="T202" s="67"/>
      <c r="U202" s="91"/>
      <c r="V202" s="161"/>
      <c r="W202" s="67"/>
      <c r="X202" s="89"/>
      <c r="Y202" s="162"/>
      <c r="Z202" s="67"/>
      <c r="AA202" s="91"/>
      <c r="AB202" s="72"/>
      <c r="AC202" s="91"/>
      <c r="AD202" s="161"/>
      <c r="AE202" s="91"/>
      <c r="AF202" s="161"/>
      <c r="AG202" s="91"/>
      <c r="AH202" s="72"/>
      <c r="AI202" s="91"/>
      <c r="AJ202" s="161"/>
      <c r="AK202" s="91"/>
      <c r="AL202" s="75"/>
      <c r="AM202" s="91"/>
      <c r="AN202" s="75"/>
      <c r="AO202" s="91"/>
      <c r="AP202" s="77"/>
      <c r="AQ202" s="91"/>
      <c r="AR202" s="72"/>
      <c r="AS202" s="359"/>
      <c r="AT202" s="91"/>
      <c r="AU202" s="72"/>
      <c r="AV202" s="804" t="str">
        <f>IF(AU202="","",IF(AU202="A",'12.パネルラジエーター設備費用算出シート'!$G$13,IF(AU202="B",'12.パネルラジエーター設備費用算出シート'!$N$13,IF(AU202="C",'12.パネルラジエーター設備費用算出シート'!$G$23,IF(AU202="D",'12.パネルラジエーター設備費用算出シート'!$N$23,IF(AU202="E",'12.パネルラジエーター設備費用算出シート'!$G$33,IF(AU202="F",'12.パネルラジエーター設備費用算出シート'!$N$33,IF(AU202="G",'12.パネルラジエーター設備費用算出シート'!$G$43,IF(AU202="H",'12.パネルラジエーター設備費用算出シート'!$N$43,IF(AU202="I",'12.パネルラジエーター設備費用算出シート'!$G$54,'12.パネルラジエーター設備費用算出シート'!$N$54))))))))))</f>
        <v/>
      </c>
      <c r="AW202" s="91"/>
      <c r="AX202" s="75"/>
      <c r="AY202" s="805"/>
      <c r="AZ202" s="91"/>
      <c r="BA202" s="36"/>
      <c r="BB202" s="36"/>
      <c r="BC202" s="36"/>
      <c r="BD202" s="36"/>
      <c r="BE202" s="66"/>
      <c r="BF202" s="36"/>
      <c r="BG202" s="36"/>
      <c r="BH202" s="66"/>
      <c r="BI202" s="36"/>
      <c r="BJ202" s="36"/>
      <c r="BK202" s="36"/>
      <c r="BL202" s="36"/>
    </row>
    <row r="203" spans="1:64" s="37" customFormat="1">
      <c r="A203" s="93"/>
      <c r="B203" s="68">
        <v>191</v>
      </c>
      <c r="C203" s="105"/>
      <c r="D203" s="69"/>
      <c r="E203" s="94"/>
      <c r="F203" s="798"/>
      <c r="G203" s="798"/>
      <c r="H203" s="72"/>
      <c r="I203" s="73"/>
      <c r="J203" s="72"/>
      <c r="K203" s="800" t="str">
        <f t="shared" si="6"/>
        <v/>
      </c>
      <c r="L203" s="800" t="str">
        <f>IF($G203="","",IF(OR('2.全体概要'!$C$15=1,'2.全体概要'!$C$15=2),INDEX($BG$15:$BG$16,MATCH($G203,$BF$15:$BF$16,-1)),IF('2.全体概要'!$C$15=3,INDEX($BG$14:$BG$15,MATCH($G203,$BF$14:$BF$15,-1)),INDEX($BG$13:$BG$14,MATCH($G203,$BF$13:$BF$14,-1)))))</f>
        <v/>
      </c>
      <c r="M203" s="800" t="str">
        <f t="shared" si="7"/>
        <v/>
      </c>
      <c r="N203" s="801">
        <f t="shared" si="8"/>
        <v>0</v>
      </c>
      <c r="O203" s="91"/>
      <c r="P203" s="161"/>
      <c r="Q203" s="67"/>
      <c r="R203" s="89"/>
      <c r="S203" s="162"/>
      <c r="T203" s="67"/>
      <c r="U203" s="91"/>
      <c r="V203" s="161"/>
      <c r="W203" s="67"/>
      <c r="X203" s="89"/>
      <c r="Y203" s="162"/>
      <c r="Z203" s="67"/>
      <c r="AA203" s="91"/>
      <c r="AB203" s="72"/>
      <c r="AC203" s="91"/>
      <c r="AD203" s="161"/>
      <c r="AE203" s="91"/>
      <c r="AF203" s="161"/>
      <c r="AG203" s="91"/>
      <c r="AH203" s="72"/>
      <c r="AI203" s="91"/>
      <c r="AJ203" s="161"/>
      <c r="AK203" s="91"/>
      <c r="AL203" s="75"/>
      <c r="AM203" s="91"/>
      <c r="AN203" s="75"/>
      <c r="AO203" s="91"/>
      <c r="AP203" s="77"/>
      <c r="AQ203" s="91"/>
      <c r="AR203" s="72"/>
      <c r="AS203" s="359"/>
      <c r="AT203" s="91"/>
      <c r="AU203" s="72"/>
      <c r="AV203" s="804" t="str">
        <f>IF(AU203="","",IF(AU203="A",'12.パネルラジエーター設備費用算出シート'!$G$13,IF(AU203="B",'12.パネルラジエーター設備費用算出シート'!$N$13,IF(AU203="C",'12.パネルラジエーター設備費用算出シート'!$G$23,IF(AU203="D",'12.パネルラジエーター設備費用算出シート'!$N$23,IF(AU203="E",'12.パネルラジエーター設備費用算出シート'!$G$33,IF(AU203="F",'12.パネルラジエーター設備費用算出シート'!$N$33,IF(AU203="G",'12.パネルラジエーター設備費用算出シート'!$G$43,IF(AU203="H",'12.パネルラジエーター設備費用算出シート'!$N$43,IF(AU203="I",'12.パネルラジエーター設備費用算出シート'!$G$54,'12.パネルラジエーター設備費用算出シート'!$N$54))))))))))</f>
        <v/>
      </c>
      <c r="AW203" s="91"/>
      <c r="AX203" s="75"/>
      <c r="AY203" s="805"/>
      <c r="AZ203" s="91"/>
      <c r="BA203" s="36"/>
      <c r="BB203" s="36"/>
      <c r="BC203" s="36"/>
      <c r="BD203" s="36"/>
      <c r="BE203" s="66"/>
      <c r="BF203" s="36"/>
      <c r="BG203" s="36"/>
      <c r="BH203" s="66"/>
      <c r="BI203" s="36"/>
      <c r="BJ203" s="36"/>
      <c r="BK203" s="36"/>
      <c r="BL203" s="36"/>
    </row>
    <row r="204" spans="1:64" s="37" customFormat="1">
      <c r="A204" s="93"/>
      <c r="B204" s="68">
        <v>192</v>
      </c>
      <c r="C204" s="105"/>
      <c r="D204" s="69"/>
      <c r="E204" s="94"/>
      <c r="F204" s="798"/>
      <c r="G204" s="798"/>
      <c r="H204" s="72"/>
      <c r="I204" s="73"/>
      <c r="J204" s="72"/>
      <c r="K204" s="800" t="str">
        <f t="shared" si="6"/>
        <v/>
      </c>
      <c r="L204" s="800" t="str">
        <f>IF($G204="","",IF(OR('2.全体概要'!$C$15=1,'2.全体概要'!$C$15=2),INDEX($BG$15:$BG$16,MATCH($G204,$BF$15:$BF$16,-1)),IF('2.全体概要'!$C$15=3,INDEX($BG$14:$BG$15,MATCH($G204,$BF$14:$BF$15,-1)),INDEX($BG$13:$BG$14,MATCH($G204,$BF$13:$BF$14,-1)))))</f>
        <v/>
      </c>
      <c r="M204" s="800" t="str">
        <f t="shared" si="7"/>
        <v/>
      </c>
      <c r="N204" s="801">
        <f t="shared" si="8"/>
        <v>0</v>
      </c>
      <c r="O204" s="91"/>
      <c r="P204" s="161"/>
      <c r="Q204" s="67"/>
      <c r="R204" s="89"/>
      <c r="S204" s="162"/>
      <c r="T204" s="67"/>
      <c r="U204" s="91"/>
      <c r="V204" s="161"/>
      <c r="W204" s="67"/>
      <c r="X204" s="89"/>
      <c r="Y204" s="162"/>
      <c r="Z204" s="67"/>
      <c r="AA204" s="91"/>
      <c r="AB204" s="72"/>
      <c r="AC204" s="91"/>
      <c r="AD204" s="161"/>
      <c r="AE204" s="91"/>
      <c r="AF204" s="161"/>
      <c r="AG204" s="91"/>
      <c r="AH204" s="72"/>
      <c r="AI204" s="91"/>
      <c r="AJ204" s="161"/>
      <c r="AK204" s="91"/>
      <c r="AL204" s="75"/>
      <c r="AM204" s="91"/>
      <c r="AN204" s="75"/>
      <c r="AO204" s="91"/>
      <c r="AP204" s="77"/>
      <c r="AQ204" s="91"/>
      <c r="AR204" s="72"/>
      <c r="AS204" s="359"/>
      <c r="AT204" s="91"/>
      <c r="AU204" s="72"/>
      <c r="AV204" s="804" t="str">
        <f>IF(AU204="","",IF(AU204="A",'12.パネルラジエーター設備費用算出シート'!$G$13,IF(AU204="B",'12.パネルラジエーター設備費用算出シート'!$N$13,IF(AU204="C",'12.パネルラジエーター設備費用算出シート'!$G$23,IF(AU204="D",'12.パネルラジエーター設備費用算出シート'!$N$23,IF(AU204="E",'12.パネルラジエーター設備費用算出シート'!$G$33,IF(AU204="F",'12.パネルラジエーター設備費用算出シート'!$N$33,IF(AU204="G",'12.パネルラジエーター設備費用算出シート'!$G$43,IF(AU204="H",'12.パネルラジエーター設備費用算出シート'!$N$43,IF(AU204="I",'12.パネルラジエーター設備費用算出シート'!$G$54,'12.パネルラジエーター設備費用算出シート'!$N$54))))))))))</f>
        <v/>
      </c>
      <c r="AW204" s="91"/>
      <c r="AX204" s="75"/>
      <c r="AY204" s="805"/>
      <c r="AZ204" s="91"/>
      <c r="BA204" s="36"/>
      <c r="BB204" s="36"/>
      <c r="BC204" s="36"/>
      <c r="BD204" s="36"/>
      <c r="BE204" s="66"/>
      <c r="BF204" s="36"/>
      <c r="BG204" s="36"/>
      <c r="BH204" s="66"/>
      <c r="BI204" s="36"/>
      <c r="BJ204" s="36"/>
      <c r="BK204" s="36"/>
      <c r="BL204" s="36"/>
    </row>
    <row r="205" spans="1:64" s="37" customFormat="1">
      <c r="A205" s="93"/>
      <c r="B205" s="68">
        <v>193</v>
      </c>
      <c r="C205" s="105"/>
      <c r="D205" s="69"/>
      <c r="E205" s="94"/>
      <c r="F205" s="798"/>
      <c r="G205" s="798"/>
      <c r="H205" s="72"/>
      <c r="I205" s="73"/>
      <c r="J205" s="72"/>
      <c r="K205" s="800" t="str">
        <f t="shared" ref="K205:K268" si="9">IF($F205="","",VLOOKUP($F205,$BC$13:$BD$17,2,TRUE))</f>
        <v/>
      </c>
      <c r="L205" s="800" t="str">
        <f>IF($G205="","",IF(OR('2.全体概要'!$C$15=1,'2.全体概要'!$C$15=2),INDEX($BG$15:$BG$16,MATCH($G205,$BF$15:$BF$16,-1)),IF('2.全体概要'!$C$15=3,INDEX($BG$14:$BG$15,MATCH($G205,$BF$14:$BF$15,-1)),INDEX($BG$13:$BG$14,MATCH($G205,$BF$13:$BF$14,-1)))))</f>
        <v/>
      </c>
      <c r="M205" s="800" t="str">
        <f t="shared" ref="M205:M268" si="10">IF(OR($F205="",$H205="",$I205=""),"",VLOOKUP($H205&amp;$I205,$BI$13:$BL$18,IF($F205&lt;50,2,IF(AND($J205="該当",$H205="角住戸"),4,3)),FALSE))</f>
        <v/>
      </c>
      <c r="N205" s="801">
        <f t="shared" si="8"/>
        <v>0</v>
      </c>
      <c r="O205" s="91"/>
      <c r="P205" s="161"/>
      <c r="Q205" s="67"/>
      <c r="R205" s="89"/>
      <c r="S205" s="162"/>
      <c r="T205" s="67"/>
      <c r="U205" s="91"/>
      <c r="V205" s="161"/>
      <c r="W205" s="67"/>
      <c r="X205" s="89"/>
      <c r="Y205" s="162"/>
      <c r="Z205" s="67"/>
      <c r="AA205" s="91"/>
      <c r="AB205" s="72"/>
      <c r="AC205" s="91"/>
      <c r="AD205" s="161"/>
      <c r="AE205" s="91"/>
      <c r="AF205" s="161"/>
      <c r="AG205" s="91"/>
      <c r="AH205" s="72"/>
      <c r="AI205" s="91"/>
      <c r="AJ205" s="161"/>
      <c r="AK205" s="91"/>
      <c r="AL205" s="75"/>
      <c r="AM205" s="91"/>
      <c r="AN205" s="75"/>
      <c r="AO205" s="91"/>
      <c r="AP205" s="77"/>
      <c r="AQ205" s="91"/>
      <c r="AR205" s="72"/>
      <c r="AS205" s="359"/>
      <c r="AT205" s="91"/>
      <c r="AU205" s="72"/>
      <c r="AV205" s="804" t="str">
        <f>IF(AU205="","",IF(AU205="A",'12.パネルラジエーター設備費用算出シート'!$G$13,IF(AU205="B",'12.パネルラジエーター設備費用算出シート'!$N$13,IF(AU205="C",'12.パネルラジエーター設備費用算出シート'!$G$23,IF(AU205="D",'12.パネルラジエーター設備費用算出シート'!$N$23,IF(AU205="E",'12.パネルラジエーター設備費用算出シート'!$G$33,IF(AU205="F",'12.パネルラジエーター設備費用算出シート'!$N$33,IF(AU205="G",'12.パネルラジエーター設備費用算出シート'!$G$43,IF(AU205="H",'12.パネルラジエーター設備費用算出シート'!$N$43,IF(AU205="I",'12.パネルラジエーター設備費用算出シート'!$G$54,'12.パネルラジエーター設備費用算出シート'!$N$54))))))))))</f>
        <v/>
      </c>
      <c r="AW205" s="91"/>
      <c r="AX205" s="75"/>
      <c r="AY205" s="805"/>
      <c r="AZ205" s="91"/>
      <c r="BA205" s="36"/>
      <c r="BB205" s="36"/>
      <c r="BC205" s="36"/>
      <c r="BD205" s="36"/>
      <c r="BE205" s="66"/>
      <c r="BF205" s="36"/>
      <c r="BG205" s="36"/>
      <c r="BH205" s="66"/>
      <c r="BI205" s="36"/>
      <c r="BJ205" s="36"/>
      <c r="BK205" s="36"/>
      <c r="BL205" s="36"/>
    </row>
    <row r="206" spans="1:64" s="37" customFormat="1">
      <c r="A206" s="93"/>
      <c r="B206" s="68">
        <v>194</v>
      </c>
      <c r="C206" s="105"/>
      <c r="D206" s="69"/>
      <c r="E206" s="94"/>
      <c r="F206" s="798"/>
      <c r="G206" s="798"/>
      <c r="H206" s="72"/>
      <c r="I206" s="73"/>
      <c r="J206" s="72"/>
      <c r="K206" s="800" t="str">
        <f t="shared" si="9"/>
        <v/>
      </c>
      <c r="L206" s="800" t="str">
        <f>IF($G206="","",IF(OR('2.全体概要'!$C$15=1,'2.全体概要'!$C$15=2),INDEX($BG$15:$BG$16,MATCH($G206,$BF$15:$BF$16,-1)),IF('2.全体概要'!$C$15=3,INDEX($BG$14:$BG$15,MATCH($G206,$BF$14:$BF$15,-1)),INDEX($BG$13:$BG$14,MATCH($G206,$BF$13:$BF$14,-1)))))</f>
        <v/>
      </c>
      <c r="M206" s="800" t="str">
        <f t="shared" si="10"/>
        <v/>
      </c>
      <c r="N206" s="801">
        <f t="shared" si="8"/>
        <v>0</v>
      </c>
      <c r="O206" s="91"/>
      <c r="P206" s="161"/>
      <c r="Q206" s="67"/>
      <c r="R206" s="89"/>
      <c r="S206" s="162"/>
      <c r="T206" s="67"/>
      <c r="U206" s="91"/>
      <c r="V206" s="161"/>
      <c r="W206" s="67"/>
      <c r="X206" s="89"/>
      <c r="Y206" s="162"/>
      <c r="Z206" s="67"/>
      <c r="AA206" s="91"/>
      <c r="AB206" s="72"/>
      <c r="AC206" s="91"/>
      <c r="AD206" s="161"/>
      <c r="AE206" s="91"/>
      <c r="AF206" s="161"/>
      <c r="AG206" s="91"/>
      <c r="AH206" s="72"/>
      <c r="AI206" s="91"/>
      <c r="AJ206" s="161"/>
      <c r="AK206" s="91"/>
      <c r="AL206" s="75"/>
      <c r="AM206" s="91"/>
      <c r="AN206" s="75"/>
      <c r="AO206" s="91"/>
      <c r="AP206" s="77"/>
      <c r="AQ206" s="91"/>
      <c r="AR206" s="72"/>
      <c r="AS206" s="359"/>
      <c r="AT206" s="91"/>
      <c r="AU206" s="72"/>
      <c r="AV206" s="804" t="str">
        <f>IF(AU206="","",IF(AU206="A",'12.パネルラジエーター設備費用算出シート'!$G$13,IF(AU206="B",'12.パネルラジエーター設備費用算出シート'!$N$13,IF(AU206="C",'12.パネルラジエーター設備費用算出シート'!$G$23,IF(AU206="D",'12.パネルラジエーター設備費用算出シート'!$N$23,IF(AU206="E",'12.パネルラジエーター設備費用算出シート'!$G$33,IF(AU206="F",'12.パネルラジエーター設備費用算出シート'!$N$33,IF(AU206="G",'12.パネルラジエーター設備費用算出シート'!$G$43,IF(AU206="H",'12.パネルラジエーター設備費用算出シート'!$N$43,IF(AU206="I",'12.パネルラジエーター設備費用算出シート'!$G$54,'12.パネルラジエーター設備費用算出シート'!$N$54))))))))))</f>
        <v/>
      </c>
      <c r="AW206" s="91"/>
      <c r="AX206" s="75"/>
      <c r="AY206" s="805"/>
      <c r="AZ206" s="91"/>
      <c r="BA206" s="36"/>
      <c r="BB206" s="36"/>
      <c r="BC206" s="36"/>
      <c r="BD206" s="36"/>
      <c r="BE206" s="66"/>
      <c r="BF206" s="36"/>
      <c r="BG206" s="36"/>
      <c r="BH206" s="66"/>
      <c r="BI206" s="36"/>
      <c r="BJ206" s="36"/>
      <c r="BK206" s="36"/>
      <c r="BL206" s="36"/>
    </row>
    <row r="207" spans="1:64" s="37" customFormat="1">
      <c r="A207" s="93"/>
      <c r="B207" s="68">
        <v>195</v>
      </c>
      <c r="C207" s="105"/>
      <c r="D207" s="69"/>
      <c r="E207" s="94"/>
      <c r="F207" s="798"/>
      <c r="G207" s="798"/>
      <c r="H207" s="72"/>
      <c r="I207" s="73"/>
      <c r="J207" s="72"/>
      <c r="K207" s="800" t="str">
        <f t="shared" si="9"/>
        <v/>
      </c>
      <c r="L207" s="800" t="str">
        <f>IF($G207="","",IF(OR('2.全体概要'!$C$15=1,'2.全体概要'!$C$15=2),INDEX($BG$15:$BG$16,MATCH($G207,$BF$15:$BF$16,-1)),IF('2.全体概要'!$C$15=3,INDEX($BG$14:$BG$15,MATCH($G207,$BF$14:$BF$15,-1)),INDEX($BG$13:$BG$14,MATCH($G207,$BF$13:$BF$14,-1)))))</f>
        <v/>
      </c>
      <c r="M207" s="800" t="str">
        <f t="shared" si="10"/>
        <v/>
      </c>
      <c r="N207" s="801">
        <f t="shared" si="8"/>
        <v>0</v>
      </c>
      <c r="O207" s="91"/>
      <c r="P207" s="161"/>
      <c r="Q207" s="67"/>
      <c r="R207" s="89"/>
      <c r="S207" s="162"/>
      <c r="T207" s="67"/>
      <c r="U207" s="91"/>
      <c r="V207" s="161"/>
      <c r="W207" s="67"/>
      <c r="X207" s="89"/>
      <c r="Y207" s="162"/>
      <c r="Z207" s="67"/>
      <c r="AA207" s="91"/>
      <c r="AB207" s="72"/>
      <c r="AC207" s="91"/>
      <c r="AD207" s="161"/>
      <c r="AE207" s="91"/>
      <c r="AF207" s="161"/>
      <c r="AG207" s="91"/>
      <c r="AH207" s="72"/>
      <c r="AI207" s="91"/>
      <c r="AJ207" s="161"/>
      <c r="AK207" s="91"/>
      <c r="AL207" s="75"/>
      <c r="AM207" s="91"/>
      <c r="AN207" s="75"/>
      <c r="AO207" s="91"/>
      <c r="AP207" s="77"/>
      <c r="AQ207" s="91"/>
      <c r="AR207" s="72"/>
      <c r="AS207" s="359"/>
      <c r="AT207" s="91"/>
      <c r="AU207" s="72"/>
      <c r="AV207" s="804" t="str">
        <f>IF(AU207="","",IF(AU207="A",'12.パネルラジエーター設備費用算出シート'!$G$13,IF(AU207="B",'12.パネルラジエーター設備費用算出シート'!$N$13,IF(AU207="C",'12.パネルラジエーター設備費用算出シート'!$G$23,IF(AU207="D",'12.パネルラジエーター設備費用算出シート'!$N$23,IF(AU207="E",'12.パネルラジエーター設備費用算出シート'!$G$33,IF(AU207="F",'12.パネルラジエーター設備費用算出シート'!$N$33,IF(AU207="G",'12.パネルラジエーター設備費用算出シート'!$G$43,IF(AU207="H",'12.パネルラジエーター設備費用算出シート'!$N$43,IF(AU207="I",'12.パネルラジエーター設備費用算出シート'!$G$54,'12.パネルラジエーター設備費用算出シート'!$N$54))))))))))</f>
        <v/>
      </c>
      <c r="AW207" s="91"/>
      <c r="AX207" s="75"/>
      <c r="AY207" s="805"/>
      <c r="AZ207" s="91"/>
      <c r="BA207" s="36"/>
      <c r="BB207" s="36"/>
      <c r="BC207" s="36"/>
      <c r="BD207" s="36"/>
      <c r="BE207" s="66"/>
      <c r="BF207" s="36"/>
      <c r="BG207" s="36"/>
      <c r="BH207" s="66"/>
      <c r="BI207" s="36"/>
      <c r="BJ207" s="36"/>
      <c r="BK207" s="36"/>
      <c r="BL207" s="36"/>
    </row>
    <row r="208" spans="1:64" s="37" customFormat="1">
      <c r="A208" s="93"/>
      <c r="B208" s="68">
        <v>196</v>
      </c>
      <c r="C208" s="105"/>
      <c r="D208" s="69"/>
      <c r="E208" s="94"/>
      <c r="F208" s="798"/>
      <c r="G208" s="798"/>
      <c r="H208" s="72"/>
      <c r="I208" s="73"/>
      <c r="J208" s="72"/>
      <c r="K208" s="800" t="str">
        <f t="shared" si="9"/>
        <v/>
      </c>
      <c r="L208" s="800" t="str">
        <f>IF($G208="","",IF(OR('2.全体概要'!$C$15=1,'2.全体概要'!$C$15=2),INDEX($BG$15:$BG$16,MATCH($G208,$BF$15:$BF$16,-1)),IF('2.全体概要'!$C$15=3,INDEX($BG$14:$BG$15,MATCH($G208,$BF$14:$BF$15,-1)),INDEX($BG$13:$BG$14,MATCH($G208,$BF$13:$BF$14,-1)))))</f>
        <v/>
      </c>
      <c r="M208" s="800" t="str">
        <f t="shared" si="10"/>
        <v/>
      </c>
      <c r="N208" s="801">
        <f t="shared" si="8"/>
        <v>0</v>
      </c>
      <c r="O208" s="91"/>
      <c r="P208" s="161"/>
      <c r="Q208" s="67"/>
      <c r="R208" s="89"/>
      <c r="S208" s="162"/>
      <c r="T208" s="67"/>
      <c r="U208" s="91"/>
      <c r="V208" s="161"/>
      <c r="W208" s="67"/>
      <c r="X208" s="89"/>
      <c r="Y208" s="162"/>
      <c r="Z208" s="67"/>
      <c r="AA208" s="91"/>
      <c r="AB208" s="72"/>
      <c r="AC208" s="91"/>
      <c r="AD208" s="161"/>
      <c r="AE208" s="91"/>
      <c r="AF208" s="161"/>
      <c r="AG208" s="91"/>
      <c r="AH208" s="72"/>
      <c r="AI208" s="91"/>
      <c r="AJ208" s="161"/>
      <c r="AK208" s="91"/>
      <c r="AL208" s="75"/>
      <c r="AM208" s="91"/>
      <c r="AN208" s="75"/>
      <c r="AO208" s="91"/>
      <c r="AP208" s="77"/>
      <c r="AQ208" s="91"/>
      <c r="AR208" s="72"/>
      <c r="AS208" s="359"/>
      <c r="AT208" s="91"/>
      <c r="AU208" s="72"/>
      <c r="AV208" s="804" t="str">
        <f>IF(AU208="","",IF(AU208="A",'12.パネルラジエーター設備費用算出シート'!$G$13,IF(AU208="B",'12.パネルラジエーター設備費用算出シート'!$N$13,IF(AU208="C",'12.パネルラジエーター設備費用算出シート'!$G$23,IF(AU208="D",'12.パネルラジエーター設備費用算出シート'!$N$23,IF(AU208="E",'12.パネルラジエーター設備費用算出シート'!$G$33,IF(AU208="F",'12.パネルラジエーター設備費用算出シート'!$N$33,IF(AU208="G",'12.パネルラジエーター設備費用算出シート'!$G$43,IF(AU208="H",'12.パネルラジエーター設備費用算出シート'!$N$43,IF(AU208="I",'12.パネルラジエーター設備費用算出シート'!$G$54,'12.パネルラジエーター設備費用算出シート'!$N$54))))))))))</f>
        <v/>
      </c>
      <c r="AW208" s="91"/>
      <c r="AX208" s="75"/>
      <c r="AY208" s="805"/>
      <c r="AZ208" s="91"/>
      <c r="BA208" s="36"/>
      <c r="BB208" s="36"/>
      <c r="BC208" s="36"/>
      <c r="BD208" s="36"/>
      <c r="BE208" s="66"/>
      <c r="BF208" s="36"/>
      <c r="BG208" s="36"/>
      <c r="BH208" s="66"/>
      <c r="BI208" s="36"/>
      <c r="BJ208" s="36"/>
      <c r="BK208" s="36"/>
      <c r="BL208" s="36"/>
    </row>
    <row r="209" spans="1:64" s="37" customFormat="1">
      <c r="A209" s="93"/>
      <c r="B209" s="68">
        <v>197</v>
      </c>
      <c r="C209" s="105"/>
      <c r="D209" s="69"/>
      <c r="E209" s="94"/>
      <c r="F209" s="798"/>
      <c r="G209" s="798"/>
      <c r="H209" s="72"/>
      <c r="I209" s="73"/>
      <c r="J209" s="72"/>
      <c r="K209" s="800" t="str">
        <f t="shared" si="9"/>
        <v/>
      </c>
      <c r="L209" s="800" t="str">
        <f>IF($G209="","",IF(OR('2.全体概要'!$C$15=1,'2.全体概要'!$C$15=2),INDEX($BG$15:$BG$16,MATCH($G209,$BF$15:$BF$16,-1)),IF('2.全体概要'!$C$15=3,INDEX($BG$14:$BG$15,MATCH($G209,$BF$14:$BF$15,-1)),INDEX($BG$13:$BG$14,MATCH($G209,$BF$13:$BF$14,-1)))))</f>
        <v/>
      </c>
      <c r="M209" s="800" t="str">
        <f t="shared" si="10"/>
        <v/>
      </c>
      <c r="N209" s="801">
        <f t="shared" si="8"/>
        <v>0</v>
      </c>
      <c r="O209" s="91"/>
      <c r="P209" s="161"/>
      <c r="Q209" s="67"/>
      <c r="R209" s="89"/>
      <c r="S209" s="162"/>
      <c r="T209" s="67"/>
      <c r="U209" s="91"/>
      <c r="V209" s="161"/>
      <c r="W209" s="67"/>
      <c r="X209" s="89"/>
      <c r="Y209" s="162"/>
      <c r="Z209" s="67"/>
      <c r="AA209" s="91"/>
      <c r="AB209" s="72"/>
      <c r="AC209" s="91"/>
      <c r="AD209" s="161"/>
      <c r="AE209" s="91"/>
      <c r="AF209" s="161"/>
      <c r="AG209" s="91"/>
      <c r="AH209" s="72"/>
      <c r="AI209" s="91"/>
      <c r="AJ209" s="161"/>
      <c r="AK209" s="91"/>
      <c r="AL209" s="75"/>
      <c r="AM209" s="91"/>
      <c r="AN209" s="75"/>
      <c r="AO209" s="91"/>
      <c r="AP209" s="77"/>
      <c r="AQ209" s="91"/>
      <c r="AR209" s="72"/>
      <c r="AS209" s="359"/>
      <c r="AT209" s="91"/>
      <c r="AU209" s="72"/>
      <c r="AV209" s="804" t="str">
        <f>IF(AU209="","",IF(AU209="A",'12.パネルラジエーター設備費用算出シート'!$G$13,IF(AU209="B",'12.パネルラジエーター設備費用算出シート'!$N$13,IF(AU209="C",'12.パネルラジエーター設備費用算出シート'!$G$23,IF(AU209="D",'12.パネルラジエーター設備費用算出シート'!$N$23,IF(AU209="E",'12.パネルラジエーター設備費用算出シート'!$G$33,IF(AU209="F",'12.パネルラジエーター設備費用算出シート'!$N$33,IF(AU209="G",'12.パネルラジエーター設備費用算出シート'!$G$43,IF(AU209="H",'12.パネルラジエーター設備費用算出シート'!$N$43,IF(AU209="I",'12.パネルラジエーター設備費用算出シート'!$G$54,'12.パネルラジエーター設備費用算出シート'!$N$54))))))))))</f>
        <v/>
      </c>
      <c r="AW209" s="91"/>
      <c r="AX209" s="75"/>
      <c r="AY209" s="805"/>
      <c r="AZ209" s="91"/>
      <c r="BA209" s="36"/>
      <c r="BB209" s="36"/>
      <c r="BC209" s="36"/>
      <c r="BD209" s="36"/>
      <c r="BE209" s="66"/>
      <c r="BF209" s="36"/>
      <c r="BG209" s="36"/>
      <c r="BH209" s="66"/>
      <c r="BI209" s="36"/>
      <c r="BJ209" s="36"/>
      <c r="BK209" s="36"/>
      <c r="BL209" s="36"/>
    </row>
    <row r="210" spans="1:64" s="37" customFormat="1">
      <c r="A210" s="93"/>
      <c r="B210" s="68">
        <v>198</v>
      </c>
      <c r="C210" s="105"/>
      <c r="D210" s="69"/>
      <c r="E210" s="94"/>
      <c r="F210" s="798"/>
      <c r="G210" s="798"/>
      <c r="H210" s="72"/>
      <c r="I210" s="73"/>
      <c r="J210" s="72"/>
      <c r="K210" s="800" t="str">
        <f t="shared" si="9"/>
        <v/>
      </c>
      <c r="L210" s="800" t="str">
        <f>IF($G210="","",IF(OR('2.全体概要'!$C$15=1,'2.全体概要'!$C$15=2),INDEX($BG$15:$BG$16,MATCH($G210,$BF$15:$BF$16,-1)),IF('2.全体概要'!$C$15=3,INDEX($BG$14:$BG$15,MATCH($G210,$BF$14:$BF$15,-1)),INDEX($BG$13:$BG$14,MATCH($G210,$BF$13:$BF$14,-1)))))</f>
        <v/>
      </c>
      <c r="M210" s="800" t="str">
        <f t="shared" si="10"/>
        <v/>
      </c>
      <c r="N210" s="801">
        <f t="shared" ref="N210:N273" si="11">IF(OR(K210="",L210="",M210=""),0,(700000*K210*L210*M210))</f>
        <v>0</v>
      </c>
      <c r="O210" s="91"/>
      <c r="P210" s="161"/>
      <c r="Q210" s="67"/>
      <c r="R210" s="89"/>
      <c r="S210" s="162"/>
      <c r="T210" s="67"/>
      <c r="U210" s="91"/>
      <c r="V210" s="161"/>
      <c r="W210" s="67"/>
      <c r="X210" s="89"/>
      <c r="Y210" s="162"/>
      <c r="Z210" s="67"/>
      <c r="AA210" s="91"/>
      <c r="AB210" s="72"/>
      <c r="AC210" s="91"/>
      <c r="AD210" s="161"/>
      <c r="AE210" s="91"/>
      <c r="AF210" s="161"/>
      <c r="AG210" s="91"/>
      <c r="AH210" s="72"/>
      <c r="AI210" s="91"/>
      <c r="AJ210" s="161"/>
      <c r="AK210" s="91"/>
      <c r="AL210" s="75"/>
      <c r="AM210" s="91"/>
      <c r="AN210" s="75"/>
      <c r="AO210" s="91"/>
      <c r="AP210" s="77"/>
      <c r="AQ210" s="91"/>
      <c r="AR210" s="72"/>
      <c r="AS210" s="359"/>
      <c r="AT210" s="91"/>
      <c r="AU210" s="72"/>
      <c r="AV210" s="804" t="str">
        <f>IF(AU210="","",IF(AU210="A",'12.パネルラジエーター設備費用算出シート'!$G$13,IF(AU210="B",'12.パネルラジエーター設備費用算出シート'!$N$13,IF(AU210="C",'12.パネルラジエーター設備費用算出シート'!$G$23,IF(AU210="D",'12.パネルラジエーター設備費用算出シート'!$N$23,IF(AU210="E",'12.パネルラジエーター設備費用算出シート'!$G$33,IF(AU210="F",'12.パネルラジエーター設備費用算出シート'!$N$33,IF(AU210="G",'12.パネルラジエーター設備費用算出シート'!$G$43,IF(AU210="H",'12.パネルラジエーター設備費用算出シート'!$N$43,IF(AU210="I",'12.パネルラジエーター設備費用算出シート'!$G$54,'12.パネルラジエーター設備費用算出シート'!$N$54))))))))))</f>
        <v/>
      </c>
      <c r="AW210" s="91"/>
      <c r="AX210" s="75"/>
      <c r="AY210" s="805"/>
      <c r="AZ210" s="91"/>
      <c r="BA210" s="36"/>
      <c r="BB210" s="36"/>
      <c r="BC210" s="36"/>
      <c r="BD210" s="36"/>
      <c r="BE210" s="66"/>
      <c r="BF210" s="36"/>
      <c r="BG210" s="36"/>
      <c r="BH210" s="66"/>
      <c r="BI210" s="36"/>
      <c r="BJ210" s="36"/>
      <c r="BK210" s="36"/>
      <c r="BL210" s="36"/>
    </row>
    <row r="211" spans="1:64" s="37" customFormat="1">
      <c r="A211" s="93"/>
      <c r="B211" s="68">
        <v>199</v>
      </c>
      <c r="C211" s="105"/>
      <c r="D211" s="69"/>
      <c r="E211" s="94"/>
      <c r="F211" s="798"/>
      <c r="G211" s="798"/>
      <c r="H211" s="72"/>
      <c r="I211" s="73"/>
      <c r="J211" s="72"/>
      <c r="K211" s="800" t="str">
        <f t="shared" si="9"/>
        <v/>
      </c>
      <c r="L211" s="800" t="str">
        <f>IF($G211="","",IF(OR('2.全体概要'!$C$15=1,'2.全体概要'!$C$15=2),INDEX($BG$15:$BG$16,MATCH($G211,$BF$15:$BF$16,-1)),IF('2.全体概要'!$C$15=3,INDEX($BG$14:$BG$15,MATCH($G211,$BF$14:$BF$15,-1)),INDEX($BG$13:$BG$14,MATCH($G211,$BF$13:$BF$14,-1)))))</f>
        <v/>
      </c>
      <c r="M211" s="800" t="str">
        <f t="shared" si="10"/>
        <v/>
      </c>
      <c r="N211" s="801">
        <f t="shared" si="11"/>
        <v>0</v>
      </c>
      <c r="O211" s="91"/>
      <c r="P211" s="161"/>
      <c r="Q211" s="67"/>
      <c r="R211" s="89"/>
      <c r="S211" s="162"/>
      <c r="T211" s="67"/>
      <c r="U211" s="91"/>
      <c r="V211" s="161"/>
      <c r="W211" s="67"/>
      <c r="X211" s="89"/>
      <c r="Y211" s="162"/>
      <c r="Z211" s="67"/>
      <c r="AA211" s="91"/>
      <c r="AB211" s="72"/>
      <c r="AC211" s="91"/>
      <c r="AD211" s="161"/>
      <c r="AE211" s="91"/>
      <c r="AF211" s="161"/>
      <c r="AG211" s="91"/>
      <c r="AH211" s="72"/>
      <c r="AI211" s="91"/>
      <c r="AJ211" s="161"/>
      <c r="AK211" s="91"/>
      <c r="AL211" s="75"/>
      <c r="AM211" s="91"/>
      <c r="AN211" s="75"/>
      <c r="AO211" s="91"/>
      <c r="AP211" s="77"/>
      <c r="AQ211" s="91"/>
      <c r="AR211" s="72"/>
      <c r="AS211" s="359"/>
      <c r="AT211" s="91"/>
      <c r="AU211" s="72"/>
      <c r="AV211" s="804" t="str">
        <f>IF(AU211="","",IF(AU211="A",'12.パネルラジエーター設備費用算出シート'!$G$13,IF(AU211="B",'12.パネルラジエーター設備費用算出シート'!$N$13,IF(AU211="C",'12.パネルラジエーター設備費用算出シート'!$G$23,IF(AU211="D",'12.パネルラジエーター設備費用算出シート'!$N$23,IF(AU211="E",'12.パネルラジエーター設備費用算出シート'!$G$33,IF(AU211="F",'12.パネルラジエーター設備費用算出シート'!$N$33,IF(AU211="G",'12.パネルラジエーター設備費用算出シート'!$G$43,IF(AU211="H",'12.パネルラジエーター設備費用算出シート'!$N$43,IF(AU211="I",'12.パネルラジエーター設備費用算出シート'!$G$54,'12.パネルラジエーター設備費用算出シート'!$N$54))))))))))</f>
        <v/>
      </c>
      <c r="AW211" s="91"/>
      <c r="AX211" s="75"/>
      <c r="AY211" s="805"/>
      <c r="AZ211" s="91"/>
      <c r="BA211" s="36"/>
      <c r="BB211" s="36"/>
      <c r="BC211" s="36"/>
      <c r="BD211" s="36"/>
      <c r="BE211" s="66"/>
      <c r="BF211" s="36"/>
      <c r="BG211" s="36"/>
      <c r="BH211" s="66"/>
      <c r="BI211" s="36"/>
      <c r="BJ211" s="36"/>
      <c r="BK211" s="36"/>
      <c r="BL211" s="36"/>
    </row>
    <row r="212" spans="1:64" s="37" customFormat="1">
      <c r="A212" s="93"/>
      <c r="B212" s="68">
        <v>200</v>
      </c>
      <c r="C212" s="105"/>
      <c r="D212" s="69"/>
      <c r="E212" s="94"/>
      <c r="F212" s="798"/>
      <c r="G212" s="798"/>
      <c r="H212" s="72"/>
      <c r="I212" s="73"/>
      <c r="J212" s="72"/>
      <c r="K212" s="800" t="str">
        <f t="shared" si="9"/>
        <v/>
      </c>
      <c r="L212" s="800" t="str">
        <f>IF($G212="","",IF(OR('2.全体概要'!$C$15=1,'2.全体概要'!$C$15=2),INDEX($BG$15:$BG$16,MATCH($G212,$BF$15:$BF$16,-1)),IF('2.全体概要'!$C$15=3,INDEX($BG$14:$BG$15,MATCH($G212,$BF$14:$BF$15,-1)),INDEX($BG$13:$BG$14,MATCH($G212,$BF$13:$BF$14,-1)))))</f>
        <v/>
      </c>
      <c r="M212" s="800" t="str">
        <f t="shared" si="10"/>
        <v/>
      </c>
      <c r="N212" s="801">
        <f t="shared" si="11"/>
        <v>0</v>
      </c>
      <c r="O212" s="91"/>
      <c r="P212" s="161"/>
      <c r="Q212" s="67"/>
      <c r="R212" s="89"/>
      <c r="S212" s="162"/>
      <c r="T212" s="67"/>
      <c r="U212" s="91"/>
      <c r="V212" s="161"/>
      <c r="W212" s="67"/>
      <c r="X212" s="89"/>
      <c r="Y212" s="162"/>
      <c r="Z212" s="67"/>
      <c r="AA212" s="91"/>
      <c r="AB212" s="72"/>
      <c r="AC212" s="91"/>
      <c r="AD212" s="161"/>
      <c r="AE212" s="91"/>
      <c r="AF212" s="161"/>
      <c r="AG212" s="91"/>
      <c r="AH212" s="72"/>
      <c r="AI212" s="91"/>
      <c r="AJ212" s="161"/>
      <c r="AK212" s="91"/>
      <c r="AL212" s="75"/>
      <c r="AM212" s="91"/>
      <c r="AN212" s="75"/>
      <c r="AO212" s="91"/>
      <c r="AP212" s="77"/>
      <c r="AQ212" s="91"/>
      <c r="AR212" s="72"/>
      <c r="AS212" s="359"/>
      <c r="AT212" s="91"/>
      <c r="AU212" s="72"/>
      <c r="AV212" s="804" t="str">
        <f>IF(AU212="","",IF(AU212="A",'12.パネルラジエーター設備費用算出シート'!$G$13,IF(AU212="B",'12.パネルラジエーター設備費用算出シート'!$N$13,IF(AU212="C",'12.パネルラジエーター設備費用算出シート'!$G$23,IF(AU212="D",'12.パネルラジエーター設備費用算出シート'!$N$23,IF(AU212="E",'12.パネルラジエーター設備費用算出シート'!$G$33,IF(AU212="F",'12.パネルラジエーター設備費用算出シート'!$N$33,IF(AU212="G",'12.パネルラジエーター設備費用算出シート'!$G$43,IF(AU212="H",'12.パネルラジエーター設備費用算出シート'!$N$43,IF(AU212="I",'12.パネルラジエーター設備費用算出シート'!$G$54,'12.パネルラジエーター設備費用算出シート'!$N$54))))))))))</f>
        <v/>
      </c>
      <c r="AW212" s="91"/>
      <c r="AX212" s="75"/>
      <c r="AY212" s="805"/>
      <c r="AZ212" s="91"/>
      <c r="BA212" s="36"/>
      <c r="BB212" s="36"/>
      <c r="BC212" s="36"/>
      <c r="BD212" s="36"/>
      <c r="BE212" s="66"/>
      <c r="BF212" s="36"/>
      <c r="BG212" s="36"/>
      <c r="BH212" s="66"/>
      <c r="BI212" s="36"/>
      <c r="BJ212" s="36"/>
      <c r="BK212" s="36"/>
      <c r="BL212" s="36"/>
    </row>
    <row r="213" spans="1:64" s="37" customFormat="1">
      <c r="A213" s="93"/>
      <c r="B213" s="68">
        <v>201</v>
      </c>
      <c r="C213" s="105"/>
      <c r="D213" s="69"/>
      <c r="E213" s="94"/>
      <c r="F213" s="798"/>
      <c r="G213" s="798"/>
      <c r="H213" s="72"/>
      <c r="I213" s="73"/>
      <c r="J213" s="72"/>
      <c r="K213" s="800" t="str">
        <f t="shared" si="9"/>
        <v/>
      </c>
      <c r="L213" s="800" t="str">
        <f>IF($G213="","",IF(OR('2.全体概要'!$C$15=1,'2.全体概要'!$C$15=2),INDEX($BG$15:$BG$16,MATCH($G213,$BF$15:$BF$16,-1)),IF('2.全体概要'!$C$15=3,INDEX($BG$14:$BG$15,MATCH($G213,$BF$14:$BF$15,-1)),INDEX($BG$13:$BG$14,MATCH($G213,$BF$13:$BF$14,-1)))))</f>
        <v/>
      </c>
      <c r="M213" s="800" t="str">
        <f t="shared" si="10"/>
        <v/>
      </c>
      <c r="N213" s="801">
        <f t="shared" si="11"/>
        <v>0</v>
      </c>
      <c r="O213" s="91"/>
      <c r="P213" s="161"/>
      <c r="Q213" s="67"/>
      <c r="R213" s="89"/>
      <c r="S213" s="162"/>
      <c r="T213" s="67"/>
      <c r="U213" s="91"/>
      <c r="V213" s="161"/>
      <c r="W213" s="67"/>
      <c r="X213" s="89"/>
      <c r="Y213" s="162"/>
      <c r="Z213" s="67"/>
      <c r="AA213" s="91"/>
      <c r="AB213" s="72"/>
      <c r="AC213" s="91"/>
      <c r="AD213" s="161"/>
      <c r="AE213" s="91"/>
      <c r="AF213" s="161"/>
      <c r="AG213" s="91"/>
      <c r="AH213" s="72"/>
      <c r="AI213" s="91"/>
      <c r="AJ213" s="161"/>
      <c r="AK213" s="91"/>
      <c r="AL213" s="75"/>
      <c r="AM213" s="91"/>
      <c r="AN213" s="75"/>
      <c r="AO213" s="91"/>
      <c r="AP213" s="77"/>
      <c r="AQ213" s="91"/>
      <c r="AR213" s="72"/>
      <c r="AS213" s="359"/>
      <c r="AT213" s="91"/>
      <c r="AU213" s="72"/>
      <c r="AV213" s="804" t="str">
        <f>IF(AU213="","",IF(AU213="A",'12.パネルラジエーター設備費用算出シート'!$G$13,IF(AU213="B",'12.パネルラジエーター設備費用算出シート'!$N$13,IF(AU213="C",'12.パネルラジエーター設備費用算出シート'!$G$23,IF(AU213="D",'12.パネルラジエーター設備費用算出シート'!$N$23,IF(AU213="E",'12.パネルラジエーター設備費用算出シート'!$G$33,IF(AU213="F",'12.パネルラジエーター設備費用算出シート'!$N$33,IF(AU213="G",'12.パネルラジエーター設備費用算出シート'!$G$43,IF(AU213="H",'12.パネルラジエーター設備費用算出シート'!$N$43,IF(AU213="I",'12.パネルラジエーター設備費用算出シート'!$G$54,'12.パネルラジエーター設備費用算出シート'!$N$54))))))))))</f>
        <v/>
      </c>
      <c r="AW213" s="91"/>
      <c r="AX213" s="75"/>
      <c r="AY213" s="805"/>
      <c r="AZ213" s="91"/>
      <c r="BA213" s="36"/>
      <c r="BB213" s="36"/>
      <c r="BC213" s="36"/>
      <c r="BD213" s="36"/>
      <c r="BE213" s="66"/>
      <c r="BF213" s="36"/>
      <c r="BG213" s="36"/>
      <c r="BH213" s="66"/>
      <c r="BI213" s="36"/>
      <c r="BJ213" s="36"/>
      <c r="BK213" s="36"/>
      <c r="BL213" s="36"/>
    </row>
    <row r="214" spans="1:64" s="37" customFormat="1">
      <c r="A214" s="93"/>
      <c r="B214" s="68">
        <v>202</v>
      </c>
      <c r="C214" s="105"/>
      <c r="D214" s="69"/>
      <c r="E214" s="94"/>
      <c r="F214" s="798"/>
      <c r="G214" s="798"/>
      <c r="H214" s="72"/>
      <c r="I214" s="73"/>
      <c r="J214" s="72"/>
      <c r="K214" s="800" t="str">
        <f t="shared" si="9"/>
        <v/>
      </c>
      <c r="L214" s="800" t="str">
        <f>IF($G214="","",IF(OR('2.全体概要'!$C$15=1,'2.全体概要'!$C$15=2),INDEX($BG$15:$BG$16,MATCH($G214,$BF$15:$BF$16,-1)),IF('2.全体概要'!$C$15=3,INDEX($BG$14:$BG$15,MATCH($G214,$BF$14:$BF$15,-1)),INDEX($BG$13:$BG$14,MATCH($G214,$BF$13:$BF$14,-1)))))</f>
        <v/>
      </c>
      <c r="M214" s="800" t="str">
        <f t="shared" si="10"/>
        <v/>
      </c>
      <c r="N214" s="801">
        <f t="shared" si="11"/>
        <v>0</v>
      </c>
      <c r="O214" s="91"/>
      <c r="P214" s="161"/>
      <c r="Q214" s="67"/>
      <c r="R214" s="89"/>
      <c r="S214" s="162"/>
      <c r="T214" s="67"/>
      <c r="U214" s="91"/>
      <c r="V214" s="161"/>
      <c r="W214" s="67"/>
      <c r="X214" s="89"/>
      <c r="Y214" s="162"/>
      <c r="Z214" s="67"/>
      <c r="AA214" s="91"/>
      <c r="AB214" s="72"/>
      <c r="AC214" s="91"/>
      <c r="AD214" s="161"/>
      <c r="AE214" s="91"/>
      <c r="AF214" s="161"/>
      <c r="AG214" s="91"/>
      <c r="AH214" s="72"/>
      <c r="AI214" s="91"/>
      <c r="AJ214" s="161"/>
      <c r="AK214" s="91"/>
      <c r="AL214" s="75"/>
      <c r="AM214" s="91"/>
      <c r="AN214" s="75"/>
      <c r="AO214" s="91"/>
      <c r="AP214" s="77"/>
      <c r="AQ214" s="91"/>
      <c r="AR214" s="72"/>
      <c r="AS214" s="359"/>
      <c r="AT214" s="91"/>
      <c r="AU214" s="72"/>
      <c r="AV214" s="804" t="str">
        <f>IF(AU214="","",IF(AU214="A",'12.パネルラジエーター設備費用算出シート'!$G$13,IF(AU214="B",'12.パネルラジエーター設備費用算出シート'!$N$13,IF(AU214="C",'12.パネルラジエーター設備費用算出シート'!$G$23,IF(AU214="D",'12.パネルラジエーター設備費用算出シート'!$N$23,IF(AU214="E",'12.パネルラジエーター設備費用算出シート'!$G$33,IF(AU214="F",'12.パネルラジエーター設備費用算出シート'!$N$33,IF(AU214="G",'12.パネルラジエーター設備費用算出シート'!$G$43,IF(AU214="H",'12.パネルラジエーター設備費用算出シート'!$N$43,IF(AU214="I",'12.パネルラジエーター設備費用算出シート'!$G$54,'12.パネルラジエーター設備費用算出シート'!$N$54))))))))))</f>
        <v/>
      </c>
      <c r="AW214" s="91"/>
      <c r="AX214" s="75"/>
      <c r="AY214" s="805"/>
      <c r="AZ214" s="91"/>
      <c r="BA214" s="36"/>
      <c r="BB214" s="36"/>
      <c r="BC214" s="36"/>
      <c r="BD214" s="36"/>
      <c r="BE214" s="66"/>
      <c r="BF214" s="36"/>
      <c r="BG214" s="36"/>
      <c r="BH214" s="66"/>
      <c r="BI214" s="36"/>
      <c r="BJ214" s="36"/>
      <c r="BK214" s="36"/>
      <c r="BL214" s="36"/>
    </row>
    <row r="215" spans="1:64" s="37" customFormat="1">
      <c r="A215" s="93"/>
      <c r="B215" s="68">
        <v>203</v>
      </c>
      <c r="C215" s="105"/>
      <c r="D215" s="69"/>
      <c r="E215" s="94"/>
      <c r="F215" s="798"/>
      <c r="G215" s="798"/>
      <c r="H215" s="72"/>
      <c r="I215" s="73"/>
      <c r="J215" s="72"/>
      <c r="K215" s="800" t="str">
        <f t="shared" si="9"/>
        <v/>
      </c>
      <c r="L215" s="800" t="str">
        <f>IF($G215="","",IF(OR('2.全体概要'!$C$15=1,'2.全体概要'!$C$15=2),INDEX($BG$15:$BG$16,MATCH($G215,$BF$15:$BF$16,-1)),IF('2.全体概要'!$C$15=3,INDEX($BG$14:$BG$15,MATCH($G215,$BF$14:$BF$15,-1)),INDEX($BG$13:$BG$14,MATCH($G215,$BF$13:$BF$14,-1)))))</f>
        <v/>
      </c>
      <c r="M215" s="800" t="str">
        <f t="shared" si="10"/>
        <v/>
      </c>
      <c r="N215" s="801">
        <f t="shared" si="11"/>
        <v>0</v>
      </c>
      <c r="O215" s="91"/>
      <c r="P215" s="161"/>
      <c r="Q215" s="67"/>
      <c r="R215" s="89"/>
      <c r="S215" s="162"/>
      <c r="T215" s="67"/>
      <c r="U215" s="91"/>
      <c r="V215" s="161"/>
      <c r="W215" s="67"/>
      <c r="X215" s="89"/>
      <c r="Y215" s="162"/>
      <c r="Z215" s="67"/>
      <c r="AA215" s="91"/>
      <c r="AB215" s="72"/>
      <c r="AC215" s="91"/>
      <c r="AD215" s="161"/>
      <c r="AE215" s="91"/>
      <c r="AF215" s="161"/>
      <c r="AG215" s="91"/>
      <c r="AH215" s="72"/>
      <c r="AI215" s="91"/>
      <c r="AJ215" s="161"/>
      <c r="AK215" s="91"/>
      <c r="AL215" s="75"/>
      <c r="AM215" s="91"/>
      <c r="AN215" s="75"/>
      <c r="AO215" s="91"/>
      <c r="AP215" s="77"/>
      <c r="AQ215" s="91"/>
      <c r="AR215" s="72"/>
      <c r="AS215" s="359"/>
      <c r="AT215" s="91"/>
      <c r="AU215" s="72"/>
      <c r="AV215" s="804" t="str">
        <f>IF(AU215="","",IF(AU215="A",'12.パネルラジエーター設備費用算出シート'!$G$13,IF(AU215="B",'12.パネルラジエーター設備費用算出シート'!$N$13,IF(AU215="C",'12.パネルラジエーター設備費用算出シート'!$G$23,IF(AU215="D",'12.パネルラジエーター設備費用算出シート'!$N$23,IF(AU215="E",'12.パネルラジエーター設備費用算出シート'!$G$33,IF(AU215="F",'12.パネルラジエーター設備費用算出シート'!$N$33,IF(AU215="G",'12.パネルラジエーター設備費用算出シート'!$G$43,IF(AU215="H",'12.パネルラジエーター設備費用算出シート'!$N$43,IF(AU215="I",'12.パネルラジエーター設備費用算出シート'!$G$54,'12.パネルラジエーター設備費用算出シート'!$N$54))))))))))</f>
        <v/>
      </c>
      <c r="AW215" s="91"/>
      <c r="AX215" s="75"/>
      <c r="AY215" s="805"/>
      <c r="AZ215" s="91"/>
      <c r="BA215" s="36"/>
      <c r="BB215" s="36"/>
      <c r="BC215" s="36"/>
      <c r="BD215" s="36"/>
      <c r="BE215" s="66"/>
      <c r="BF215" s="36"/>
      <c r="BG215" s="36"/>
      <c r="BH215" s="66"/>
      <c r="BI215" s="36"/>
      <c r="BJ215" s="36"/>
      <c r="BK215" s="36"/>
      <c r="BL215" s="36"/>
    </row>
    <row r="216" spans="1:64" s="37" customFormat="1">
      <c r="A216" s="93"/>
      <c r="B216" s="68">
        <v>204</v>
      </c>
      <c r="C216" s="105"/>
      <c r="D216" s="69"/>
      <c r="E216" s="94"/>
      <c r="F216" s="798"/>
      <c r="G216" s="798"/>
      <c r="H216" s="72"/>
      <c r="I216" s="73"/>
      <c r="J216" s="72"/>
      <c r="K216" s="800" t="str">
        <f t="shared" si="9"/>
        <v/>
      </c>
      <c r="L216" s="800" t="str">
        <f>IF($G216="","",IF(OR('2.全体概要'!$C$15=1,'2.全体概要'!$C$15=2),INDEX($BG$15:$BG$16,MATCH($G216,$BF$15:$BF$16,-1)),IF('2.全体概要'!$C$15=3,INDEX($BG$14:$BG$15,MATCH($G216,$BF$14:$BF$15,-1)),INDEX($BG$13:$BG$14,MATCH($G216,$BF$13:$BF$14,-1)))))</f>
        <v/>
      </c>
      <c r="M216" s="800" t="str">
        <f t="shared" si="10"/>
        <v/>
      </c>
      <c r="N216" s="801">
        <f t="shared" si="11"/>
        <v>0</v>
      </c>
      <c r="O216" s="91"/>
      <c r="P216" s="161"/>
      <c r="Q216" s="67"/>
      <c r="R216" s="89"/>
      <c r="S216" s="162"/>
      <c r="T216" s="67"/>
      <c r="U216" s="91"/>
      <c r="V216" s="161"/>
      <c r="W216" s="67"/>
      <c r="X216" s="89"/>
      <c r="Y216" s="162"/>
      <c r="Z216" s="67"/>
      <c r="AA216" s="91"/>
      <c r="AB216" s="72"/>
      <c r="AC216" s="91"/>
      <c r="AD216" s="161"/>
      <c r="AE216" s="91"/>
      <c r="AF216" s="161"/>
      <c r="AG216" s="91"/>
      <c r="AH216" s="72"/>
      <c r="AI216" s="91"/>
      <c r="AJ216" s="161"/>
      <c r="AK216" s="91"/>
      <c r="AL216" s="75"/>
      <c r="AM216" s="91"/>
      <c r="AN216" s="75"/>
      <c r="AO216" s="91"/>
      <c r="AP216" s="77"/>
      <c r="AQ216" s="91"/>
      <c r="AR216" s="72"/>
      <c r="AS216" s="359"/>
      <c r="AT216" s="91"/>
      <c r="AU216" s="72"/>
      <c r="AV216" s="804" t="str">
        <f>IF(AU216="","",IF(AU216="A",'12.パネルラジエーター設備費用算出シート'!$G$13,IF(AU216="B",'12.パネルラジエーター設備費用算出シート'!$N$13,IF(AU216="C",'12.パネルラジエーター設備費用算出シート'!$G$23,IF(AU216="D",'12.パネルラジエーター設備費用算出シート'!$N$23,IF(AU216="E",'12.パネルラジエーター設備費用算出シート'!$G$33,IF(AU216="F",'12.パネルラジエーター設備費用算出シート'!$N$33,IF(AU216="G",'12.パネルラジエーター設備費用算出シート'!$G$43,IF(AU216="H",'12.パネルラジエーター設備費用算出シート'!$N$43,IF(AU216="I",'12.パネルラジエーター設備費用算出シート'!$G$54,'12.パネルラジエーター設備費用算出シート'!$N$54))))))))))</f>
        <v/>
      </c>
      <c r="AW216" s="91"/>
      <c r="AX216" s="75"/>
      <c r="AY216" s="805"/>
      <c r="AZ216" s="91"/>
      <c r="BA216" s="36"/>
      <c r="BB216" s="36"/>
      <c r="BC216" s="36"/>
      <c r="BD216" s="36"/>
      <c r="BE216" s="66"/>
      <c r="BF216" s="36"/>
      <c r="BG216" s="36"/>
      <c r="BH216" s="66"/>
      <c r="BI216" s="36"/>
      <c r="BJ216" s="36"/>
      <c r="BK216" s="36"/>
      <c r="BL216" s="36"/>
    </row>
    <row r="217" spans="1:64" s="37" customFormat="1">
      <c r="A217" s="93"/>
      <c r="B217" s="68">
        <v>205</v>
      </c>
      <c r="C217" s="105"/>
      <c r="D217" s="69"/>
      <c r="E217" s="94"/>
      <c r="F217" s="798"/>
      <c r="G217" s="798"/>
      <c r="H217" s="72"/>
      <c r="I217" s="73"/>
      <c r="J217" s="72"/>
      <c r="K217" s="800" t="str">
        <f t="shared" si="9"/>
        <v/>
      </c>
      <c r="L217" s="800" t="str">
        <f>IF($G217="","",IF(OR('2.全体概要'!$C$15=1,'2.全体概要'!$C$15=2),INDEX($BG$15:$BG$16,MATCH($G217,$BF$15:$BF$16,-1)),IF('2.全体概要'!$C$15=3,INDEX($BG$14:$BG$15,MATCH($G217,$BF$14:$BF$15,-1)),INDEX($BG$13:$BG$14,MATCH($G217,$BF$13:$BF$14,-1)))))</f>
        <v/>
      </c>
      <c r="M217" s="800" t="str">
        <f t="shared" si="10"/>
        <v/>
      </c>
      <c r="N217" s="801">
        <f t="shared" si="11"/>
        <v>0</v>
      </c>
      <c r="O217" s="91"/>
      <c r="P217" s="161"/>
      <c r="Q217" s="67"/>
      <c r="R217" s="89"/>
      <c r="S217" s="162"/>
      <c r="T217" s="67"/>
      <c r="U217" s="91"/>
      <c r="V217" s="161"/>
      <c r="W217" s="67"/>
      <c r="X217" s="89"/>
      <c r="Y217" s="162"/>
      <c r="Z217" s="67"/>
      <c r="AA217" s="91"/>
      <c r="AB217" s="72"/>
      <c r="AC217" s="91"/>
      <c r="AD217" s="161"/>
      <c r="AE217" s="91"/>
      <c r="AF217" s="161"/>
      <c r="AG217" s="91"/>
      <c r="AH217" s="72"/>
      <c r="AI217" s="91"/>
      <c r="AJ217" s="161"/>
      <c r="AK217" s="91"/>
      <c r="AL217" s="75"/>
      <c r="AM217" s="91"/>
      <c r="AN217" s="75"/>
      <c r="AO217" s="91"/>
      <c r="AP217" s="77"/>
      <c r="AQ217" s="91"/>
      <c r="AR217" s="72"/>
      <c r="AS217" s="359"/>
      <c r="AT217" s="91"/>
      <c r="AU217" s="72"/>
      <c r="AV217" s="804" t="str">
        <f>IF(AU217="","",IF(AU217="A",'12.パネルラジエーター設備費用算出シート'!$G$13,IF(AU217="B",'12.パネルラジエーター設備費用算出シート'!$N$13,IF(AU217="C",'12.パネルラジエーター設備費用算出シート'!$G$23,IF(AU217="D",'12.パネルラジエーター設備費用算出シート'!$N$23,IF(AU217="E",'12.パネルラジエーター設備費用算出シート'!$G$33,IF(AU217="F",'12.パネルラジエーター設備費用算出シート'!$N$33,IF(AU217="G",'12.パネルラジエーター設備費用算出シート'!$G$43,IF(AU217="H",'12.パネルラジエーター設備費用算出シート'!$N$43,IF(AU217="I",'12.パネルラジエーター設備費用算出シート'!$G$54,'12.パネルラジエーター設備費用算出シート'!$N$54))))))))))</f>
        <v/>
      </c>
      <c r="AW217" s="91"/>
      <c r="AX217" s="75"/>
      <c r="AY217" s="805"/>
      <c r="AZ217" s="91"/>
      <c r="BA217" s="36"/>
      <c r="BB217" s="36"/>
      <c r="BC217" s="36"/>
      <c r="BD217" s="36"/>
      <c r="BE217" s="66"/>
      <c r="BF217" s="36"/>
      <c r="BG217" s="36"/>
      <c r="BH217" s="66"/>
      <c r="BI217" s="36"/>
      <c r="BJ217" s="36"/>
      <c r="BK217" s="36"/>
      <c r="BL217" s="36"/>
    </row>
    <row r="218" spans="1:64" s="37" customFormat="1">
      <c r="A218" s="93"/>
      <c r="B218" s="68">
        <v>206</v>
      </c>
      <c r="C218" s="105"/>
      <c r="D218" s="69"/>
      <c r="E218" s="94"/>
      <c r="F218" s="798"/>
      <c r="G218" s="798"/>
      <c r="H218" s="72"/>
      <c r="I218" s="73"/>
      <c r="J218" s="72"/>
      <c r="K218" s="800" t="str">
        <f t="shared" si="9"/>
        <v/>
      </c>
      <c r="L218" s="800" t="str">
        <f>IF($G218="","",IF(OR('2.全体概要'!$C$15=1,'2.全体概要'!$C$15=2),INDEX($BG$15:$BG$16,MATCH($G218,$BF$15:$BF$16,-1)),IF('2.全体概要'!$C$15=3,INDEX($BG$14:$BG$15,MATCH($G218,$BF$14:$BF$15,-1)),INDEX($BG$13:$BG$14,MATCH($G218,$BF$13:$BF$14,-1)))))</f>
        <v/>
      </c>
      <c r="M218" s="800" t="str">
        <f t="shared" si="10"/>
        <v/>
      </c>
      <c r="N218" s="801">
        <f t="shared" si="11"/>
        <v>0</v>
      </c>
      <c r="O218" s="91"/>
      <c r="P218" s="161"/>
      <c r="Q218" s="67"/>
      <c r="R218" s="89"/>
      <c r="S218" s="162"/>
      <c r="T218" s="67"/>
      <c r="U218" s="91"/>
      <c r="V218" s="161"/>
      <c r="W218" s="67"/>
      <c r="X218" s="89"/>
      <c r="Y218" s="162"/>
      <c r="Z218" s="67"/>
      <c r="AA218" s="91"/>
      <c r="AB218" s="72"/>
      <c r="AC218" s="91"/>
      <c r="AD218" s="161"/>
      <c r="AE218" s="91"/>
      <c r="AF218" s="161"/>
      <c r="AG218" s="91"/>
      <c r="AH218" s="72"/>
      <c r="AI218" s="91"/>
      <c r="AJ218" s="161"/>
      <c r="AK218" s="91"/>
      <c r="AL218" s="75"/>
      <c r="AM218" s="91"/>
      <c r="AN218" s="75"/>
      <c r="AO218" s="91"/>
      <c r="AP218" s="77"/>
      <c r="AQ218" s="91"/>
      <c r="AR218" s="72"/>
      <c r="AS218" s="359"/>
      <c r="AT218" s="91"/>
      <c r="AU218" s="72"/>
      <c r="AV218" s="804" t="str">
        <f>IF(AU218="","",IF(AU218="A",'12.パネルラジエーター設備費用算出シート'!$G$13,IF(AU218="B",'12.パネルラジエーター設備費用算出シート'!$N$13,IF(AU218="C",'12.パネルラジエーター設備費用算出シート'!$G$23,IF(AU218="D",'12.パネルラジエーター設備費用算出シート'!$N$23,IF(AU218="E",'12.パネルラジエーター設備費用算出シート'!$G$33,IF(AU218="F",'12.パネルラジエーター設備費用算出シート'!$N$33,IF(AU218="G",'12.パネルラジエーター設備費用算出シート'!$G$43,IF(AU218="H",'12.パネルラジエーター設備費用算出シート'!$N$43,IF(AU218="I",'12.パネルラジエーター設備費用算出シート'!$G$54,'12.パネルラジエーター設備費用算出シート'!$N$54))))))))))</f>
        <v/>
      </c>
      <c r="AW218" s="91"/>
      <c r="AX218" s="75"/>
      <c r="AY218" s="805"/>
      <c r="AZ218" s="91"/>
      <c r="BA218" s="36"/>
      <c r="BB218" s="36"/>
      <c r="BC218" s="36"/>
      <c r="BD218" s="36"/>
      <c r="BE218" s="66"/>
      <c r="BF218" s="36"/>
      <c r="BG218" s="36"/>
      <c r="BH218" s="66"/>
      <c r="BI218" s="36"/>
      <c r="BJ218" s="36"/>
      <c r="BK218" s="36"/>
      <c r="BL218" s="36"/>
    </row>
    <row r="219" spans="1:64" s="37" customFormat="1">
      <c r="A219" s="93"/>
      <c r="B219" s="68">
        <v>207</v>
      </c>
      <c r="C219" s="105"/>
      <c r="D219" s="69"/>
      <c r="E219" s="94"/>
      <c r="F219" s="798"/>
      <c r="G219" s="798"/>
      <c r="H219" s="72"/>
      <c r="I219" s="73"/>
      <c r="J219" s="72"/>
      <c r="K219" s="800" t="str">
        <f t="shared" si="9"/>
        <v/>
      </c>
      <c r="L219" s="800" t="str">
        <f>IF($G219="","",IF(OR('2.全体概要'!$C$15=1,'2.全体概要'!$C$15=2),INDEX($BG$15:$BG$16,MATCH($G219,$BF$15:$BF$16,-1)),IF('2.全体概要'!$C$15=3,INDEX($BG$14:$BG$15,MATCH($G219,$BF$14:$BF$15,-1)),INDEX($BG$13:$BG$14,MATCH($G219,$BF$13:$BF$14,-1)))))</f>
        <v/>
      </c>
      <c r="M219" s="800" t="str">
        <f t="shared" si="10"/>
        <v/>
      </c>
      <c r="N219" s="801">
        <f t="shared" si="11"/>
        <v>0</v>
      </c>
      <c r="O219" s="91"/>
      <c r="P219" s="161"/>
      <c r="Q219" s="67"/>
      <c r="R219" s="89"/>
      <c r="S219" s="162"/>
      <c r="T219" s="67"/>
      <c r="U219" s="91"/>
      <c r="V219" s="161"/>
      <c r="W219" s="67"/>
      <c r="X219" s="89"/>
      <c r="Y219" s="162"/>
      <c r="Z219" s="67"/>
      <c r="AA219" s="91"/>
      <c r="AB219" s="72"/>
      <c r="AC219" s="91"/>
      <c r="AD219" s="161"/>
      <c r="AE219" s="91"/>
      <c r="AF219" s="161"/>
      <c r="AG219" s="91"/>
      <c r="AH219" s="72"/>
      <c r="AI219" s="91"/>
      <c r="AJ219" s="161"/>
      <c r="AK219" s="91"/>
      <c r="AL219" s="75"/>
      <c r="AM219" s="91"/>
      <c r="AN219" s="75"/>
      <c r="AO219" s="91"/>
      <c r="AP219" s="77"/>
      <c r="AQ219" s="91"/>
      <c r="AR219" s="72"/>
      <c r="AS219" s="359"/>
      <c r="AT219" s="91"/>
      <c r="AU219" s="72"/>
      <c r="AV219" s="804" t="str">
        <f>IF(AU219="","",IF(AU219="A",'12.パネルラジエーター設備費用算出シート'!$G$13,IF(AU219="B",'12.パネルラジエーター設備費用算出シート'!$N$13,IF(AU219="C",'12.パネルラジエーター設備費用算出シート'!$G$23,IF(AU219="D",'12.パネルラジエーター設備費用算出シート'!$N$23,IF(AU219="E",'12.パネルラジエーター設備費用算出シート'!$G$33,IF(AU219="F",'12.パネルラジエーター設備費用算出シート'!$N$33,IF(AU219="G",'12.パネルラジエーター設備費用算出シート'!$G$43,IF(AU219="H",'12.パネルラジエーター設備費用算出シート'!$N$43,IF(AU219="I",'12.パネルラジエーター設備費用算出シート'!$G$54,'12.パネルラジエーター設備費用算出シート'!$N$54))))))))))</f>
        <v/>
      </c>
      <c r="AW219" s="91"/>
      <c r="AX219" s="75"/>
      <c r="AY219" s="805"/>
      <c r="AZ219" s="91"/>
      <c r="BA219" s="36"/>
      <c r="BB219" s="36"/>
      <c r="BC219" s="36"/>
      <c r="BD219" s="36"/>
      <c r="BE219" s="66"/>
      <c r="BF219" s="36"/>
      <c r="BG219" s="36"/>
      <c r="BH219" s="66"/>
      <c r="BI219" s="36"/>
      <c r="BJ219" s="36"/>
      <c r="BK219" s="36"/>
      <c r="BL219" s="36"/>
    </row>
    <row r="220" spans="1:64" s="37" customFormat="1">
      <c r="A220" s="93"/>
      <c r="B220" s="68">
        <v>208</v>
      </c>
      <c r="C220" s="105"/>
      <c r="D220" s="69"/>
      <c r="E220" s="94"/>
      <c r="F220" s="798"/>
      <c r="G220" s="798"/>
      <c r="H220" s="72"/>
      <c r="I220" s="73"/>
      <c r="J220" s="72"/>
      <c r="K220" s="800" t="str">
        <f t="shared" si="9"/>
        <v/>
      </c>
      <c r="L220" s="800" t="str">
        <f>IF($G220="","",IF(OR('2.全体概要'!$C$15=1,'2.全体概要'!$C$15=2),INDEX($BG$15:$BG$16,MATCH($G220,$BF$15:$BF$16,-1)),IF('2.全体概要'!$C$15=3,INDEX($BG$14:$BG$15,MATCH($G220,$BF$14:$BF$15,-1)),INDEX($BG$13:$BG$14,MATCH($G220,$BF$13:$BF$14,-1)))))</f>
        <v/>
      </c>
      <c r="M220" s="800" t="str">
        <f t="shared" si="10"/>
        <v/>
      </c>
      <c r="N220" s="801">
        <f t="shared" si="11"/>
        <v>0</v>
      </c>
      <c r="O220" s="91"/>
      <c r="P220" s="161"/>
      <c r="Q220" s="67"/>
      <c r="R220" s="89"/>
      <c r="S220" s="162"/>
      <c r="T220" s="67"/>
      <c r="U220" s="91"/>
      <c r="V220" s="161"/>
      <c r="W220" s="67"/>
      <c r="X220" s="89"/>
      <c r="Y220" s="162"/>
      <c r="Z220" s="67"/>
      <c r="AA220" s="91"/>
      <c r="AB220" s="72"/>
      <c r="AC220" s="91"/>
      <c r="AD220" s="161"/>
      <c r="AE220" s="91"/>
      <c r="AF220" s="161"/>
      <c r="AG220" s="91"/>
      <c r="AH220" s="72"/>
      <c r="AI220" s="91"/>
      <c r="AJ220" s="161"/>
      <c r="AK220" s="91"/>
      <c r="AL220" s="75"/>
      <c r="AM220" s="91"/>
      <c r="AN220" s="75"/>
      <c r="AO220" s="91"/>
      <c r="AP220" s="77"/>
      <c r="AQ220" s="91"/>
      <c r="AR220" s="72"/>
      <c r="AS220" s="359"/>
      <c r="AT220" s="91"/>
      <c r="AU220" s="72"/>
      <c r="AV220" s="804" t="str">
        <f>IF(AU220="","",IF(AU220="A",'12.パネルラジエーター設備費用算出シート'!$G$13,IF(AU220="B",'12.パネルラジエーター設備費用算出シート'!$N$13,IF(AU220="C",'12.パネルラジエーター設備費用算出シート'!$G$23,IF(AU220="D",'12.パネルラジエーター設備費用算出シート'!$N$23,IF(AU220="E",'12.パネルラジエーター設備費用算出シート'!$G$33,IF(AU220="F",'12.パネルラジエーター設備費用算出シート'!$N$33,IF(AU220="G",'12.パネルラジエーター設備費用算出シート'!$G$43,IF(AU220="H",'12.パネルラジエーター設備費用算出シート'!$N$43,IF(AU220="I",'12.パネルラジエーター設備費用算出シート'!$G$54,'12.パネルラジエーター設備費用算出シート'!$N$54))))))))))</f>
        <v/>
      </c>
      <c r="AW220" s="91"/>
      <c r="AX220" s="75"/>
      <c r="AY220" s="805"/>
      <c r="AZ220" s="91"/>
      <c r="BA220" s="36"/>
      <c r="BB220" s="36"/>
      <c r="BC220" s="36"/>
      <c r="BD220" s="36"/>
      <c r="BE220" s="66"/>
      <c r="BF220" s="36"/>
      <c r="BG220" s="36"/>
      <c r="BH220" s="66"/>
      <c r="BI220" s="36"/>
      <c r="BJ220" s="36"/>
      <c r="BK220" s="36"/>
      <c r="BL220" s="36"/>
    </row>
    <row r="221" spans="1:64" s="37" customFormat="1">
      <c r="A221" s="93"/>
      <c r="B221" s="68">
        <v>209</v>
      </c>
      <c r="C221" s="105"/>
      <c r="D221" s="69"/>
      <c r="E221" s="94"/>
      <c r="F221" s="798"/>
      <c r="G221" s="798"/>
      <c r="H221" s="72"/>
      <c r="I221" s="73"/>
      <c r="J221" s="72"/>
      <c r="K221" s="800" t="str">
        <f t="shared" si="9"/>
        <v/>
      </c>
      <c r="L221" s="800" t="str">
        <f>IF($G221="","",IF(OR('2.全体概要'!$C$15=1,'2.全体概要'!$C$15=2),INDEX($BG$15:$BG$16,MATCH($G221,$BF$15:$BF$16,-1)),IF('2.全体概要'!$C$15=3,INDEX($BG$14:$BG$15,MATCH($G221,$BF$14:$BF$15,-1)),INDEX($BG$13:$BG$14,MATCH($G221,$BF$13:$BF$14,-1)))))</f>
        <v/>
      </c>
      <c r="M221" s="800" t="str">
        <f t="shared" si="10"/>
        <v/>
      </c>
      <c r="N221" s="801">
        <f t="shared" si="11"/>
        <v>0</v>
      </c>
      <c r="O221" s="91"/>
      <c r="P221" s="161"/>
      <c r="Q221" s="67"/>
      <c r="R221" s="89"/>
      <c r="S221" s="162"/>
      <c r="T221" s="67"/>
      <c r="U221" s="91"/>
      <c r="V221" s="161"/>
      <c r="W221" s="67"/>
      <c r="X221" s="89"/>
      <c r="Y221" s="162"/>
      <c r="Z221" s="67"/>
      <c r="AA221" s="91"/>
      <c r="AB221" s="72"/>
      <c r="AC221" s="91"/>
      <c r="AD221" s="161"/>
      <c r="AE221" s="91"/>
      <c r="AF221" s="161"/>
      <c r="AG221" s="91"/>
      <c r="AH221" s="72"/>
      <c r="AI221" s="91"/>
      <c r="AJ221" s="161"/>
      <c r="AK221" s="91"/>
      <c r="AL221" s="75"/>
      <c r="AM221" s="91"/>
      <c r="AN221" s="75"/>
      <c r="AO221" s="91"/>
      <c r="AP221" s="77"/>
      <c r="AQ221" s="91"/>
      <c r="AR221" s="72"/>
      <c r="AS221" s="359"/>
      <c r="AT221" s="91"/>
      <c r="AU221" s="72"/>
      <c r="AV221" s="804" t="str">
        <f>IF(AU221="","",IF(AU221="A",'12.パネルラジエーター設備費用算出シート'!$G$13,IF(AU221="B",'12.パネルラジエーター設備費用算出シート'!$N$13,IF(AU221="C",'12.パネルラジエーター設備費用算出シート'!$G$23,IF(AU221="D",'12.パネルラジエーター設備費用算出シート'!$N$23,IF(AU221="E",'12.パネルラジエーター設備費用算出シート'!$G$33,IF(AU221="F",'12.パネルラジエーター設備費用算出シート'!$N$33,IF(AU221="G",'12.パネルラジエーター設備費用算出シート'!$G$43,IF(AU221="H",'12.パネルラジエーター設備費用算出シート'!$N$43,IF(AU221="I",'12.パネルラジエーター設備費用算出シート'!$G$54,'12.パネルラジエーター設備費用算出シート'!$N$54))))))))))</f>
        <v/>
      </c>
      <c r="AW221" s="91"/>
      <c r="AX221" s="75"/>
      <c r="AY221" s="805"/>
      <c r="AZ221" s="91"/>
      <c r="BA221" s="36"/>
      <c r="BB221" s="36"/>
      <c r="BC221" s="36"/>
      <c r="BD221" s="36"/>
      <c r="BE221" s="66"/>
      <c r="BF221" s="36"/>
      <c r="BG221" s="36"/>
      <c r="BH221" s="66"/>
      <c r="BI221" s="36"/>
      <c r="BJ221" s="36"/>
      <c r="BK221" s="36"/>
      <c r="BL221" s="36"/>
    </row>
    <row r="222" spans="1:64" s="37" customFormat="1">
      <c r="A222" s="93"/>
      <c r="B222" s="68">
        <v>210</v>
      </c>
      <c r="C222" s="105"/>
      <c r="D222" s="69"/>
      <c r="E222" s="94"/>
      <c r="F222" s="798"/>
      <c r="G222" s="798"/>
      <c r="H222" s="72"/>
      <c r="I222" s="73"/>
      <c r="J222" s="72"/>
      <c r="K222" s="800" t="str">
        <f t="shared" si="9"/>
        <v/>
      </c>
      <c r="L222" s="800" t="str">
        <f>IF($G222="","",IF(OR('2.全体概要'!$C$15=1,'2.全体概要'!$C$15=2),INDEX($BG$15:$BG$16,MATCH($G222,$BF$15:$BF$16,-1)),IF('2.全体概要'!$C$15=3,INDEX($BG$14:$BG$15,MATCH($G222,$BF$14:$BF$15,-1)),INDEX($BG$13:$BG$14,MATCH($G222,$BF$13:$BF$14,-1)))))</f>
        <v/>
      </c>
      <c r="M222" s="800" t="str">
        <f t="shared" si="10"/>
        <v/>
      </c>
      <c r="N222" s="801">
        <f t="shared" si="11"/>
        <v>0</v>
      </c>
      <c r="O222" s="91"/>
      <c r="P222" s="161"/>
      <c r="Q222" s="67"/>
      <c r="R222" s="89"/>
      <c r="S222" s="162"/>
      <c r="T222" s="67"/>
      <c r="U222" s="91"/>
      <c r="V222" s="161"/>
      <c r="W222" s="67"/>
      <c r="X222" s="89"/>
      <c r="Y222" s="162"/>
      <c r="Z222" s="67"/>
      <c r="AA222" s="91"/>
      <c r="AB222" s="72"/>
      <c r="AC222" s="91"/>
      <c r="AD222" s="161"/>
      <c r="AE222" s="91"/>
      <c r="AF222" s="161"/>
      <c r="AG222" s="91"/>
      <c r="AH222" s="72"/>
      <c r="AI222" s="91"/>
      <c r="AJ222" s="161"/>
      <c r="AK222" s="91"/>
      <c r="AL222" s="75"/>
      <c r="AM222" s="91"/>
      <c r="AN222" s="75"/>
      <c r="AO222" s="91"/>
      <c r="AP222" s="77"/>
      <c r="AQ222" s="91"/>
      <c r="AR222" s="72"/>
      <c r="AS222" s="359"/>
      <c r="AT222" s="91"/>
      <c r="AU222" s="72"/>
      <c r="AV222" s="804" t="str">
        <f>IF(AU222="","",IF(AU222="A",'12.パネルラジエーター設備費用算出シート'!$G$13,IF(AU222="B",'12.パネルラジエーター設備費用算出シート'!$N$13,IF(AU222="C",'12.パネルラジエーター設備費用算出シート'!$G$23,IF(AU222="D",'12.パネルラジエーター設備費用算出シート'!$N$23,IF(AU222="E",'12.パネルラジエーター設備費用算出シート'!$G$33,IF(AU222="F",'12.パネルラジエーター設備費用算出シート'!$N$33,IF(AU222="G",'12.パネルラジエーター設備費用算出シート'!$G$43,IF(AU222="H",'12.パネルラジエーター設備費用算出シート'!$N$43,IF(AU222="I",'12.パネルラジエーター設備費用算出シート'!$G$54,'12.パネルラジエーター設備費用算出シート'!$N$54))))))))))</f>
        <v/>
      </c>
      <c r="AW222" s="91"/>
      <c r="AX222" s="75"/>
      <c r="AY222" s="805"/>
      <c r="AZ222" s="91"/>
      <c r="BA222" s="36"/>
      <c r="BB222" s="36"/>
      <c r="BC222" s="36"/>
      <c r="BD222" s="36"/>
      <c r="BE222" s="66"/>
      <c r="BF222" s="36"/>
      <c r="BG222" s="36"/>
      <c r="BH222" s="66"/>
      <c r="BI222" s="36"/>
      <c r="BJ222" s="36"/>
      <c r="BK222" s="36"/>
      <c r="BL222" s="36"/>
    </row>
    <row r="223" spans="1:64" s="37" customFormat="1">
      <c r="A223" s="93"/>
      <c r="B223" s="68">
        <v>211</v>
      </c>
      <c r="C223" s="105"/>
      <c r="D223" s="69"/>
      <c r="E223" s="94"/>
      <c r="F223" s="798"/>
      <c r="G223" s="798"/>
      <c r="H223" s="72"/>
      <c r="I223" s="73"/>
      <c r="J223" s="72"/>
      <c r="K223" s="800" t="str">
        <f t="shared" si="9"/>
        <v/>
      </c>
      <c r="L223" s="800" t="str">
        <f>IF($G223="","",IF(OR('2.全体概要'!$C$15=1,'2.全体概要'!$C$15=2),INDEX($BG$15:$BG$16,MATCH($G223,$BF$15:$BF$16,-1)),IF('2.全体概要'!$C$15=3,INDEX($BG$14:$BG$15,MATCH($G223,$BF$14:$BF$15,-1)),INDEX($BG$13:$BG$14,MATCH($G223,$BF$13:$BF$14,-1)))))</f>
        <v/>
      </c>
      <c r="M223" s="800" t="str">
        <f t="shared" si="10"/>
        <v/>
      </c>
      <c r="N223" s="801">
        <f t="shared" si="11"/>
        <v>0</v>
      </c>
      <c r="O223" s="91"/>
      <c r="P223" s="161"/>
      <c r="Q223" s="67"/>
      <c r="R223" s="89"/>
      <c r="S223" s="162"/>
      <c r="T223" s="67"/>
      <c r="U223" s="91"/>
      <c r="V223" s="161"/>
      <c r="W223" s="67"/>
      <c r="X223" s="89"/>
      <c r="Y223" s="162"/>
      <c r="Z223" s="67"/>
      <c r="AA223" s="91"/>
      <c r="AB223" s="72"/>
      <c r="AC223" s="91"/>
      <c r="AD223" s="161"/>
      <c r="AE223" s="91"/>
      <c r="AF223" s="161"/>
      <c r="AG223" s="91"/>
      <c r="AH223" s="72"/>
      <c r="AI223" s="91"/>
      <c r="AJ223" s="161"/>
      <c r="AK223" s="91"/>
      <c r="AL223" s="75"/>
      <c r="AM223" s="91"/>
      <c r="AN223" s="75"/>
      <c r="AO223" s="91"/>
      <c r="AP223" s="77"/>
      <c r="AQ223" s="91"/>
      <c r="AR223" s="72"/>
      <c r="AS223" s="359"/>
      <c r="AT223" s="91"/>
      <c r="AU223" s="72"/>
      <c r="AV223" s="804" t="str">
        <f>IF(AU223="","",IF(AU223="A",'12.パネルラジエーター設備費用算出シート'!$G$13,IF(AU223="B",'12.パネルラジエーター設備費用算出シート'!$N$13,IF(AU223="C",'12.パネルラジエーター設備費用算出シート'!$G$23,IF(AU223="D",'12.パネルラジエーター設備費用算出シート'!$N$23,IF(AU223="E",'12.パネルラジエーター設備費用算出シート'!$G$33,IF(AU223="F",'12.パネルラジエーター設備費用算出シート'!$N$33,IF(AU223="G",'12.パネルラジエーター設備費用算出シート'!$G$43,IF(AU223="H",'12.パネルラジエーター設備費用算出シート'!$N$43,IF(AU223="I",'12.パネルラジエーター設備費用算出シート'!$G$54,'12.パネルラジエーター設備費用算出シート'!$N$54))))))))))</f>
        <v/>
      </c>
      <c r="AW223" s="91"/>
      <c r="AX223" s="75"/>
      <c r="AY223" s="805"/>
      <c r="AZ223" s="91"/>
      <c r="BA223" s="36"/>
      <c r="BB223" s="36"/>
      <c r="BC223" s="36"/>
      <c r="BD223" s="36"/>
      <c r="BE223" s="66"/>
      <c r="BF223" s="36"/>
      <c r="BG223" s="36"/>
      <c r="BH223" s="66"/>
      <c r="BI223" s="36"/>
      <c r="BJ223" s="36"/>
      <c r="BK223" s="36"/>
      <c r="BL223" s="36"/>
    </row>
    <row r="224" spans="1:64" s="37" customFormat="1">
      <c r="A224" s="93"/>
      <c r="B224" s="68">
        <v>212</v>
      </c>
      <c r="C224" s="105"/>
      <c r="D224" s="69"/>
      <c r="E224" s="94"/>
      <c r="F224" s="798"/>
      <c r="G224" s="798"/>
      <c r="H224" s="72"/>
      <c r="I224" s="73"/>
      <c r="J224" s="72"/>
      <c r="K224" s="800" t="str">
        <f t="shared" si="9"/>
        <v/>
      </c>
      <c r="L224" s="800" t="str">
        <f>IF($G224="","",IF(OR('2.全体概要'!$C$15=1,'2.全体概要'!$C$15=2),INDEX($BG$15:$BG$16,MATCH($G224,$BF$15:$BF$16,-1)),IF('2.全体概要'!$C$15=3,INDEX($BG$14:$BG$15,MATCH($G224,$BF$14:$BF$15,-1)),INDEX($BG$13:$BG$14,MATCH($G224,$BF$13:$BF$14,-1)))))</f>
        <v/>
      </c>
      <c r="M224" s="800" t="str">
        <f t="shared" si="10"/>
        <v/>
      </c>
      <c r="N224" s="801">
        <f t="shared" si="11"/>
        <v>0</v>
      </c>
      <c r="O224" s="91"/>
      <c r="P224" s="161"/>
      <c r="Q224" s="67"/>
      <c r="R224" s="89"/>
      <c r="S224" s="162"/>
      <c r="T224" s="67"/>
      <c r="U224" s="91"/>
      <c r="V224" s="161"/>
      <c r="W224" s="67"/>
      <c r="X224" s="89"/>
      <c r="Y224" s="162"/>
      <c r="Z224" s="67"/>
      <c r="AA224" s="91"/>
      <c r="AB224" s="72"/>
      <c r="AC224" s="91"/>
      <c r="AD224" s="161"/>
      <c r="AE224" s="91"/>
      <c r="AF224" s="161"/>
      <c r="AG224" s="91"/>
      <c r="AH224" s="72"/>
      <c r="AI224" s="91"/>
      <c r="AJ224" s="161"/>
      <c r="AK224" s="91"/>
      <c r="AL224" s="75"/>
      <c r="AM224" s="91"/>
      <c r="AN224" s="75"/>
      <c r="AO224" s="91"/>
      <c r="AP224" s="77"/>
      <c r="AQ224" s="91"/>
      <c r="AR224" s="72"/>
      <c r="AS224" s="359"/>
      <c r="AT224" s="91"/>
      <c r="AU224" s="72"/>
      <c r="AV224" s="804" t="str">
        <f>IF(AU224="","",IF(AU224="A",'12.パネルラジエーター設備費用算出シート'!$G$13,IF(AU224="B",'12.パネルラジエーター設備費用算出シート'!$N$13,IF(AU224="C",'12.パネルラジエーター設備費用算出シート'!$G$23,IF(AU224="D",'12.パネルラジエーター設備費用算出シート'!$N$23,IF(AU224="E",'12.パネルラジエーター設備費用算出シート'!$G$33,IF(AU224="F",'12.パネルラジエーター設備費用算出シート'!$N$33,IF(AU224="G",'12.パネルラジエーター設備費用算出シート'!$G$43,IF(AU224="H",'12.パネルラジエーター設備費用算出シート'!$N$43,IF(AU224="I",'12.パネルラジエーター設備費用算出シート'!$G$54,'12.パネルラジエーター設備費用算出シート'!$N$54))))))))))</f>
        <v/>
      </c>
      <c r="AW224" s="91"/>
      <c r="AX224" s="75"/>
      <c r="AY224" s="805"/>
      <c r="AZ224" s="91"/>
      <c r="BA224" s="36"/>
      <c r="BB224" s="36"/>
      <c r="BC224" s="36"/>
      <c r="BD224" s="36"/>
      <c r="BE224" s="66"/>
      <c r="BF224" s="36"/>
      <c r="BG224" s="36"/>
      <c r="BH224" s="66"/>
      <c r="BI224" s="36"/>
      <c r="BJ224" s="36"/>
      <c r="BK224" s="36"/>
      <c r="BL224" s="36"/>
    </row>
    <row r="225" spans="1:64" s="37" customFormat="1">
      <c r="A225" s="93"/>
      <c r="B225" s="68">
        <v>213</v>
      </c>
      <c r="C225" s="105"/>
      <c r="D225" s="69"/>
      <c r="E225" s="94"/>
      <c r="F225" s="798"/>
      <c r="G225" s="798"/>
      <c r="H225" s="72"/>
      <c r="I225" s="73"/>
      <c r="J225" s="72"/>
      <c r="K225" s="800" t="str">
        <f t="shared" si="9"/>
        <v/>
      </c>
      <c r="L225" s="800" t="str">
        <f>IF($G225="","",IF(OR('2.全体概要'!$C$15=1,'2.全体概要'!$C$15=2),INDEX($BG$15:$BG$16,MATCH($G225,$BF$15:$BF$16,-1)),IF('2.全体概要'!$C$15=3,INDEX($BG$14:$BG$15,MATCH($G225,$BF$14:$BF$15,-1)),INDEX($BG$13:$BG$14,MATCH($G225,$BF$13:$BF$14,-1)))))</f>
        <v/>
      </c>
      <c r="M225" s="800" t="str">
        <f t="shared" si="10"/>
        <v/>
      </c>
      <c r="N225" s="801">
        <f t="shared" si="11"/>
        <v>0</v>
      </c>
      <c r="O225" s="91"/>
      <c r="P225" s="161"/>
      <c r="Q225" s="67"/>
      <c r="R225" s="89"/>
      <c r="S225" s="162"/>
      <c r="T225" s="67"/>
      <c r="U225" s="91"/>
      <c r="V225" s="161"/>
      <c r="W225" s="67"/>
      <c r="X225" s="89"/>
      <c r="Y225" s="162"/>
      <c r="Z225" s="67"/>
      <c r="AA225" s="91"/>
      <c r="AB225" s="72"/>
      <c r="AC225" s="91"/>
      <c r="AD225" s="161"/>
      <c r="AE225" s="91"/>
      <c r="AF225" s="161"/>
      <c r="AG225" s="91"/>
      <c r="AH225" s="72"/>
      <c r="AI225" s="91"/>
      <c r="AJ225" s="161"/>
      <c r="AK225" s="91"/>
      <c r="AL225" s="75"/>
      <c r="AM225" s="91"/>
      <c r="AN225" s="75"/>
      <c r="AO225" s="91"/>
      <c r="AP225" s="77"/>
      <c r="AQ225" s="91"/>
      <c r="AR225" s="72"/>
      <c r="AS225" s="359"/>
      <c r="AT225" s="91"/>
      <c r="AU225" s="72"/>
      <c r="AV225" s="804" t="str">
        <f>IF(AU225="","",IF(AU225="A",'12.パネルラジエーター設備費用算出シート'!$G$13,IF(AU225="B",'12.パネルラジエーター設備費用算出シート'!$N$13,IF(AU225="C",'12.パネルラジエーター設備費用算出シート'!$G$23,IF(AU225="D",'12.パネルラジエーター設備費用算出シート'!$N$23,IF(AU225="E",'12.パネルラジエーター設備費用算出シート'!$G$33,IF(AU225="F",'12.パネルラジエーター設備費用算出シート'!$N$33,IF(AU225="G",'12.パネルラジエーター設備費用算出シート'!$G$43,IF(AU225="H",'12.パネルラジエーター設備費用算出シート'!$N$43,IF(AU225="I",'12.パネルラジエーター設備費用算出シート'!$G$54,'12.パネルラジエーター設備費用算出シート'!$N$54))))))))))</f>
        <v/>
      </c>
      <c r="AW225" s="91"/>
      <c r="AX225" s="75"/>
      <c r="AY225" s="805"/>
      <c r="AZ225" s="91"/>
      <c r="BA225" s="36"/>
      <c r="BB225" s="36"/>
      <c r="BC225" s="36"/>
      <c r="BD225" s="36"/>
      <c r="BE225" s="66"/>
      <c r="BF225" s="36"/>
      <c r="BG225" s="36"/>
      <c r="BH225" s="66"/>
      <c r="BI225" s="36"/>
      <c r="BJ225" s="36"/>
      <c r="BK225" s="36"/>
      <c r="BL225" s="36"/>
    </row>
    <row r="226" spans="1:64" s="37" customFormat="1">
      <c r="A226" s="93"/>
      <c r="B226" s="68">
        <v>214</v>
      </c>
      <c r="C226" s="105"/>
      <c r="D226" s="69"/>
      <c r="E226" s="94"/>
      <c r="F226" s="798"/>
      <c r="G226" s="798"/>
      <c r="H226" s="72"/>
      <c r="I226" s="73"/>
      <c r="J226" s="72"/>
      <c r="K226" s="800" t="str">
        <f t="shared" si="9"/>
        <v/>
      </c>
      <c r="L226" s="800" t="str">
        <f>IF($G226="","",IF(OR('2.全体概要'!$C$15=1,'2.全体概要'!$C$15=2),INDEX($BG$15:$BG$16,MATCH($G226,$BF$15:$BF$16,-1)),IF('2.全体概要'!$C$15=3,INDEX($BG$14:$BG$15,MATCH($G226,$BF$14:$BF$15,-1)),INDEX($BG$13:$BG$14,MATCH($G226,$BF$13:$BF$14,-1)))))</f>
        <v/>
      </c>
      <c r="M226" s="800" t="str">
        <f t="shared" si="10"/>
        <v/>
      </c>
      <c r="N226" s="801">
        <f t="shared" si="11"/>
        <v>0</v>
      </c>
      <c r="O226" s="91"/>
      <c r="P226" s="161"/>
      <c r="Q226" s="67"/>
      <c r="R226" s="89"/>
      <c r="S226" s="162"/>
      <c r="T226" s="67"/>
      <c r="U226" s="91"/>
      <c r="V226" s="161"/>
      <c r="W226" s="67"/>
      <c r="X226" s="89"/>
      <c r="Y226" s="162"/>
      <c r="Z226" s="67"/>
      <c r="AA226" s="91"/>
      <c r="AB226" s="72"/>
      <c r="AC226" s="91"/>
      <c r="AD226" s="161"/>
      <c r="AE226" s="91"/>
      <c r="AF226" s="161"/>
      <c r="AG226" s="91"/>
      <c r="AH226" s="72"/>
      <c r="AI226" s="91"/>
      <c r="AJ226" s="161"/>
      <c r="AK226" s="91"/>
      <c r="AL226" s="75"/>
      <c r="AM226" s="91"/>
      <c r="AN226" s="75"/>
      <c r="AO226" s="91"/>
      <c r="AP226" s="77"/>
      <c r="AQ226" s="91"/>
      <c r="AR226" s="72"/>
      <c r="AS226" s="359"/>
      <c r="AT226" s="91"/>
      <c r="AU226" s="72"/>
      <c r="AV226" s="804" t="str">
        <f>IF(AU226="","",IF(AU226="A",'12.パネルラジエーター設備費用算出シート'!$G$13,IF(AU226="B",'12.パネルラジエーター設備費用算出シート'!$N$13,IF(AU226="C",'12.パネルラジエーター設備費用算出シート'!$G$23,IF(AU226="D",'12.パネルラジエーター設備費用算出シート'!$N$23,IF(AU226="E",'12.パネルラジエーター設備費用算出シート'!$G$33,IF(AU226="F",'12.パネルラジエーター設備費用算出シート'!$N$33,IF(AU226="G",'12.パネルラジエーター設備費用算出シート'!$G$43,IF(AU226="H",'12.パネルラジエーター設備費用算出シート'!$N$43,IF(AU226="I",'12.パネルラジエーター設備費用算出シート'!$G$54,'12.パネルラジエーター設備費用算出シート'!$N$54))))))))))</f>
        <v/>
      </c>
      <c r="AW226" s="91"/>
      <c r="AX226" s="75"/>
      <c r="AY226" s="805"/>
      <c r="AZ226" s="91"/>
      <c r="BA226" s="36"/>
      <c r="BB226" s="36"/>
      <c r="BC226" s="36"/>
      <c r="BD226" s="36"/>
      <c r="BE226" s="66"/>
      <c r="BF226" s="36"/>
      <c r="BG226" s="36"/>
      <c r="BH226" s="66"/>
      <c r="BI226" s="36"/>
      <c r="BJ226" s="36"/>
      <c r="BK226" s="36"/>
      <c r="BL226" s="36"/>
    </row>
    <row r="227" spans="1:64" s="37" customFormat="1">
      <c r="A227" s="93"/>
      <c r="B227" s="68">
        <v>215</v>
      </c>
      <c r="C227" s="105"/>
      <c r="D227" s="69"/>
      <c r="E227" s="94"/>
      <c r="F227" s="798"/>
      <c r="G227" s="798"/>
      <c r="H227" s="72"/>
      <c r="I227" s="73"/>
      <c r="J227" s="72"/>
      <c r="K227" s="800" t="str">
        <f t="shared" si="9"/>
        <v/>
      </c>
      <c r="L227" s="800" t="str">
        <f>IF($G227="","",IF(OR('2.全体概要'!$C$15=1,'2.全体概要'!$C$15=2),INDEX($BG$15:$BG$16,MATCH($G227,$BF$15:$BF$16,-1)),IF('2.全体概要'!$C$15=3,INDEX($BG$14:$BG$15,MATCH($G227,$BF$14:$BF$15,-1)),INDEX($BG$13:$BG$14,MATCH($G227,$BF$13:$BF$14,-1)))))</f>
        <v/>
      </c>
      <c r="M227" s="800" t="str">
        <f t="shared" si="10"/>
        <v/>
      </c>
      <c r="N227" s="801">
        <f t="shared" si="11"/>
        <v>0</v>
      </c>
      <c r="O227" s="91"/>
      <c r="P227" s="161"/>
      <c r="Q227" s="67"/>
      <c r="R227" s="89"/>
      <c r="S227" s="162"/>
      <c r="T227" s="67"/>
      <c r="U227" s="91"/>
      <c r="V227" s="161"/>
      <c r="W227" s="67"/>
      <c r="X227" s="89"/>
      <c r="Y227" s="162"/>
      <c r="Z227" s="67"/>
      <c r="AA227" s="91"/>
      <c r="AB227" s="72"/>
      <c r="AC227" s="91"/>
      <c r="AD227" s="161"/>
      <c r="AE227" s="91"/>
      <c r="AF227" s="161"/>
      <c r="AG227" s="91"/>
      <c r="AH227" s="72"/>
      <c r="AI227" s="91"/>
      <c r="AJ227" s="161"/>
      <c r="AK227" s="91"/>
      <c r="AL227" s="75"/>
      <c r="AM227" s="91"/>
      <c r="AN227" s="75"/>
      <c r="AO227" s="91"/>
      <c r="AP227" s="77"/>
      <c r="AQ227" s="91"/>
      <c r="AR227" s="72"/>
      <c r="AS227" s="359"/>
      <c r="AT227" s="91"/>
      <c r="AU227" s="72"/>
      <c r="AV227" s="804" t="str">
        <f>IF(AU227="","",IF(AU227="A",'12.パネルラジエーター設備費用算出シート'!$G$13,IF(AU227="B",'12.パネルラジエーター設備費用算出シート'!$N$13,IF(AU227="C",'12.パネルラジエーター設備費用算出シート'!$G$23,IF(AU227="D",'12.パネルラジエーター設備費用算出シート'!$N$23,IF(AU227="E",'12.パネルラジエーター設備費用算出シート'!$G$33,IF(AU227="F",'12.パネルラジエーター設備費用算出シート'!$N$33,IF(AU227="G",'12.パネルラジエーター設備費用算出シート'!$G$43,IF(AU227="H",'12.パネルラジエーター設備費用算出シート'!$N$43,IF(AU227="I",'12.パネルラジエーター設備費用算出シート'!$G$54,'12.パネルラジエーター設備費用算出シート'!$N$54))))))))))</f>
        <v/>
      </c>
      <c r="AW227" s="91"/>
      <c r="AX227" s="75"/>
      <c r="AY227" s="805"/>
      <c r="AZ227" s="91"/>
      <c r="BA227" s="36"/>
      <c r="BB227" s="36"/>
      <c r="BC227" s="36"/>
      <c r="BD227" s="36"/>
      <c r="BE227" s="66"/>
      <c r="BF227" s="36"/>
      <c r="BG227" s="36"/>
      <c r="BH227" s="66"/>
      <c r="BI227" s="36"/>
      <c r="BJ227" s="36"/>
      <c r="BK227" s="36"/>
      <c r="BL227" s="36"/>
    </row>
    <row r="228" spans="1:64" s="37" customFormat="1">
      <c r="A228" s="93"/>
      <c r="B228" s="68">
        <v>216</v>
      </c>
      <c r="C228" s="105"/>
      <c r="D228" s="69"/>
      <c r="E228" s="94"/>
      <c r="F228" s="798"/>
      <c r="G228" s="798"/>
      <c r="H228" s="72"/>
      <c r="I228" s="73"/>
      <c r="J228" s="72"/>
      <c r="K228" s="800" t="str">
        <f t="shared" si="9"/>
        <v/>
      </c>
      <c r="L228" s="800" t="str">
        <f>IF($G228="","",IF(OR('2.全体概要'!$C$15=1,'2.全体概要'!$C$15=2),INDEX($BG$15:$BG$16,MATCH($G228,$BF$15:$BF$16,-1)),IF('2.全体概要'!$C$15=3,INDEX($BG$14:$BG$15,MATCH($G228,$BF$14:$BF$15,-1)),INDEX($BG$13:$BG$14,MATCH($G228,$BF$13:$BF$14,-1)))))</f>
        <v/>
      </c>
      <c r="M228" s="800" t="str">
        <f t="shared" si="10"/>
        <v/>
      </c>
      <c r="N228" s="801">
        <f t="shared" si="11"/>
        <v>0</v>
      </c>
      <c r="O228" s="91"/>
      <c r="P228" s="161"/>
      <c r="Q228" s="67"/>
      <c r="R228" s="89"/>
      <c r="S228" s="162"/>
      <c r="T228" s="67"/>
      <c r="U228" s="91"/>
      <c r="V228" s="161"/>
      <c r="W228" s="67"/>
      <c r="X228" s="89"/>
      <c r="Y228" s="162"/>
      <c r="Z228" s="67"/>
      <c r="AA228" s="91"/>
      <c r="AB228" s="72"/>
      <c r="AC228" s="91"/>
      <c r="AD228" s="161"/>
      <c r="AE228" s="91"/>
      <c r="AF228" s="161"/>
      <c r="AG228" s="91"/>
      <c r="AH228" s="72"/>
      <c r="AI228" s="91"/>
      <c r="AJ228" s="161"/>
      <c r="AK228" s="91"/>
      <c r="AL228" s="75"/>
      <c r="AM228" s="91"/>
      <c r="AN228" s="75"/>
      <c r="AO228" s="91"/>
      <c r="AP228" s="77"/>
      <c r="AQ228" s="91"/>
      <c r="AR228" s="72"/>
      <c r="AS228" s="359"/>
      <c r="AT228" s="91"/>
      <c r="AU228" s="72"/>
      <c r="AV228" s="804" t="str">
        <f>IF(AU228="","",IF(AU228="A",'12.パネルラジエーター設備費用算出シート'!$G$13,IF(AU228="B",'12.パネルラジエーター設備費用算出シート'!$N$13,IF(AU228="C",'12.パネルラジエーター設備費用算出シート'!$G$23,IF(AU228="D",'12.パネルラジエーター設備費用算出シート'!$N$23,IF(AU228="E",'12.パネルラジエーター設備費用算出シート'!$G$33,IF(AU228="F",'12.パネルラジエーター設備費用算出シート'!$N$33,IF(AU228="G",'12.パネルラジエーター設備費用算出シート'!$G$43,IF(AU228="H",'12.パネルラジエーター設備費用算出シート'!$N$43,IF(AU228="I",'12.パネルラジエーター設備費用算出シート'!$G$54,'12.パネルラジエーター設備費用算出シート'!$N$54))))))))))</f>
        <v/>
      </c>
      <c r="AW228" s="91"/>
      <c r="AX228" s="75"/>
      <c r="AY228" s="805"/>
      <c r="AZ228" s="91"/>
      <c r="BA228" s="36"/>
      <c r="BB228" s="36"/>
      <c r="BC228" s="36"/>
      <c r="BD228" s="36"/>
      <c r="BE228" s="66"/>
      <c r="BF228" s="36"/>
      <c r="BG228" s="36"/>
      <c r="BH228" s="66"/>
      <c r="BI228" s="36"/>
      <c r="BJ228" s="36"/>
      <c r="BK228" s="36"/>
      <c r="BL228" s="36"/>
    </row>
    <row r="229" spans="1:64" s="37" customFormat="1">
      <c r="A229" s="93"/>
      <c r="B229" s="68">
        <v>217</v>
      </c>
      <c r="C229" s="105"/>
      <c r="D229" s="69"/>
      <c r="E229" s="94"/>
      <c r="F229" s="798"/>
      <c r="G229" s="798"/>
      <c r="H229" s="72"/>
      <c r="I229" s="73"/>
      <c r="J229" s="72"/>
      <c r="K229" s="800" t="str">
        <f t="shared" si="9"/>
        <v/>
      </c>
      <c r="L229" s="800" t="str">
        <f>IF($G229="","",IF(OR('2.全体概要'!$C$15=1,'2.全体概要'!$C$15=2),INDEX($BG$15:$BG$16,MATCH($G229,$BF$15:$BF$16,-1)),IF('2.全体概要'!$C$15=3,INDEX($BG$14:$BG$15,MATCH($G229,$BF$14:$BF$15,-1)),INDEX($BG$13:$BG$14,MATCH($G229,$BF$13:$BF$14,-1)))))</f>
        <v/>
      </c>
      <c r="M229" s="800" t="str">
        <f t="shared" si="10"/>
        <v/>
      </c>
      <c r="N229" s="801">
        <f t="shared" si="11"/>
        <v>0</v>
      </c>
      <c r="O229" s="91"/>
      <c r="P229" s="161"/>
      <c r="Q229" s="67"/>
      <c r="R229" s="89"/>
      <c r="S229" s="162"/>
      <c r="T229" s="67"/>
      <c r="U229" s="91"/>
      <c r="V229" s="161"/>
      <c r="W229" s="67"/>
      <c r="X229" s="89"/>
      <c r="Y229" s="162"/>
      <c r="Z229" s="67"/>
      <c r="AA229" s="91"/>
      <c r="AB229" s="72"/>
      <c r="AC229" s="91"/>
      <c r="AD229" s="161"/>
      <c r="AE229" s="91"/>
      <c r="AF229" s="161"/>
      <c r="AG229" s="91"/>
      <c r="AH229" s="72"/>
      <c r="AI229" s="91"/>
      <c r="AJ229" s="161"/>
      <c r="AK229" s="91"/>
      <c r="AL229" s="75"/>
      <c r="AM229" s="91"/>
      <c r="AN229" s="75"/>
      <c r="AO229" s="91"/>
      <c r="AP229" s="77"/>
      <c r="AQ229" s="91"/>
      <c r="AR229" s="72"/>
      <c r="AS229" s="359"/>
      <c r="AT229" s="91"/>
      <c r="AU229" s="72"/>
      <c r="AV229" s="804" t="str">
        <f>IF(AU229="","",IF(AU229="A",'12.パネルラジエーター設備費用算出シート'!$G$13,IF(AU229="B",'12.パネルラジエーター設備費用算出シート'!$N$13,IF(AU229="C",'12.パネルラジエーター設備費用算出シート'!$G$23,IF(AU229="D",'12.パネルラジエーター設備費用算出シート'!$N$23,IF(AU229="E",'12.パネルラジエーター設備費用算出シート'!$G$33,IF(AU229="F",'12.パネルラジエーター設備費用算出シート'!$N$33,IF(AU229="G",'12.パネルラジエーター設備費用算出シート'!$G$43,IF(AU229="H",'12.パネルラジエーター設備費用算出シート'!$N$43,IF(AU229="I",'12.パネルラジエーター設備費用算出シート'!$G$54,'12.パネルラジエーター設備費用算出シート'!$N$54))))))))))</f>
        <v/>
      </c>
      <c r="AW229" s="91"/>
      <c r="AX229" s="75"/>
      <c r="AY229" s="805"/>
      <c r="AZ229" s="91"/>
      <c r="BA229" s="36"/>
      <c r="BB229" s="36"/>
      <c r="BC229" s="36"/>
      <c r="BD229" s="36"/>
      <c r="BE229" s="66"/>
      <c r="BF229" s="36"/>
      <c r="BG229" s="36"/>
      <c r="BH229" s="66"/>
      <c r="BI229" s="36"/>
      <c r="BJ229" s="36"/>
      <c r="BK229" s="36"/>
      <c r="BL229" s="36"/>
    </row>
    <row r="230" spans="1:64" s="37" customFormat="1">
      <c r="A230" s="93"/>
      <c r="B230" s="68">
        <v>218</v>
      </c>
      <c r="C230" s="105"/>
      <c r="D230" s="69"/>
      <c r="E230" s="94"/>
      <c r="F230" s="798"/>
      <c r="G230" s="798"/>
      <c r="H230" s="72"/>
      <c r="I230" s="73"/>
      <c r="J230" s="72"/>
      <c r="K230" s="800" t="str">
        <f t="shared" si="9"/>
        <v/>
      </c>
      <c r="L230" s="800" t="str">
        <f>IF($G230="","",IF(OR('2.全体概要'!$C$15=1,'2.全体概要'!$C$15=2),INDEX($BG$15:$BG$16,MATCH($G230,$BF$15:$BF$16,-1)),IF('2.全体概要'!$C$15=3,INDEX($BG$14:$BG$15,MATCH($G230,$BF$14:$BF$15,-1)),INDEX($BG$13:$BG$14,MATCH($G230,$BF$13:$BF$14,-1)))))</f>
        <v/>
      </c>
      <c r="M230" s="800" t="str">
        <f t="shared" si="10"/>
        <v/>
      </c>
      <c r="N230" s="801">
        <f t="shared" si="11"/>
        <v>0</v>
      </c>
      <c r="O230" s="91"/>
      <c r="P230" s="161"/>
      <c r="Q230" s="67"/>
      <c r="R230" s="89"/>
      <c r="S230" s="162"/>
      <c r="T230" s="67"/>
      <c r="U230" s="91"/>
      <c r="V230" s="161"/>
      <c r="W230" s="67"/>
      <c r="X230" s="89"/>
      <c r="Y230" s="162"/>
      <c r="Z230" s="67"/>
      <c r="AA230" s="91"/>
      <c r="AB230" s="72"/>
      <c r="AC230" s="91"/>
      <c r="AD230" s="161"/>
      <c r="AE230" s="91"/>
      <c r="AF230" s="161"/>
      <c r="AG230" s="91"/>
      <c r="AH230" s="72"/>
      <c r="AI230" s="91"/>
      <c r="AJ230" s="161"/>
      <c r="AK230" s="91"/>
      <c r="AL230" s="75"/>
      <c r="AM230" s="91"/>
      <c r="AN230" s="75"/>
      <c r="AO230" s="91"/>
      <c r="AP230" s="77"/>
      <c r="AQ230" s="91"/>
      <c r="AR230" s="72"/>
      <c r="AS230" s="359"/>
      <c r="AT230" s="91"/>
      <c r="AU230" s="72"/>
      <c r="AV230" s="804" t="str">
        <f>IF(AU230="","",IF(AU230="A",'12.パネルラジエーター設備費用算出シート'!$G$13,IF(AU230="B",'12.パネルラジエーター設備費用算出シート'!$N$13,IF(AU230="C",'12.パネルラジエーター設備費用算出シート'!$G$23,IF(AU230="D",'12.パネルラジエーター設備費用算出シート'!$N$23,IF(AU230="E",'12.パネルラジエーター設備費用算出シート'!$G$33,IF(AU230="F",'12.パネルラジエーター設備費用算出シート'!$N$33,IF(AU230="G",'12.パネルラジエーター設備費用算出シート'!$G$43,IF(AU230="H",'12.パネルラジエーター設備費用算出シート'!$N$43,IF(AU230="I",'12.パネルラジエーター設備費用算出シート'!$G$54,'12.パネルラジエーター設備費用算出シート'!$N$54))))))))))</f>
        <v/>
      </c>
      <c r="AW230" s="91"/>
      <c r="AX230" s="75"/>
      <c r="AY230" s="805"/>
      <c r="AZ230" s="91"/>
      <c r="BA230" s="36"/>
      <c r="BB230" s="36"/>
      <c r="BC230" s="36"/>
      <c r="BD230" s="36"/>
      <c r="BE230" s="66"/>
      <c r="BF230" s="36"/>
      <c r="BG230" s="36"/>
      <c r="BH230" s="66"/>
      <c r="BI230" s="36"/>
      <c r="BJ230" s="36"/>
      <c r="BK230" s="36"/>
      <c r="BL230" s="36"/>
    </row>
    <row r="231" spans="1:64" s="37" customFormat="1">
      <c r="A231" s="93"/>
      <c r="B231" s="68">
        <v>219</v>
      </c>
      <c r="C231" s="105"/>
      <c r="D231" s="69"/>
      <c r="E231" s="94"/>
      <c r="F231" s="798"/>
      <c r="G231" s="798"/>
      <c r="H231" s="72"/>
      <c r="I231" s="73"/>
      <c r="J231" s="72"/>
      <c r="K231" s="800" t="str">
        <f t="shared" si="9"/>
        <v/>
      </c>
      <c r="L231" s="800" t="str">
        <f>IF($G231="","",IF(OR('2.全体概要'!$C$15=1,'2.全体概要'!$C$15=2),INDEX($BG$15:$BG$16,MATCH($G231,$BF$15:$BF$16,-1)),IF('2.全体概要'!$C$15=3,INDEX($BG$14:$BG$15,MATCH($G231,$BF$14:$BF$15,-1)),INDEX($BG$13:$BG$14,MATCH($G231,$BF$13:$BF$14,-1)))))</f>
        <v/>
      </c>
      <c r="M231" s="800" t="str">
        <f t="shared" si="10"/>
        <v/>
      </c>
      <c r="N231" s="801">
        <f t="shared" si="11"/>
        <v>0</v>
      </c>
      <c r="O231" s="91"/>
      <c r="P231" s="161"/>
      <c r="Q231" s="67"/>
      <c r="R231" s="89"/>
      <c r="S231" s="162"/>
      <c r="T231" s="67"/>
      <c r="U231" s="91"/>
      <c r="V231" s="161"/>
      <c r="W231" s="67"/>
      <c r="X231" s="89"/>
      <c r="Y231" s="162"/>
      <c r="Z231" s="67"/>
      <c r="AA231" s="91"/>
      <c r="AB231" s="72"/>
      <c r="AC231" s="91"/>
      <c r="AD231" s="161"/>
      <c r="AE231" s="91"/>
      <c r="AF231" s="161"/>
      <c r="AG231" s="91"/>
      <c r="AH231" s="72"/>
      <c r="AI231" s="91"/>
      <c r="AJ231" s="161"/>
      <c r="AK231" s="91"/>
      <c r="AL231" s="75"/>
      <c r="AM231" s="91"/>
      <c r="AN231" s="75"/>
      <c r="AO231" s="91"/>
      <c r="AP231" s="77"/>
      <c r="AQ231" s="91"/>
      <c r="AR231" s="72"/>
      <c r="AS231" s="359"/>
      <c r="AT231" s="91"/>
      <c r="AU231" s="72"/>
      <c r="AV231" s="804" t="str">
        <f>IF(AU231="","",IF(AU231="A",'12.パネルラジエーター設備費用算出シート'!$G$13,IF(AU231="B",'12.パネルラジエーター設備費用算出シート'!$N$13,IF(AU231="C",'12.パネルラジエーター設備費用算出シート'!$G$23,IF(AU231="D",'12.パネルラジエーター設備費用算出シート'!$N$23,IF(AU231="E",'12.パネルラジエーター設備費用算出シート'!$G$33,IF(AU231="F",'12.パネルラジエーター設備費用算出シート'!$N$33,IF(AU231="G",'12.パネルラジエーター設備費用算出シート'!$G$43,IF(AU231="H",'12.パネルラジエーター設備費用算出シート'!$N$43,IF(AU231="I",'12.パネルラジエーター設備費用算出シート'!$G$54,'12.パネルラジエーター設備費用算出シート'!$N$54))))))))))</f>
        <v/>
      </c>
      <c r="AW231" s="91"/>
      <c r="AX231" s="75"/>
      <c r="AY231" s="805"/>
      <c r="AZ231" s="91"/>
      <c r="BA231" s="36"/>
      <c r="BB231" s="36"/>
      <c r="BC231" s="36"/>
      <c r="BD231" s="36"/>
      <c r="BE231" s="66"/>
      <c r="BF231" s="36"/>
      <c r="BG231" s="36"/>
      <c r="BH231" s="66"/>
      <c r="BI231" s="36"/>
      <c r="BJ231" s="36"/>
      <c r="BK231" s="36"/>
      <c r="BL231" s="36"/>
    </row>
    <row r="232" spans="1:64" s="37" customFormat="1">
      <c r="A232" s="93"/>
      <c r="B232" s="68">
        <v>220</v>
      </c>
      <c r="C232" s="105"/>
      <c r="D232" s="69"/>
      <c r="E232" s="94"/>
      <c r="F232" s="798"/>
      <c r="G232" s="798"/>
      <c r="H232" s="72"/>
      <c r="I232" s="73"/>
      <c r="J232" s="72"/>
      <c r="K232" s="800" t="str">
        <f t="shared" si="9"/>
        <v/>
      </c>
      <c r="L232" s="800" t="str">
        <f>IF($G232="","",IF(OR('2.全体概要'!$C$15=1,'2.全体概要'!$C$15=2),INDEX($BG$15:$BG$16,MATCH($G232,$BF$15:$BF$16,-1)),IF('2.全体概要'!$C$15=3,INDEX($BG$14:$BG$15,MATCH($G232,$BF$14:$BF$15,-1)),INDEX($BG$13:$BG$14,MATCH($G232,$BF$13:$BF$14,-1)))))</f>
        <v/>
      </c>
      <c r="M232" s="800" t="str">
        <f t="shared" si="10"/>
        <v/>
      </c>
      <c r="N232" s="801">
        <f t="shared" si="11"/>
        <v>0</v>
      </c>
      <c r="O232" s="91"/>
      <c r="P232" s="161"/>
      <c r="Q232" s="67"/>
      <c r="R232" s="89"/>
      <c r="S232" s="162"/>
      <c r="T232" s="67"/>
      <c r="U232" s="91"/>
      <c r="V232" s="161"/>
      <c r="W232" s="67"/>
      <c r="X232" s="89"/>
      <c r="Y232" s="162"/>
      <c r="Z232" s="67"/>
      <c r="AA232" s="91"/>
      <c r="AB232" s="72"/>
      <c r="AC232" s="91"/>
      <c r="AD232" s="161"/>
      <c r="AE232" s="91"/>
      <c r="AF232" s="161"/>
      <c r="AG232" s="91"/>
      <c r="AH232" s="72"/>
      <c r="AI232" s="91"/>
      <c r="AJ232" s="161"/>
      <c r="AK232" s="91"/>
      <c r="AL232" s="75"/>
      <c r="AM232" s="91"/>
      <c r="AN232" s="75"/>
      <c r="AO232" s="91"/>
      <c r="AP232" s="77"/>
      <c r="AQ232" s="91"/>
      <c r="AR232" s="72"/>
      <c r="AS232" s="359"/>
      <c r="AT232" s="91"/>
      <c r="AU232" s="72"/>
      <c r="AV232" s="804" t="str">
        <f>IF(AU232="","",IF(AU232="A",'12.パネルラジエーター設備費用算出シート'!$G$13,IF(AU232="B",'12.パネルラジエーター設備費用算出シート'!$N$13,IF(AU232="C",'12.パネルラジエーター設備費用算出シート'!$G$23,IF(AU232="D",'12.パネルラジエーター設備費用算出シート'!$N$23,IF(AU232="E",'12.パネルラジエーター設備費用算出シート'!$G$33,IF(AU232="F",'12.パネルラジエーター設備費用算出シート'!$N$33,IF(AU232="G",'12.パネルラジエーター設備費用算出シート'!$G$43,IF(AU232="H",'12.パネルラジエーター設備費用算出シート'!$N$43,IF(AU232="I",'12.パネルラジエーター設備費用算出シート'!$G$54,'12.パネルラジエーター設備費用算出シート'!$N$54))))))))))</f>
        <v/>
      </c>
      <c r="AW232" s="91"/>
      <c r="AX232" s="75"/>
      <c r="AY232" s="805"/>
      <c r="AZ232" s="91"/>
      <c r="BA232" s="36"/>
      <c r="BB232" s="36"/>
      <c r="BC232" s="36"/>
      <c r="BD232" s="36"/>
      <c r="BE232" s="66"/>
      <c r="BF232" s="36"/>
      <c r="BG232" s="36"/>
      <c r="BH232" s="66"/>
      <c r="BI232" s="36"/>
      <c r="BJ232" s="36"/>
      <c r="BK232" s="36"/>
      <c r="BL232" s="36"/>
    </row>
    <row r="233" spans="1:64" s="37" customFormat="1">
      <c r="A233" s="93"/>
      <c r="B233" s="68">
        <v>221</v>
      </c>
      <c r="C233" s="105"/>
      <c r="D233" s="69"/>
      <c r="E233" s="94"/>
      <c r="F233" s="798"/>
      <c r="G233" s="798"/>
      <c r="H233" s="72"/>
      <c r="I233" s="73"/>
      <c r="J233" s="72"/>
      <c r="K233" s="800" t="str">
        <f t="shared" si="9"/>
        <v/>
      </c>
      <c r="L233" s="800" t="str">
        <f>IF($G233="","",IF(OR('2.全体概要'!$C$15=1,'2.全体概要'!$C$15=2),INDEX($BG$15:$BG$16,MATCH($G233,$BF$15:$BF$16,-1)),IF('2.全体概要'!$C$15=3,INDEX($BG$14:$BG$15,MATCH($G233,$BF$14:$BF$15,-1)),INDEX($BG$13:$BG$14,MATCH($G233,$BF$13:$BF$14,-1)))))</f>
        <v/>
      </c>
      <c r="M233" s="800" t="str">
        <f t="shared" si="10"/>
        <v/>
      </c>
      <c r="N233" s="801">
        <f t="shared" si="11"/>
        <v>0</v>
      </c>
      <c r="O233" s="91"/>
      <c r="P233" s="161"/>
      <c r="Q233" s="67"/>
      <c r="R233" s="89"/>
      <c r="S233" s="162"/>
      <c r="T233" s="67"/>
      <c r="U233" s="91"/>
      <c r="V233" s="161"/>
      <c r="W233" s="67"/>
      <c r="X233" s="89"/>
      <c r="Y233" s="162"/>
      <c r="Z233" s="67"/>
      <c r="AA233" s="91"/>
      <c r="AB233" s="72"/>
      <c r="AC233" s="91"/>
      <c r="AD233" s="161"/>
      <c r="AE233" s="91"/>
      <c r="AF233" s="161"/>
      <c r="AG233" s="91"/>
      <c r="AH233" s="72"/>
      <c r="AI233" s="91"/>
      <c r="AJ233" s="161"/>
      <c r="AK233" s="91"/>
      <c r="AL233" s="75"/>
      <c r="AM233" s="91"/>
      <c r="AN233" s="75"/>
      <c r="AO233" s="91"/>
      <c r="AP233" s="77"/>
      <c r="AQ233" s="91"/>
      <c r="AR233" s="72"/>
      <c r="AS233" s="359"/>
      <c r="AT233" s="91"/>
      <c r="AU233" s="72"/>
      <c r="AV233" s="804" t="str">
        <f>IF(AU233="","",IF(AU233="A",'12.パネルラジエーター設備費用算出シート'!$G$13,IF(AU233="B",'12.パネルラジエーター設備費用算出シート'!$N$13,IF(AU233="C",'12.パネルラジエーター設備費用算出シート'!$G$23,IF(AU233="D",'12.パネルラジエーター設備費用算出シート'!$N$23,IF(AU233="E",'12.パネルラジエーター設備費用算出シート'!$G$33,IF(AU233="F",'12.パネルラジエーター設備費用算出シート'!$N$33,IF(AU233="G",'12.パネルラジエーター設備費用算出シート'!$G$43,IF(AU233="H",'12.パネルラジエーター設備費用算出シート'!$N$43,IF(AU233="I",'12.パネルラジエーター設備費用算出シート'!$G$54,'12.パネルラジエーター設備費用算出シート'!$N$54))))))))))</f>
        <v/>
      </c>
      <c r="AW233" s="91"/>
      <c r="AX233" s="75"/>
      <c r="AY233" s="805"/>
      <c r="AZ233" s="91"/>
      <c r="BA233" s="36"/>
      <c r="BB233" s="36"/>
      <c r="BC233" s="36"/>
      <c r="BD233" s="36"/>
      <c r="BE233" s="66"/>
      <c r="BF233" s="36"/>
      <c r="BG233" s="36"/>
      <c r="BH233" s="66"/>
      <c r="BI233" s="36"/>
      <c r="BJ233" s="36"/>
      <c r="BK233" s="36"/>
      <c r="BL233" s="36"/>
    </row>
    <row r="234" spans="1:64" s="37" customFormat="1">
      <c r="A234" s="93"/>
      <c r="B234" s="68">
        <v>222</v>
      </c>
      <c r="C234" s="105"/>
      <c r="D234" s="69"/>
      <c r="E234" s="94"/>
      <c r="F234" s="798"/>
      <c r="G234" s="798"/>
      <c r="H234" s="72"/>
      <c r="I234" s="73"/>
      <c r="J234" s="72"/>
      <c r="K234" s="800" t="str">
        <f t="shared" si="9"/>
        <v/>
      </c>
      <c r="L234" s="800" t="str">
        <f>IF($G234="","",IF(OR('2.全体概要'!$C$15=1,'2.全体概要'!$C$15=2),INDEX($BG$15:$BG$16,MATCH($G234,$BF$15:$BF$16,-1)),IF('2.全体概要'!$C$15=3,INDEX($BG$14:$BG$15,MATCH($G234,$BF$14:$BF$15,-1)),INDEX($BG$13:$BG$14,MATCH($G234,$BF$13:$BF$14,-1)))))</f>
        <v/>
      </c>
      <c r="M234" s="800" t="str">
        <f t="shared" si="10"/>
        <v/>
      </c>
      <c r="N234" s="801">
        <f t="shared" si="11"/>
        <v>0</v>
      </c>
      <c r="O234" s="91"/>
      <c r="P234" s="161"/>
      <c r="Q234" s="67"/>
      <c r="R234" s="89"/>
      <c r="S234" s="162"/>
      <c r="T234" s="67"/>
      <c r="U234" s="91"/>
      <c r="V234" s="161"/>
      <c r="W234" s="67"/>
      <c r="X234" s="89"/>
      <c r="Y234" s="162"/>
      <c r="Z234" s="67"/>
      <c r="AA234" s="91"/>
      <c r="AB234" s="72"/>
      <c r="AC234" s="91"/>
      <c r="AD234" s="161"/>
      <c r="AE234" s="91"/>
      <c r="AF234" s="161"/>
      <c r="AG234" s="91"/>
      <c r="AH234" s="72"/>
      <c r="AI234" s="91"/>
      <c r="AJ234" s="161"/>
      <c r="AK234" s="91"/>
      <c r="AL234" s="75"/>
      <c r="AM234" s="91"/>
      <c r="AN234" s="75"/>
      <c r="AO234" s="91"/>
      <c r="AP234" s="77"/>
      <c r="AQ234" s="91"/>
      <c r="AR234" s="72"/>
      <c r="AS234" s="359"/>
      <c r="AT234" s="91"/>
      <c r="AU234" s="72"/>
      <c r="AV234" s="804" t="str">
        <f>IF(AU234="","",IF(AU234="A",'12.パネルラジエーター設備費用算出シート'!$G$13,IF(AU234="B",'12.パネルラジエーター設備費用算出シート'!$N$13,IF(AU234="C",'12.パネルラジエーター設備費用算出シート'!$G$23,IF(AU234="D",'12.パネルラジエーター設備費用算出シート'!$N$23,IF(AU234="E",'12.パネルラジエーター設備費用算出シート'!$G$33,IF(AU234="F",'12.パネルラジエーター設備費用算出シート'!$N$33,IF(AU234="G",'12.パネルラジエーター設備費用算出シート'!$G$43,IF(AU234="H",'12.パネルラジエーター設備費用算出シート'!$N$43,IF(AU234="I",'12.パネルラジエーター設備費用算出シート'!$G$54,'12.パネルラジエーター設備費用算出シート'!$N$54))))))))))</f>
        <v/>
      </c>
      <c r="AW234" s="91"/>
      <c r="AX234" s="75"/>
      <c r="AY234" s="805"/>
      <c r="AZ234" s="91"/>
      <c r="BA234" s="36"/>
      <c r="BB234" s="36"/>
      <c r="BC234" s="36"/>
      <c r="BD234" s="36"/>
      <c r="BE234" s="66"/>
      <c r="BF234" s="36"/>
      <c r="BG234" s="36"/>
      <c r="BH234" s="66"/>
      <c r="BI234" s="36"/>
      <c r="BJ234" s="36"/>
      <c r="BK234" s="36"/>
      <c r="BL234" s="36"/>
    </row>
    <row r="235" spans="1:64" s="37" customFormat="1">
      <c r="A235" s="93"/>
      <c r="B235" s="68">
        <v>223</v>
      </c>
      <c r="C235" s="105"/>
      <c r="D235" s="69"/>
      <c r="E235" s="94"/>
      <c r="F235" s="798"/>
      <c r="G235" s="798"/>
      <c r="H235" s="72"/>
      <c r="I235" s="73"/>
      <c r="J235" s="72"/>
      <c r="K235" s="800" t="str">
        <f t="shared" si="9"/>
        <v/>
      </c>
      <c r="L235" s="800" t="str">
        <f>IF($G235="","",IF(OR('2.全体概要'!$C$15=1,'2.全体概要'!$C$15=2),INDEX($BG$15:$BG$16,MATCH($G235,$BF$15:$BF$16,-1)),IF('2.全体概要'!$C$15=3,INDEX($BG$14:$BG$15,MATCH($G235,$BF$14:$BF$15,-1)),INDEX($BG$13:$BG$14,MATCH($G235,$BF$13:$BF$14,-1)))))</f>
        <v/>
      </c>
      <c r="M235" s="800" t="str">
        <f t="shared" si="10"/>
        <v/>
      </c>
      <c r="N235" s="801">
        <f t="shared" si="11"/>
        <v>0</v>
      </c>
      <c r="O235" s="91"/>
      <c r="P235" s="161"/>
      <c r="Q235" s="67"/>
      <c r="R235" s="89"/>
      <c r="S235" s="162"/>
      <c r="T235" s="67"/>
      <c r="U235" s="91"/>
      <c r="V235" s="161"/>
      <c r="W235" s="67"/>
      <c r="X235" s="89"/>
      <c r="Y235" s="162"/>
      <c r="Z235" s="67"/>
      <c r="AA235" s="91"/>
      <c r="AB235" s="72"/>
      <c r="AC235" s="91"/>
      <c r="AD235" s="161"/>
      <c r="AE235" s="91"/>
      <c r="AF235" s="161"/>
      <c r="AG235" s="91"/>
      <c r="AH235" s="72"/>
      <c r="AI235" s="91"/>
      <c r="AJ235" s="161"/>
      <c r="AK235" s="91"/>
      <c r="AL235" s="75"/>
      <c r="AM235" s="91"/>
      <c r="AN235" s="75"/>
      <c r="AO235" s="91"/>
      <c r="AP235" s="77"/>
      <c r="AQ235" s="91"/>
      <c r="AR235" s="72"/>
      <c r="AS235" s="359"/>
      <c r="AT235" s="91"/>
      <c r="AU235" s="72"/>
      <c r="AV235" s="804" t="str">
        <f>IF(AU235="","",IF(AU235="A",'12.パネルラジエーター設備費用算出シート'!$G$13,IF(AU235="B",'12.パネルラジエーター設備費用算出シート'!$N$13,IF(AU235="C",'12.パネルラジエーター設備費用算出シート'!$G$23,IF(AU235="D",'12.パネルラジエーター設備費用算出シート'!$N$23,IF(AU235="E",'12.パネルラジエーター設備費用算出シート'!$G$33,IF(AU235="F",'12.パネルラジエーター設備費用算出シート'!$N$33,IF(AU235="G",'12.パネルラジエーター設備費用算出シート'!$G$43,IF(AU235="H",'12.パネルラジエーター設備費用算出シート'!$N$43,IF(AU235="I",'12.パネルラジエーター設備費用算出シート'!$G$54,'12.パネルラジエーター設備費用算出シート'!$N$54))))))))))</f>
        <v/>
      </c>
      <c r="AW235" s="91"/>
      <c r="AX235" s="75"/>
      <c r="AY235" s="805"/>
      <c r="AZ235" s="91"/>
      <c r="BA235" s="36"/>
      <c r="BB235" s="36"/>
      <c r="BC235" s="36"/>
      <c r="BD235" s="36"/>
      <c r="BE235" s="66"/>
      <c r="BF235" s="36"/>
      <c r="BG235" s="36"/>
      <c r="BH235" s="66"/>
      <c r="BI235" s="36"/>
      <c r="BJ235" s="36"/>
      <c r="BK235" s="36"/>
      <c r="BL235" s="36"/>
    </row>
    <row r="236" spans="1:64" s="37" customFormat="1">
      <c r="A236" s="93"/>
      <c r="B236" s="68">
        <v>224</v>
      </c>
      <c r="C236" s="105"/>
      <c r="D236" s="69"/>
      <c r="E236" s="94"/>
      <c r="F236" s="798"/>
      <c r="G236" s="798"/>
      <c r="H236" s="72"/>
      <c r="I236" s="73"/>
      <c r="J236" s="72"/>
      <c r="K236" s="800" t="str">
        <f t="shared" si="9"/>
        <v/>
      </c>
      <c r="L236" s="800" t="str">
        <f>IF($G236="","",IF(OR('2.全体概要'!$C$15=1,'2.全体概要'!$C$15=2),INDEX($BG$15:$BG$16,MATCH($G236,$BF$15:$BF$16,-1)),IF('2.全体概要'!$C$15=3,INDEX($BG$14:$BG$15,MATCH($G236,$BF$14:$BF$15,-1)),INDEX($BG$13:$BG$14,MATCH($G236,$BF$13:$BF$14,-1)))))</f>
        <v/>
      </c>
      <c r="M236" s="800" t="str">
        <f t="shared" si="10"/>
        <v/>
      </c>
      <c r="N236" s="801">
        <f t="shared" si="11"/>
        <v>0</v>
      </c>
      <c r="O236" s="91"/>
      <c r="P236" s="161"/>
      <c r="Q236" s="67"/>
      <c r="R236" s="89"/>
      <c r="S236" s="162"/>
      <c r="T236" s="67"/>
      <c r="U236" s="91"/>
      <c r="V236" s="161"/>
      <c r="W236" s="67"/>
      <c r="X236" s="89"/>
      <c r="Y236" s="162"/>
      <c r="Z236" s="67"/>
      <c r="AA236" s="91"/>
      <c r="AB236" s="72"/>
      <c r="AC236" s="91"/>
      <c r="AD236" s="161"/>
      <c r="AE236" s="91"/>
      <c r="AF236" s="161"/>
      <c r="AG236" s="91"/>
      <c r="AH236" s="72"/>
      <c r="AI236" s="91"/>
      <c r="AJ236" s="161"/>
      <c r="AK236" s="91"/>
      <c r="AL236" s="75"/>
      <c r="AM236" s="91"/>
      <c r="AN236" s="75"/>
      <c r="AO236" s="91"/>
      <c r="AP236" s="77"/>
      <c r="AQ236" s="91"/>
      <c r="AR236" s="72"/>
      <c r="AS236" s="359"/>
      <c r="AT236" s="91"/>
      <c r="AU236" s="72"/>
      <c r="AV236" s="804" t="str">
        <f>IF(AU236="","",IF(AU236="A",'12.パネルラジエーター設備費用算出シート'!$G$13,IF(AU236="B",'12.パネルラジエーター設備費用算出シート'!$N$13,IF(AU236="C",'12.パネルラジエーター設備費用算出シート'!$G$23,IF(AU236="D",'12.パネルラジエーター設備費用算出シート'!$N$23,IF(AU236="E",'12.パネルラジエーター設備費用算出シート'!$G$33,IF(AU236="F",'12.パネルラジエーター設備費用算出シート'!$N$33,IF(AU236="G",'12.パネルラジエーター設備費用算出シート'!$G$43,IF(AU236="H",'12.パネルラジエーター設備費用算出シート'!$N$43,IF(AU236="I",'12.パネルラジエーター設備費用算出シート'!$G$54,'12.パネルラジエーター設備費用算出シート'!$N$54))))))))))</f>
        <v/>
      </c>
      <c r="AW236" s="91"/>
      <c r="AX236" s="75"/>
      <c r="AY236" s="805"/>
      <c r="AZ236" s="91"/>
      <c r="BA236" s="36"/>
      <c r="BB236" s="36"/>
      <c r="BC236" s="36"/>
      <c r="BD236" s="36"/>
      <c r="BE236" s="66"/>
      <c r="BF236" s="36"/>
      <c r="BG236" s="36"/>
      <c r="BH236" s="66"/>
      <c r="BI236" s="36"/>
      <c r="BJ236" s="36"/>
      <c r="BK236" s="36"/>
      <c r="BL236" s="36"/>
    </row>
    <row r="237" spans="1:64" s="37" customFormat="1">
      <c r="A237" s="93"/>
      <c r="B237" s="68">
        <v>225</v>
      </c>
      <c r="C237" s="105"/>
      <c r="D237" s="69"/>
      <c r="E237" s="94"/>
      <c r="F237" s="798"/>
      <c r="G237" s="798"/>
      <c r="H237" s="72"/>
      <c r="I237" s="73"/>
      <c r="J237" s="72"/>
      <c r="K237" s="800" t="str">
        <f t="shared" si="9"/>
        <v/>
      </c>
      <c r="L237" s="800" t="str">
        <f>IF($G237="","",IF(OR('2.全体概要'!$C$15=1,'2.全体概要'!$C$15=2),INDEX($BG$15:$BG$16,MATCH($G237,$BF$15:$BF$16,-1)),IF('2.全体概要'!$C$15=3,INDEX($BG$14:$BG$15,MATCH($G237,$BF$14:$BF$15,-1)),INDEX($BG$13:$BG$14,MATCH($G237,$BF$13:$BF$14,-1)))))</f>
        <v/>
      </c>
      <c r="M237" s="800" t="str">
        <f t="shared" si="10"/>
        <v/>
      </c>
      <c r="N237" s="801">
        <f t="shared" si="11"/>
        <v>0</v>
      </c>
      <c r="O237" s="91"/>
      <c r="P237" s="161"/>
      <c r="Q237" s="67"/>
      <c r="R237" s="89"/>
      <c r="S237" s="162"/>
      <c r="T237" s="67"/>
      <c r="U237" s="91"/>
      <c r="V237" s="161"/>
      <c r="W237" s="67"/>
      <c r="X237" s="89"/>
      <c r="Y237" s="162"/>
      <c r="Z237" s="67"/>
      <c r="AA237" s="91"/>
      <c r="AB237" s="72"/>
      <c r="AC237" s="91"/>
      <c r="AD237" s="161"/>
      <c r="AE237" s="91"/>
      <c r="AF237" s="161"/>
      <c r="AG237" s="91"/>
      <c r="AH237" s="72"/>
      <c r="AI237" s="91"/>
      <c r="AJ237" s="161"/>
      <c r="AK237" s="91"/>
      <c r="AL237" s="75"/>
      <c r="AM237" s="91"/>
      <c r="AN237" s="75"/>
      <c r="AO237" s="91"/>
      <c r="AP237" s="77"/>
      <c r="AQ237" s="91"/>
      <c r="AR237" s="72"/>
      <c r="AS237" s="359"/>
      <c r="AT237" s="91"/>
      <c r="AU237" s="72"/>
      <c r="AV237" s="804" t="str">
        <f>IF(AU237="","",IF(AU237="A",'12.パネルラジエーター設備費用算出シート'!$G$13,IF(AU237="B",'12.パネルラジエーター設備費用算出シート'!$N$13,IF(AU237="C",'12.パネルラジエーター設備費用算出シート'!$G$23,IF(AU237="D",'12.パネルラジエーター設備費用算出シート'!$N$23,IF(AU237="E",'12.パネルラジエーター設備費用算出シート'!$G$33,IF(AU237="F",'12.パネルラジエーター設備費用算出シート'!$N$33,IF(AU237="G",'12.パネルラジエーター設備費用算出シート'!$G$43,IF(AU237="H",'12.パネルラジエーター設備費用算出シート'!$N$43,IF(AU237="I",'12.パネルラジエーター設備費用算出シート'!$G$54,'12.パネルラジエーター設備費用算出シート'!$N$54))))))))))</f>
        <v/>
      </c>
      <c r="AW237" s="91"/>
      <c r="AX237" s="75"/>
      <c r="AY237" s="805"/>
      <c r="AZ237" s="91"/>
      <c r="BA237" s="36"/>
      <c r="BB237" s="36"/>
      <c r="BC237" s="36"/>
      <c r="BD237" s="36"/>
      <c r="BE237" s="66"/>
      <c r="BF237" s="36"/>
      <c r="BG237" s="36"/>
      <c r="BH237" s="66"/>
      <c r="BI237" s="36"/>
      <c r="BJ237" s="36"/>
      <c r="BK237" s="36"/>
      <c r="BL237" s="36"/>
    </row>
    <row r="238" spans="1:64" s="37" customFormat="1">
      <c r="A238" s="93"/>
      <c r="B238" s="68">
        <v>226</v>
      </c>
      <c r="C238" s="105"/>
      <c r="D238" s="69"/>
      <c r="E238" s="94"/>
      <c r="F238" s="798"/>
      <c r="G238" s="798"/>
      <c r="H238" s="72"/>
      <c r="I238" s="73"/>
      <c r="J238" s="72"/>
      <c r="K238" s="800" t="str">
        <f t="shared" si="9"/>
        <v/>
      </c>
      <c r="L238" s="800" t="str">
        <f>IF($G238="","",IF(OR('2.全体概要'!$C$15=1,'2.全体概要'!$C$15=2),INDEX($BG$15:$BG$16,MATCH($G238,$BF$15:$BF$16,-1)),IF('2.全体概要'!$C$15=3,INDEX($BG$14:$BG$15,MATCH($G238,$BF$14:$BF$15,-1)),INDEX($BG$13:$BG$14,MATCH($G238,$BF$13:$BF$14,-1)))))</f>
        <v/>
      </c>
      <c r="M238" s="800" t="str">
        <f t="shared" si="10"/>
        <v/>
      </c>
      <c r="N238" s="801">
        <f t="shared" si="11"/>
        <v>0</v>
      </c>
      <c r="O238" s="91"/>
      <c r="P238" s="161"/>
      <c r="Q238" s="67"/>
      <c r="R238" s="89"/>
      <c r="S238" s="162"/>
      <c r="T238" s="67"/>
      <c r="U238" s="91"/>
      <c r="V238" s="161"/>
      <c r="W238" s="67"/>
      <c r="X238" s="89"/>
      <c r="Y238" s="162"/>
      <c r="Z238" s="67"/>
      <c r="AA238" s="91"/>
      <c r="AB238" s="72"/>
      <c r="AC238" s="91"/>
      <c r="AD238" s="161"/>
      <c r="AE238" s="91"/>
      <c r="AF238" s="161"/>
      <c r="AG238" s="91"/>
      <c r="AH238" s="72"/>
      <c r="AI238" s="91"/>
      <c r="AJ238" s="161"/>
      <c r="AK238" s="91"/>
      <c r="AL238" s="75"/>
      <c r="AM238" s="91"/>
      <c r="AN238" s="75"/>
      <c r="AO238" s="91"/>
      <c r="AP238" s="77"/>
      <c r="AQ238" s="91"/>
      <c r="AR238" s="72"/>
      <c r="AS238" s="359"/>
      <c r="AT238" s="91"/>
      <c r="AU238" s="72"/>
      <c r="AV238" s="804" t="str">
        <f>IF(AU238="","",IF(AU238="A",'12.パネルラジエーター設備費用算出シート'!$G$13,IF(AU238="B",'12.パネルラジエーター設備費用算出シート'!$N$13,IF(AU238="C",'12.パネルラジエーター設備費用算出シート'!$G$23,IF(AU238="D",'12.パネルラジエーター設備費用算出シート'!$N$23,IF(AU238="E",'12.パネルラジエーター設備費用算出シート'!$G$33,IF(AU238="F",'12.パネルラジエーター設備費用算出シート'!$N$33,IF(AU238="G",'12.パネルラジエーター設備費用算出シート'!$G$43,IF(AU238="H",'12.パネルラジエーター設備費用算出シート'!$N$43,IF(AU238="I",'12.パネルラジエーター設備費用算出シート'!$G$54,'12.パネルラジエーター設備費用算出シート'!$N$54))))))))))</f>
        <v/>
      </c>
      <c r="AW238" s="91"/>
      <c r="AX238" s="75"/>
      <c r="AY238" s="805"/>
      <c r="AZ238" s="91"/>
      <c r="BA238" s="36"/>
      <c r="BB238" s="36"/>
      <c r="BC238" s="36"/>
      <c r="BD238" s="36"/>
      <c r="BE238" s="66"/>
      <c r="BF238" s="36"/>
      <c r="BG238" s="36"/>
      <c r="BH238" s="66"/>
      <c r="BI238" s="36"/>
      <c r="BJ238" s="36"/>
      <c r="BK238" s="36"/>
      <c r="BL238" s="36"/>
    </row>
    <row r="239" spans="1:64" s="37" customFormat="1">
      <c r="A239" s="93"/>
      <c r="B239" s="68">
        <v>227</v>
      </c>
      <c r="C239" s="105"/>
      <c r="D239" s="69"/>
      <c r="E239" s="94"/>
      <c r="F239" s="798"/>
      <c r="G239" s="798"/>
      <c r="H239" s="72"/>
      <c r="I239" s="73"/>
      <c r="J239" s="72"/>
      <c r="K239" s="800" t="str">
        <f t="shared" si="9"/>
        <v/>
      </c>
      <c r="L239" s="800" t="str">
        <f>IF($G239="","",IF(OR('2.全体概要'!$C$15=1,'2.全体概要'!$C$15=2),INDEX($BG$15:$BG$16,MATCH($G239,$BF$15:$BF$16,-1)),IF('2.全体概要'!$C$15=3,INDEX($BG$14:$BG$15,MATCH($G239,$BF$14:$BF$15,-1)),INDEX($BG$13:$BG$14,MATCH($G239,$BF$13:$BF$14,-1)))))</f>
        <v/>
      </c>
      <c r="M239" s="800" t="str">
        <f t="shared" si="10"/>
        <v/>
      </c>
      <c r="N239" s="801">
        <f t="shared" si="11"/>
        <v>0</v>
      </c>
      <c r="O239" s="91"/>
      <c r="P239" s="161"/>
      <c r="Q239" s="67"/>
      <c r="R239" s="89"/>
      <c r="S239" s="162"/>
      <c r="T239" s="67"/>
      <c r="U239" s="91"/>
      <c r="V239" s="161"/>
      <c r="W239" s="67"/>
      <c r="X239" s="89"/>
      <c r="Y239" s="162"/>
      <c r="Z239" s="67"/>
      <c r="AA239" s="91"/>
      <c r="AB239" s="72"/>
      <c r="AC239" s="91"/>
      <c r="AD239" s="161"/>
      <c r="AE239" s="91"/>
      <c r="AF239" s="161"/>
      <c r="AG239" s="91"/>
      <c r="AH239" s="72"/>
      <c r="AI239" s="91"/>
      <c r="AJ239" s="161"/>
      <c r="AK239" s="91"/>
      <c r="AL239" s="75"/>
      <c r="AM239" s="91"/>
      <c r="AN239" s="75"/>
      <c r="AO239" s="91"/>
      <c r="AP239" s="77"/>
      <c r="AQ239" s="91"/>
      <c r="AR239" s="72"/>
      <c r="AS239" s="359"/>
      <c r="AT239" s="91"/>
      <c r="AU239" s="72"/>
      <c r="AV239" s="804" t="str">
        <f>IF(AU239="","",IF(AU239="A",'12.パネルラジエーター設備費用算出シート'!$G$13,IF(AU239="B",'12.パネルラジエーター設備費用算出シート'!$N$13,IF(AU239="C",'12.パネルラジエーター設備費用算出シート'!$G$23,IF(AU239="D",'12.パネルラジエーター設備費用算出シート'!$N$23,IF(AU239="E",'12.パネルラジエーター設備費用算出シート'!$G$33,IF(AU239="F",'12.パネルラジエーター設備費用算出シート'!$N$33,IF(AU239="G",'12.パネルラジエーター設備費用算出シート'!$G$43,IF(AU239="H",'12.パネルラジエーター設備費用算出シート'!$N$43,IF(AU239="I",'12.パネルラジエーター設備費用算出シート'!$G$54,'12.パネルラジエーター設備費用算出シート'!$N$54))))))))))</f>
        <v/>
      </c>
      <c r="AW239" s="91"/>
      <c r="AX239" s="75"/>
      <c r="AY239" s="805"/>
      <c r="AZ239" s="91"/>
      <c r="BA239" s="36"/>
      <c r="BB239" s="36"/>
      <c r="BC239" s="36"/>
      <c r="BD239" s="36"/>
      <c r="BE239" s="66"/>
      <c r="BF239" s="36"/>
      <c r="BG239" s="36"/>
      <c r="BH239" s="66"/>
      <c r="BI239" s="36"/>
      <c r="BJ239" s="36"/>
      <c r="BK239" s="36"/>
      <c r="BL239" s="36"/>
    </row>
    <row r="240" spans="1:64" s="37" customFormat="1">
      <c r="A240" s="93"/>
      <c r="B240" s="68">
        <v>228</v>
      </c>
      <c r="C240" s="105"/>
      <c r="D240" s="69"/>
      <c r="E240" s="94"/>
      <c r="F240" s="798"/>
      <c r="G240" s="798"/>
      <c r="H240" s="72"/>
      <c r="I240" s="73"/>
      <c r="J240" s="72"/>
      <c r="K240" s="800" t="str">
        <f t="shared" si="9"/>
        <v/>
      </c>
      <c r="L240" s="800" t="str">
        <f>IF($G240="","",IF(OR('2.全体概要'!$C$15=1,'2.全体概要'!$C$15=2),INDEX($BG$15:$BG$16,MATCH($G240,$BF$15:$BF$16,-1)),IF('2.全体概要'!$C$15=3,INDEX($BG$14:$BG$15,MATCH($G240,$BF$14:$BF$15,-1)),INDEX($BG$13:$BG$14,MATCH($G240,$BF$13:$BF$14,-1)))))</f>
        <v/>
      </c>
      <c r="M240" s="800" t="str">
        <f t="shared" si="10"/>
        <v/>
      </c>
      <c r="N240" s="801">
        <f t="shared" si="11"/>
        <v>0</v>
      </c>
      <c r="O240" s="91"/>
      <c r="P240" s="161"/>
      <c r="Q240" s="67"/>
      <c r="R240" s="89"/>
      <c r="S240" s="162"/>
      <c r="T240" s="67"/>
      <c r="U240" s="91"/>
      <c r="V240" s="161"/>
      <c r="W240" s="67"/>
      <c r="X240" s="89"/>
      <c r="Y240" s="162"/>
      <c r="Z240" s="67"/>
      <c r="AA240" s="91"/>
      <c r="AB240" s="72"/>
      <c r="AC240" s="91"/>
      <c r="AD240" s="161"/>
      <c r="AE240" s="91"/>
      <c r="AF240" s="161"/>
      <c r="AG240" s="91"/>
      <c r="AH240" s="72"/>
      <c r="AI240" s="91"/>
      <c r="AJ240" s="161"/>
      <c r="AK240" s="91"/>
      <c r="AL240" s="75"/>
      <c r="AM240" s="91"/>
      <c r="AN240" s="75"/>
      <c r="AO240" s="91"/>
      <c r="AP240" s="77"/>
      <c r="AQ240" s="91"/>
      <c r="AR240" s="72"/>
      <c r="AS240" s="359"/>
      <c r="AT240" s="91"/>
      <c r="AU240" s="72"/>
      <c r="AV240" s="804" t="str">
        <f>IF(AU240="","",IF(AU240="A",'12.パネルラジエーター設備費用算出シート'!$G$13,IF(AU240="B",'12.パネルラジエーター設備費用算出シート'!$N$13,IF(AU240="C",'12.パネルラジエーター設備費用算出シート'!$G$23,IF(AU240="D",'12.パネルラジエーター設備費用算出シート'!$N$23,IF(AU240="E",'12.パネルラジエーター設備費用算出シート'!$G$33,IF(AU240="F",'12.パネルラジエーター設備費用算出シート'!$N$33,IF(AU240="G",'12.パネルラジエーター設備費用算出シート'!$G$43,IF(AU240="H",'12.パネルラジエーター設備費用算出シート'!$N$43,IF(AU240="I",'12.パネルラジエーター設備費用算出シート'!$G$54,'12.パネルラジエーター設備費用算出シート'!$N$54))))))))))</f>
        <v/>
      </c>
      <c r="AW240" s="91"/>
      <c r="AX240" s="75"/>
      <c r="AY240" s="805"/>
      <c r="AZ240" s="91"/>
      <c r="BA240" s="36"/>
      <c r="BB240" s="36"/>
      <c r="BC240" s="36"/>
      <c r="BD240" s="36"/>
      <c r="BE240" s="66"/>
      <c r="BF240" s="36"/>
      <c r="BG240" s="36"/>
      <c r="BH240" s="66"/>
      <c r="BI240" s="36"/>
      <c r="BJ240" s="36"/>
      <c r="BK240" s="36"/>
      <c r="BL240" s="36"/>
    </row>
    <row r="241" spans="1:64" s="37" customFormat="1">
      <c r="A241" s="93"/>
      <c r="B241" s="68">
        <v>229</v>
      </c>
      <c r="C241" s="105"/>
      <c r="D241" s="69"/>
      <c r="E241" s="94"/>
      <c r="F241" s="798"/>
      <c r="G241" s="798"/>
      <c r="H241" s="72"/>
      <c r="I241" s="73"/>
      <c r="J241" s="72"/>
      <c r="K241" s="800" t="str">
        <f t="shared" si="9"/>
        <v/>
      </c>
      <c r="L241" s="800" t="str">
        <f>IF($G241="","",IF(OR('2.全体概要'!$C$15=1,'2.全体概要'!$C$15=2),INDEX($BG$15:$BG$16,MATCH($G241,$BF$15:$BF$16,-1)),IF('2.全体概要'!$C$15=3,INDEX($BG$14:$BG$15,MATCH($G241,$BF$14:$BF$15,-1)),INDEX($BG$13:$BG$14,MATCH($G241,$BF$13:$BF$14,-1)))))</f>
        <v/>
      </c>
      <c r="M241" s="800" t="str">
        <f t="shared" si="10"/>
        <v/>
      </c>
      <c r="N241" s="801">
        <f t="shared" si="11"/>
        <v>0</v>
      </c>
      <c r="O241" s="91"/>
      <c r="P241" s="161"/>
      <c r="Q241" s="67"/>
      <c r="R241" s="89"/>
      <c r="S241" s="162"/>
      <c r="T241" s="67"/>
      <c r="U241" s="91"/>
      <c r="V241" s="161"/>
      <c r="W241" s="67"/>
      <c r="X241" s="89"/>
      <c r="Y241" s="162"/>
      <c r="Z241" s="67"/>
      <c r="AA241" s="91"/>
      <c r="AB241" s="72"/>
      <c r="AC241" s="91"/>
      <c r="AD241" s="161"/>
      <c r="AE241" s="91"/>
      <c r="AF241" s="161"/>
      <c r="AG241" s="91"/>
      <c r="AH241" s="72"/>
      <c r="AI241" s="91"/>
      <c r="AJ241" s="161"/>
      <c r="AK241" s="91"/>
      <c r="AL241" s="75"/>
      <c r="AM241" s="91"/>
      <c r="AN241" s="75"/>
      <c r="AO241" s="91"/>
      <c r="AP241" s="77"/>
      <c r="AQ241" s="91"/>
      <c r="AR241" s="72"/>
      <c r="AS241" s="359"/>
      <c r="AT241" s="91"/>
      <c r="AU241" s="72"/>
      <c r="AV241" s="804" t="str">
        <f>IF(AU241="","",IF(AU241="A",'12.パネルラジエーター設備費用算出シート'!$G$13,IF(AU241="B",'12.パネルラジエーター設備費用算出シート'!$N$13,IF(AU241="C",'12.パネルラジエーター設備費用算出シート'!$G$23,IF(AU241="D",'12.パネルラジエーター設備費用算出シート'!$N$23,IF(AU241="E",'12.パネルラジエーター設備費用算出シート'!$G$33,IF(AU241="F",'12.パネルラジエーター設備費用算出シート'!$N$33,IF(AU241="G",'12.パネルラジエーター設備費用算出シート'!$G$43,IF(AU241="H",'12.パネルラジエーター設備費用算出シート'!$N$43,IF(AU241="I",'12.パネルラジエーター設備費用算出シート'!$G$54,'12.パネルラジエーター設備費用算出シート'!$N$54))))))))))</f>
        <v/>
      </c>
      <c r="AW241" s="91"/>
      <c r="AX241" s="75"/>
      <c r="AY241" s="805"/>
      <c r="AZ241" s="91"/>
      <c r="BA241" s="36"/>
      <c r="BB241" s="36"/>
      <c r="BC241" s="36"/>
      <c r="BD241" s="36"/>
      <c r="BE241" s="66"/>
      <c r="BF241" s="36"/>
      <c r="BG241" s="36"/>
      <c r="BH241" s="66"/>
      <c r="BI241" s="36"/>
      <c r="BJ241" s="36"/>
      <c r="BK241" s="36"/>
      <c r="BL241" s="36"/>
    </row>
    <row r="242" spans="1:64" s="37" customFormat="1">
      <c r="A242" s="93"/>
      <c r="B242" s="68">
        <v>230</v>
      </c>
      <c r="C242" s="105"/>
      <c r="D242" s="69"/>
      <c r="E242" s="94"/>
      <c r="F242" s="798"/>
      <c r="G242" s="798"/>
      <c r="H242" s="72"/>
      <c r="I242" s="73"/>
      <c r="J242" s="72"/>
      <c r="K242" s="800" t="str">
        <f t="shared" si="9"/>
        <v/>
      </c>
      <c r="L242" s="800" t="str">
        <f>IF($G242="","",IF(OR('2.全体概要'!$C$15=1,'2.全体概要'!$C$15=2),INDEX($BG$15:$BG$16,MATCH($G242,$BF$15:$BF$16,-1)),IF('2.全体概要'!$C$15=3,INDEX($BG$14:$BG$15,MATCH($G242,$BF$14:$BF$15,-1)),INDEX($BG$13:$BG$14,MATCH($G242,$BF$13:$BF$14,-1)))))</f>
        <v/>
      </c>
      <c r="M242" s="800" t="str">
        <f t="shared" si="10"/>
        <v/>
      </c>
      <c r="N242" s="801">
        <f t="shared" si="11"/>
        <v>0</v>
      </c>
      <c r="O242" s="91"/>
      <c r="P242" s="161"/>
      <c r="Q242" s="67"/>
      <c r="R242" s="89"/>
      <c r="S242" s="162"/>
      <c r="T242" s="67"/>
      <c r="U242" s="91"/>
      <c r="V242" s="161"/>
      <c r="W242" s="67"/>
      <c r="X242" s="89"/>
      <c r="Y242" s="162"/>
      <c r="Z242" s="67"/>
      <c r="AA242" s="91"/>
      <c r="AB242" s="72"/>
      <c r="AC242" s="91"/>
      <c r="AD242" s="161"/>
      <c r="AE242" s="91"/>
      <c r="AF242" s="161"/>
      <c r="AG242" s="91"/>
      <c r="AH242" s="72"/>
      <c r="AI242" s="91"/>
      <c r="AJ242" s="161"/>
      <c r="AK242" s="91"/>
      <c r="AL242" s="75"/>
      <c r="AM242" s="91"/>
      <c r="AN242" s="75"/>
      <c r="AO242" s="91"/>
      <c r="AP242" s="77"/>
      <c r="AQ242" s="91"/>
      <c r="AR242" s="72"/>
      <c r="AS242" s="359"/>
      <c r="AT242" s="91"/>
      <c r="AU242" s="72"/>
      <c r="AV242" s="804" t="str">
        <f>IF(AU242="","",IF(AU242="A",'12.パネルラジエーター設備費用算出シート'!$G$13,IF(AU242="B",'12.パネルラジエーター設備費用算出シート'!$N$13,IF(AU242="C",'12.パネルラジエーター設備費用算出シート'!$G$23,IF(AU242="D",'12.パネルラジエーター設備費用算出シート'!$N$23,IF(AU242="E",'12.パネルラジエーター設備費用算出シート'!$G$33,IF(AU242="F",'12.パネルラジエーター設備費用算出シート'!$N$33,IF(AU242="G",'12.パネルラジエーター設備費用算出シート'!$G$43,IF(AU242="H",'12.パネルラジエーター設備費用算出シート'!$N$43,IF(AU242="I",'12.パネルラジエーター設備費用算出シート'!$G$54,'12.パネルラジエーター設備費用算出シート'!$N$54))))))))))</f>
        <v/>
      </c>
      <c r="AW242" s="91"/>
      <c r="AX242" s="75"/>
      <c r="AY242" s="805"/>
      <c r="AZ242" s="91"/>
      <c r="BA242" s="36"/>
      <c r="BB242" s="36"/>
      <c r="BC242" s="36"/>
      <c r="BD242" s="36"/>
      <c r="BE242" s="66"/>
      <c r="BF242" s="36"/>
      <c r="BG242" s="36"/>
      <c r="BH242" s="66"/>
      <c r="BI242" s="36"/>
      <c r="BJ242" s="36"/>
      <c r="BK242" s="36"/>
      <c r="BL242" s="36"/>
    </row>
    <row r="243" spans="1:64" s="37" customFormat="1">
      <c r="A243" s="93"/>
      <c r="B243" s="68">
        <v>231</v>
      </c>
      <c r="C243" s="105"/>
      <c r="D243" s="69"/>
      <c r="E243" s="94"/>
      <c r="F243" s="798"/>
      <c r="G243" s="798"/>
      <c r="H243" s="72"/>
      <c r="I243" s="73"/>
      <c r="J243" s="72"/>
      <c r="K243" s="800" t="str">
        <f t="shared" si="9"/>
        <v/>
      </c>
      <c r="L243" s="800" t="str">
        <f>IF($G243="","",IF(OR('2.全体概要'!$C$15=1,'2.全体概要'!$C$15=2),INDEX($BG$15:$BG$16,MATCH($G243,$BF$15:$BF$16,-1)),IF('2.全体概要'!$C$15=3,INDEX($BG$14:$BG$15,MATCH($G243,$BF$14:$BF$15,-1)),INDEX($BG$13:$BG$14,MATCH($G243,$BF$13:$BF$14,-1)))))</f>
        <v/>
      </c>
      <c r="M243" s="800" t="str">
        <f t="shared" si="10"/>
        <v/>
      </c>
      <c r="N243" s="801">
        <f t="shared" si="11"/>
        <v>0</v>
      </c>
      <c r="O243" s="91"/>
      <c r="P243" s="161"/>
      <c r="Q243" s="67"/>
      <c r="R243" s="89"/>
      <c r="S243" s="162"/>
      <c r="T243" s="67"/>
      <c r="U243" s="91"/>
      <c r="V243" s="161"/>
      <c r="W243" s="67"/>
      <c r="X243" s="89"/>
      <c r="Y243" s="162"/>
      <c r="Z243" s="67"/>
      <c r="AA243" s="91"/>
      <c r="AB243" s="72"/>
      <c r="AC243" s="91"/>
      <c r="AD243" s="161"/>
      <c r="AE243" s="91"/>
      <c r="AF243" s="161"/>
      <c r="AG243" s="91"/>
      <c r="AH243" s="72"/>
      <c r="AI243" s="91"/>
      <c r="AJ243" s="161"/>
      <c r="AK243" s="91"/>
      <c r="AL243" s="75"/>
      <c r="AM243" s="91"/>
      <c r="AN243" s="75"/>
      <c r="AO243" s="91"/>
      <c r="AP243" s="77"/>
      <c r="AQ243" s="91"/>
      <c r="AR243" s="72"/>
      <c r="AS243" s="359"/>
      <c r="AT243" s="91"/>
      <c r="AU243" s="72"/>
      <c r="AV243" s="804" t="str">
        <f>IF(AU243="","",IF(AU243="A",'12.パネルラジエーター設備費用算出シート'!$G$13,IF(AU243="B",'12.パネルラジエーター設備費用算出シート'!$N$13,IF(AU243="C",'12.パネルラジエーター設備費用算出シート'!$G$23,IF(AU243="D",'12.パネルラジエーター設備費用算出シート'!$N$23,IF(AU243="E",'12.パネルラジエーター設備費用算出シート'!$G$33,IF(AU243="F",'12.パネルラジエーター設備費用算出シート'!$N$33,IF(AU243="G",'12.パネルラジエーター設備費用算出シート'!$G$43,IF(AU243="H",'12.パネルラジエーター設備費用算出シート'!$N$43,IF(AU243="I",'12.パネルラジエーター設備費用算出シート'!$G$54,'12.パネルラジエーター設備費用算出シート'!$N$54))))))))))</f>
        <v/>
      </c>
      <c r="AW243" s="91"/>
      <c r="AX243" s="75"/>
      <c r="AY243" s="805"/>
      <c r="AZ243" s="91"/>
      <c r="BA243" s="36"/>
      <c r="BB243" s="36"/>
      <c r="BC243" s="36"/>
      <c r="BD243" s="36"/>
      <c r="BE243" s="66"/>
      <c r="BF243" s="36"/>
      <c r="BG243" s="36"/>
      <c r="BH243" s="66"/>
      <c r="BI243" s="36"/>
      <c r="BJ243" s="36"/>
      <c r="BK243" s="36"/>
      <c r="BL243" s="36"/>
    </row>
    <row r="244" spans="1:64" s="37" customFormat="1">
      <c r="A244" s="93"/>
      <c r="B244" s="68">
        <v>232</v>
      </c>
      <c r="C244" s="105"/>
      <c r="D244" s="69"/>
      <c r="E244" s="94"/>
      <c r="F244" s="798"/>
      <c r="G244" s="798"/>
      <c r="H244" s="72"/>
      <c r="I244" s="73"/>
      <c r="J244" s="72"/>
      <c r="K244" s="800" t="str">
        <f t="shared" si="9"/>
        <v/>
      </c>
      <c r="L244" s="800" t="str">
        <f>IF($G244="","",IF(OR('2.全体概要'!$C$15=1,'2.全体概要'!$C$15=2),INDEX($BG$15:$BG$16,MATCH($G244,$BF$15:$BF$16,-1)),IF('2.全体概要'!$C$15=3,INDEX($BG$14:$BG$15,MATCH($G244,$BF$14:$BF$15,-1)),INDEX($BG$13:$BG$14,MATCH($G244,$BF$13:$BF$14,-1)))))</f>
        <v/>
      </c>
      <c r="M244" s="800" t="str">
        <f t="shared" si="10"/>
        <v/>
      </c>
      <c r="N244" s="801">
        <f t="shared" si="11"/>
        <v>0</v>
      </c>
      <c r="O244" s="91"/>
      <c r="P244" s="161"/>
      <c r="Q244" s="67"/>
      <c r="R244" s="89"/>
      <c r="S244" s="162"/>
      <c r="T244" s="67"/>
      <c r="U244" s="91"/>
      <c r="V244" s="161"/>
      <c r="W244" s="67"/>
      <c r="X244" s="89"/>
      <c r="Y244" s="162"/>
      <c r="Z244" s="67"/>
      <c r="AA244" s="91"/>
      <c r="AB244" s="72"/>
      <c r="AC244" s="91"/>
      <c r="AD244" s="161"/>
      <c r="AE244" s="91"/>
      <c r="AF244" s="161"/>
      <c r="AG244" s="91"/>
      <c r="AH244" s="72"/>
      <c r="AI244" s="91"/>
      <c r="AJ244" s="161"/>
      <c r="AK244" s="91"/>
      <c r="AL244" s="75"/>
      <c r="AM244" s="91"/>
      <c r="AN244" s="75"/>
      <c r="AO244" s="91"/>
      <c r="AP244" s="77"/>
      <c r="AQ244" s="91"/>
      <c r="AR244" s="72"/>
      <c r="AS244" s="359"/>
      <c r="AT244" s="91"/>
      <c r="AU244" s="72"/>
      <c r="AV244" s="804" t="str">
        <f>IF(AU244="","",IF(AU244="A",'12.パネルラジエーター設備費用算出シート'!$G$13,IF(AU244="B",'12.パネルラジエーター設備費用算出シート'!$N$13,IF(AU244="C",'12.パネルラジエーター設備費用算出シート'!$G$23,IF(AU244="D",'12.パネルラジエーター設備費用算出シート'!$N$23,IF(AU244="E",'12.パネルラジエーター設備費用算出シート'!$G$33,IF(AU244="F",'12.パネルラジエーター設備費用算出シート'!$N$33,IF(AU244="G",'12.パネルラジエーター設備費用算出シート'!$G$43,IF(AU244="H",'12.パネルラジエーター設備費用算出シート'!$N$43,IF(AU244="I",'12.パネルラジエーター設備費用算出シート'!$G$54,'12.パネルラジエーター設備費用算出シート'!$N$54))))))))))</f>
        <v/>
      </c>
      <c r="AW244" s="91"/>
      <c r="AX244" s="75"/>
      <c r="AY244" s="805"/>
      <c r="AZ244" s="91"/>
      <c r="BA244" s="36"/>
      <c r="BB244" s="36"/>
      <c r="BC244" s="36"/>
      <c r="BD244" s="36"/>
      <c r="BE244" s="66"/>
      <c r="BF244" s="36"/>
      <c r="BG244" s="36"/>
      <c r="BH244" s="66"/>
      <c r="BI244" s="36"/>
      <c r="BJ244" s="36"/>
      <c r="BK244" s="36"/>
      <c r="BL244" s="36"/>
    </row>
    <row r="245" spans="1:64" s="37" customFormat="1">
      <c r="A245" s="93"/>
      <c r="B245" s="68">
        <v>233</v>
      </c>
      <c r="C245" s="105"/>
      <c r="D245" s="69"/>
      <c r="E245" s="94"/>
      <c r="F245" s="798"/>
      <c r="G245" s="798"/>
      <c r="H245" s="72"/>
      <c r="I245" s="73"/>
      <c r="J245" s="72"/>
      <c r="K245" s="800" t="str">
        <f t="shared" si="9"/>
        <v/>
      </c>
      <c r="L245" s="800" t="str">
        <f>IF($G245="","",IF(OR('2.全体概要'!$C$15=1,'2.全体概要'!$C$15=2),INDEX($BG$15:$BG$16,MATCH($G245,$BF$15:$BF$16,-1)),IF('2.全体概要'!$C$15=3,INDEX($BG$14:$BG$15,MATCH($G245,$BF$14:$BF$15,-1)),INDEX($BG$13:$BG$14,MATCH($G245,$BF$13:$BF$14,-1)))))</f>
        <v/>
      </c>
      <c r="M245" s="800" t="str">
        <f t="shared" si="10"/>
        <v/>
      </c>
      <c r="N245" s="801">
        <f t="shared" si="11"/>
        <v>0</v>
      </c>
      <c r="O245" s="91"/>
      <c r="P245" s="161"/>
      <c r="Q245" s="67"/>
      <c r="R245" s="89"/>
      <c r="S245" s="162"/>
      <c r="T245" s="67"/>
      <c r="U245" s="91"/>
      <c r="V245" s="161"/>
      <c r="W245" s="67"/>
      <c r="X245" s="89"/>
      <c r="Y245" s="162"/>
      <c r="Z245" s="67"/>
      <c r="AA245" s="91"/>
      <c r="AB245" s="72"/>
      <c r="AC245" s="91"/>
      <c r="AD245" s="161"/>
      <c r="AE245" s="91"/>
      <c r="AF245" s="161"/>
      <c r="AG245" s="91"/>
      <c r="AH245" s="72"/>
      <c r="AI245" s="91"/>
      <c r="AJ245" s="161"/>
      <c r="AK245" s="91"/>
      <c r="AL245" s="75"/>
      <c r="AM245" s="91"/>
      <c r="AN245" s="75"/>
      <c r="AO245" s="91"/>
      <c r="AP245" s="77"/>
      <c r="AQ245" s="91"/>
      <c r="AR245" s="72"/>
      <c r="AS245" s="359"/>
      <c r="AT245" s="91"/>
      <c r="AU245" s="72"/>
      <c r="AV245" s="804" t="str">
        <f>IF(AU245="","",IF(AU245="A",'12.パネルラジエーター設備費用算出シート'!$G$13,IF(AU245="B",'12.パネルラジエーター設備費用算出シート'!$N$13,IF(AU245="C",'12.パネルラジエーター設備費用算出シート'!$G$23,IF(AU245="D",'12.パネルラジエーター設備費用算出シート'!$N$23,IF(AU245="E",'12.パネルラジエーター設備費用算出シート'!$G$33,IF(AU245="F",'12.パネルラジエーター設備費用算出シート'!$N$33,IF(AU245="G",'12.パネルラジエーター設備費用算出シート'!$G$43,IF(AU245="H",'12.パネルラジエーター設備費用算出シート'!$N$43,IF(AU245="I",'12.パネルラジエーター設備費用算出シート'!$G$54,'12.パネルラジエーター設備費用算出シート'!$N$54))))))))))</f>
        <v/>
      </c>
      <c r="AW245" s="91"/>
      <c r="AX245" s="75"/>
      <c r="AY245" s="805"/>
      <c r="AZ245" s="91"/>
      <c r="BA245" s="36"/>
      <c r="BB245" s="36"/>
      <c r="BC245" s="36"/>
      <c r="BD245" s="36"/>
      <c r="BE245" s="66"/>
      <c r="BF245" s="36"/>
      <c r="BG245" s="36"/>
      <c r="BH245" s="66"/>
      <c r="BI245" s="36"/>
      <c r="BJ245" s="36"/>
      <c r="BK245" s="36"/>
      <c r="BL245" s="36"/>
    </row>
    <row r="246" spans="1:64" s="37" customFormat="1">
      <c r="A246" s="93"/>
      <c r="B246" s="68">
        <v>234</v>
      </c>
      <c r="C246" s="105"/>
      <c r="D246" s="69"/>
      <c r="E246" s="94"/>
      <c r="F246" s="798"/>
      <c r="G246" s="798"/>
      <c r="H246" s="72"/>
      <c r="I246" s="73"/>
      <c r="J246" s="72"/>
      <c r="K246" s="800" t="str">
        <f t="shared" si="9"/>
        <v/>
      </c>
      <c r="L246" s="800" t="str">
        <f>IF($G246="","",IF(OR('2.全体概要'!$C$15=1,'2.全体概要'!$C$15=2),INDEX($BG$15:$BG$16,MATCH($G246,$BF$15:$BF$16,-1)),IF('2.全体概要'!$C$15=3,INDEX($BG$14:$BG$15,MATCH($G246,$BF$14:$BF$15,-1)),INDEX($BG$13:$BG$14,MATCH($G246,$BF$13:$BF$14,-1)))))</f>
        <v/>
      </c>
      <c r="M246" s="800" t="str">
        <f t="shared" si="10"/>
        <v/>
      </c>
      <c r="N246" s="801">
        <f t="shared" si="11"/>
        <v>0</v>
      </c>
      <c r="O246" s="91"/>
      <c r="P246" s="161"/>
      <c r="Q246" s="67"/>
      <c r="R246" s="89"/>
      <c r="S246" s="162"/>
      <c r="T246" s="67"/>
      <c r="U246" s="91"/>
      <c r="V246" s="161"/>
      <c r="W246" s="67"/>
      <c r="X246" s="89"/>
      <c r="Y246" s="162"/>
      <c r="Z246" s="67"/>
      <c r="AA246" s="91"/>
      <c r="AB246" s="72"/>
      <c r="AC246" s="91"/>
      <c r="AD246" s="161"/>
      <c r="AE246" s="91"/>
      <c r="AF246" s="161"/>
      <c r="AG246" s="91"/>
      <c r="AH246" s="72"/>
      <c r="AI246" s="91"/>
      <c r="AJ246" s="161"/>
      <c r="AK246" s="91"/>
      <c r="AL246" s="75"/>
      <c r="AM246" s="91"/>
      <c r="AN246" s="75"/>
      <c r="AO246" s="91"/>
      <c r="AP246" s="77"/>
      <c r="AQ246" s="91"/>
      <c r="AR246" s="72"/>
      <c r="AS246" s="359"/>
      <c r="AT246" s="91"/>
      <c r="AU246" s="72"/>
      <c r="AV246" s="804" t="str">
        <f>IF(AU246="","",IF(AU246="A",'12.パネルラジエーター設備費用算出シート'!$G$13,IF(AU246="B",'12.パネルラジエーター設備費用算出シート'!$N$13,IF(AU246="C",'12.パネルラジエーター設備費用算出シート'!$G$23,IF(AU246="D",'12.パネルラジエーター設備費用算出シート'!$N$23,IF(AU246="E",'12.パネルラジエーター設備費用算出シート'!$G$33,IF(AU246="F",'12.パネルラジエーター設備費用算出シート'!$N$33,IF(AU246="G",'12.パネルラジエーター設備費用算出シート'!$G$43,IF(AU246="H",'12.パネルラジエーター設備費用算出シート'!$N$43,IF(AU246="I",'12.パネルラジエーター設備費用算出シート'!$G$54,'12.パネルラジエーター設備費用算出シート'!$N$54))))))))))</f>
        <v/>
      </c>
      <c r="AW246" s="91"/>
      <c r="AX246" s="75"/>
      <c r="AY246" s="805"/>
      <c r="AZ246" s="91"/>
      <c r="BA246" s="36"/>
      <c r="BB246" s="36"/>
      <c r="BC246" s="36"/>
      <c r="BD246" s="36"/>
      <c r="BE246" s="66"/>
      <c r="BF246" s="36"/>
      <c r="BG246" s="36"/>
      <c r="BH246" s="66"/>
      <c r="BI246" s="36"/>
      <c r="BJ246" s="36"/>
      <c r="BK246" s="36"/>
      <c r="BL246" s="36"/>
    </row>
    <row r="247" spans="1:64" s="37" customFormat="1">
      <c r="A247" s="93"/>
      <c r="B247" s="68">
        <v>235</v>
      </c>
      <c r="C247" s="105"/>
      <c r="D247" s="69"/>
      <c r="E247" s="94"/>
      <c r="F247" s="798"/>
      <c r="G247" s="798"/>
      <c r="H247" s="72"/>
      <c r="I247" s="73"/>
      <c r="J247" s="72"/>
      <c r="K247" s="800" t="str">
        <f t="shared" si="9"/>
        <v/>
      </c>
      <c r="L247" s="800" t="str">
        <f>IF($G247="","",IF(OR('2.全体概要'!$C$15=1,'2.全体概要'!$C$15=2),INDEX($BG$15:$BG$16,MATCH($G247,$BF$15:$BF$16,-1)),IF('2.全体概要'!$C$15=3,INDEX($BG$14:$BG$15,MATCH($G247,$BF$14:$BF$15,-1)),INDEX($BG$13:$BG$14,MATCH($G247,$BF$13:$BF$14,-1)))))</f>
        <v/>
      </c>
      <c r="M247" s="800" t="str">
        <f t="shared" si="10"/>
        <v/>
      </c>
      <c r="N247" s="801">
        <f t="shared" si="11"/>
        <v>0</v>
      </c>
      <c r="O247" s="91"/>
      <c r="P247" s="161"/>
      <c r="Q247" s="67"/>
      <c r="R247" s="89"/>
      <c r="S247" s="162"/>
      <c r="T247" s="67"/>
      <c r="U247" s="91"/>
      <c r="V247" s="161"/>
      <c r="W247" s="67"/>
      <c r="X247" s="89"/>
      <c r="Y247" s="162"/>
      <c r="Z247" s="67"/>
      <c r="AA247" s="91"/>
      <c r="AB247" s="72"/>
      <c r="AC247" s="91"/>
      <c r="AD247" s="161"/>
      <c r="AE247" s="91"/>
      <c r="AF247" s="161"/>
      <c r="AG247" s="91"/>
      <c r="AH247" s="72"/>
      <c r="AI247" s="91"/>
      <c r="AJ247" s="161"/>
      <c r="AK247" s="91"/>
      <c r="AL247" s="75"/>
      <c r="AM247" s="91"/>
      <c r="AN247" s="75"/>
      <c r="AO247" s="91"/>
      <c r="AP247" s="77"/>
      <c r="AQ247" s="91"/>
      <c r="AR247" s="72"/>
      <c r="AS247" s="359"/>
      <c r="AT247" s="91"/>
      <c r="AU247" s="72"/>
      <c r="AV247" s="804" t="str">
        <f>IF(AU247="","",IF(AU247="A",'12.パネルラジエーター設備費用算出シート'!$G$13,IF(AU247="B",'12.パネルラジエーター設備費用算出シート'!$N$13,IF(AU247="C",'12.パネルラジエーター設備費用算出シート'!$G$23,IF(AU247="D",'12.パネルラジエーター設備費用算出シート'!$N$23,IF(AU247="E",'12.パネルラジエーター設備費用算出シート'!$G$33,IF(AU247="F",'12.パネルラジエーター設備費用算出シート'!$N$33,IF(AU247="G",'12.パネルラジエーター設備費用算出シート'!$G$43,IF(AU247="H",'12.パネルラジエーター設備費用算出シート'!$N$43,IF(AU247="I",'12.パネルラジエーター設備費用算出シート'!$G$54,'12.パネルラジエーター設備費用算出シート'!$N$54))))))))))</f>
        <v/>
      </c>
      <c r="AW247" s="91"/>
      <c r="AX247" s="75"/>
      <c r="AY247" s="805"/>
      <c r="AZ247" s="91"/>
      <c r="BA247" s="36"/>
      <c r="BB247" s="36"/>
      <c r="BC247" s="36"/>
      <c r="BD247" s="36"/>
      <c r="BE247" s="66"/>
      <c r="BF247" s="36"/>
      <c r="BG247" s="36"/>
      <c r="BH247" s="66"/>
      <c r="BI247" s="36"/>
      <c r="BJ247" s="36"/>
      <c r="BK247" s="36"/>
      <c r="BL247" s="36"/>
    </row>
    <row r="248" spans="1:64" s="37" customFormat="1">
      <c r="A248" s="93"/>
      <c r="B248" s="68">
        <v>236</v>
      </c>
      <c r="C248" s="105"/>
      <c r="D248" s="69"/>
      <c r="E248" s="94"/>
      <c r="F248" s="798"/>
      <c r="G248" s="798"/>
      <c r="H248" s="72"/>
      <c r="I248" s="73"/>
      <c r="J248" s="72"/>
      <c r="K248" s="800" t="str">
        <f t="shared" si="9"/>
        <v/>
      </c>
      <c r="L248" s="800" t="str">
        <f>IF($G248="","",IF(OR('2.全体概要'!$C$15=1,'2.全体概要'!$C$15=2),INDEX($BG$15:$BG$16,MATCH($G248,$BF$15:$BF$16,-1)),IF('2.全体概要'!$C$15=3,INDEX($BG$14:$BG$15,MATCH($G248,$BF$14:$BF$15,-1)),INDEX($BG$13:$BG$14,MATCH($G248,$BF$13:$BF$14,-1)))))</f>
        <v/>
      </c>
      <c r="M248" s="800" t="str">
        <f t="shared" si="10"/>
        <v/>
      </c>
      <c r="N248" s="801">
        <f t="shared" si="11"/>
        <v>0</v>
      </c>
      <c r="O248" s="91"/>
      <c r="P248" s="161"/>
      <c r="Q248" s="67"/>
      <c r="R248" s="89"/>
      <c r="S248" s="162"/>
      <c r="T248" s="67"/>
      <c r="U248" s="91"/>
      <c r="V248" s="161"/>
      <c r="W248" s="67"/>
      <c r="X248" s="89"/>
      <c r="Y248" s="162"/>
      <c r="Z248" s="67"/>
      <c r="AA248" s="91"/>
      <c r="AB248" s="72"/>
      <c r="AC248" s="91"/>
      <c r="AD248" s="161"/>
      <c r="AE248" s="91"/>
      <c r="AF248" s="161"/>
      <c r="AG248" s="91"/>
      <c r="AH248" s="72"/>
      <c r="AI248" s="91"/>
      <c r="AJ248" s="161"/>
      <c r="AK248" s="91"/>
      <c r="AL248" s="75"/>
      <c r="AM248" s="91"/>
      <c r="AN248" s="75"/>
      <c r="AO248" s="91"/>
      <c r="AP248" s="77"/>
      <c r="AQ248" s="91"/>
      <c r="AR248" s="72"/>
      <c r="AS248" s="359"/>
      <c r="AT248" s="91"/>
      <c r="AU248" s="72"/>
      <c r="AV248" s="804" t="str">
        <f>IF(AU248="","",IF(AU248="A",'12.パネルラジエーター設備費用算出シート'!$G$13,IF(AU248="B",'12.パネルラジエーター設備費用算出シート'!$N$13,IF(AU248="C",'12.パネルラジエーター設備費用算出シート'!$G$23,IF(AU248="D",'12.パネルラジエーター設備費用算出シート'!$N$23,IF(AU248="E",'12.パネルラジエーター設備費用算出シート'!$G$33,IF(AU248="F",'12.パネルラジエーター設備費用算出シート'!$N$33,IF(AU248="G",'12.パネルラジエーター設備費用算出シート'!$G$43,IF(AU248="H",'12.パネルラジエーター設備費用算出シート'!$N$43,IF(AU248="I",'12.パネルラジエーター設備費用算出シート'!$G$54,'12.パネルラジエーター設備費用算出シート'!$N$54))))))))))</f>
        <v/>
      </c>
      <c r="AW248" s="91"/>
      <c r="AX248" s="75"/>
      <c r="AY248" s="805"/>
      <c r="AZ248" s="91"/>
      <c r="BA248" s="36"/>
      <c r="BB248" s="36"/>
      <c r="BC248" s="36"/>
      <c r="BD248" s="36"/>
      <c r="BE248" s="66"/>
      <c r="BF248" s="36"/>
      <c r="BG248" s="36"/>
      <c r="BH248" s="66"/>
      <c r="BI248" s="36"/>
      <c r="BJ248" s="36"/>
      <c r="BK248" s="36"/>
      <c r="BL248" s="36"/>
    </row>
    <row r="249" spans="1:64" s="37" customFormat="1">
      <c r="A249" s="93"/>
      <c r="B249" s="68">
        <v>237</v>
      </c>
      <c r="C249" s="105"/>
      <c r="D249" s="69"/>
      <c r="E249" s="94"/>
      <c r="F249" s="798"/>
      <c r="G249" s="798"/>
      <c r="H249" s="72"/>
      <c r="I249" s="73"/>
      <c r="J249" s="72"/>
      <c r="K249" s="800" t="str">
        <f t="shared" si="9"/>
        <v/>
      </c>
      <c r="L249" s="800" t="str">
        <f>IF($G249="","",IF(OR('2.全体概要'!$C$15=1,'2.全体概要'!$C$15=2),INDEX($BG$15:$BG$16,MATCH($G249,$BF$15:$BF$16,-1)),IF('2.全体概要'!$C$15=3,INDEX($BG$14:$BG$15,MATCH($G249,$BF$14:$BF$15,-1)),INDEX($BG$13:$BG$14,MATCH($G249,$BF$13:$BF$14,-1)))))</f>
        <v/>
      </c>
      <c r="M249" s="800" t="str">
        <f t="shared" si="10"/>
        <v/>
      </c>
      <c r="N249" s="801">
        <f t="shared" si="11"/>
        <v>0</v>
      </c>
      <c r="O249" s="91"/>
      <c r="P249" s="161"/>
      <c r="Q249" s="67"/>
      <c r="R249" s="89"/>
      <c r="S249" s="162"/>
      <c r="T249" s="67"/>
      <c r="U249" s="91"/>
      <c r="V249" s="161"/>
      <c r="W249" s="67"/>
      <c r="X249" s="89"/>
      <c r="Y249" s="162"/>
      <c r="Z249" s="67"/>
      <c r="AA249" s="91"/>
      <c r="AB249" s="72"/>
      <c r="AC249" s="91"/>
      <c r="AD249" s="161"/>
      <c r="AE249" s="91"/>
      <c r="AF249" s="161"/>
      <c r="AG249" s="91"/>
      <c r="AH249" s="72"/>
      <c r="AI249" s="91"/>
      <c r="AJ249" s="161"/>
      <c r="AK249" s="91"/>
      <c r="AL249" s="75"/>
      <c r="AM249" s="91"/>
      <c r="AN249" s="75"/>
      <c r="AO249" s="91"/>
      <c r="AP249" s="77"/>
      <c r="AQ249" s="91"/>
      <c r="AR249" s="72"/>
      <c r="AS249" s="359"/>
      <c r="AT249" s="91"/>
      <c r="AU249" s="72"/>
      <c r="AV249" s="804" t="str">
        <f>IF(AU249="","",IF(AU249="A",'12.パネルラジエーター設備費用算出シート'!$G$13,IF(AU249="B",'12.パネルラジエーター設備費用算出シート'!$N$13,IF(AU249="C",'12.パネルラジエーター設備費用算出シート'!$G$23,IF(AU249="D",'12.パネルラジエーター設備費用算出シート'!$N$23,IF(AU249="E",'12.パネルラジエーター設備費用算出シート'!$G$33,IF(AU249="F",'12.パネルラジエーター設備費用算出シート'!$N$33,IF(AU249="G",'12.パネルラジエーター設備費用算出シート'!$G$43,IF(AU249="H",'12.パネルラジエーター設備費用算出シート'!$N$43,IF(AU249="I",'12.パネルラジエーター設備費用算出シート'!$G$54,'12.パネルラジエーター設備費用算出シート'!$N$54))))))))))</f>
        <v/>
      </c>
      <c r="AW249" s="91"/>
      <c r="AX249" s="75"/>
      <c r="AY249" s="805"/>
      <c r="AZ249" s="91"/>
      <c r="BA249" s="36"/>
      <c r="BB249" s="36"/>
      <c r="BC249" s="36"/>
      <c r="BD249" s="36"/>
      <c r="BE249" s="66"/>
      <c r="BF249" s="36"/>
      <c r="BG249" s="36"/>
      <c r="BH249" s="66"/>
      <c r="BI249" s="36"/>
      <c r="BJ249" s="36"/>
      <c r="BK249" s="36"/>
      <c r="BL249" s="36"/>
    </row>
    <row r="250" spans="1:64" s="37" customFormat="1">
      <c r="A250" s="93"/>
      <c r="B250" s="68">
        <v>238</v>
      </c>
      <c r="C250" s="105"/>
      <c r="D250" s="69"/>
      <c r="E250" s="94"/>
      <c r="F250" s="798"/>
      <c r="G250" s="798"/>
      <c r="H250" s="72"/>
      <c r="I250" s="73"/>
      <c r="J250" s="72"/>
      <c r="K250" s="800" t="str">
        <f t="shared" si="9"/>
        <v/>
      </c>
      <c r="L250" s="800" t="str">
        <f>IF($G250="","",IF(OR('2.全体概要'!$C$15=1,'2.全体概要'!$C$15=2),INDEX($BG$15:$BG$16,MATCH($G250,$BF$15:$BF$16,-1)),IF('2.全体概要'!$C$15=3,INDEX($BG$14:$BG$15,MATCH($G250,$BF$14:$BF$15,-1)),INDEX($BG$13:$BG$14,MATCH($G250,$BF$13:$BF$14,-1)))))</f>
        <v/>
      </c>
      <c r="M250" s="800" t="str">
        <f t="shared" si="10"/>
        <v/>
      </c>
      <c r="N250" s="801">
        <f t="shared" si="11"/>
        <v>0</v>
      </c>
      <c r="O250" s="91"/>
      <c r="P250" s="161"/>
      <c r="Q250" s="67"/>
      <c r="R250" s="89"/>
      <c r="S250" s="162"/>
      <c r="T250" s="67"/>
      <c r="U250" s="91"/>
      <c r="V250" s="161"/>
      <c r="W250" s="67"/>
      <c r="X250" s="89"/>
      <c r="Y250" s="162"/>
      <c r="Z250" s="67"/>
      <c r="AA250" s="91"/>
      <c r="AB250" s="72"/>
      <c r="AC250" s="91"/>
      <c r="AD250" s="161"/>
      <c r="AE250" s="91"/>
      <c r="AF250" s="161"/>
      <c r="AG250" s="91"/>
      <c r="AH250" s="72"/>
      <c r="AI250" s="91"/>
      <c r="AJ250" s="161"/>
      <c r="AK250" s="91"/>
      <c r="AL250" s="75"/>
      <c r="AM250" s="91"/>
      <c r="AN250" s="75"/>
      <c r="AO250" s="91"/>
      <c r="AP250" s="77"/>
      <c r="AQ250" s="91"/>
      <c r="AR250" s="72"/>
      <c r="AS250" s="359"/>
      <c r="AT250" s="91"/>
      <c r="AU250" s="72"/>
      <c r="AV250" s="804" t="str">
        <f>IF(AU250="","",IF(AU250="A",'12.パネルラジエーター設備費用算出シート'!$G$13,IF(AU250="B",'12.パネルラジエーター設備費用算出シート'!$N$13,IF(AU250="C",'12.パネルラジエーター設備費用算出シート'!$G$23,IF(AU250="D",'12.パネルラジエーター設備費用算出シート'!$N$23,IF(AU250="E",'12.パネルラジエーター設備費用算出シート'!$G$33,IF(AU250="F",'12.パネルラジエーター設備費用算出シート'!$N$33,IF(AU250="G",'12.パネルラジエーター設備費用算出シート'!$G$43,IF(AU250="H",'12.パネルラジエーター設備費用算出シート'!$N$43,IF(AU250="I",'12.パネルラジエーター設備費用算出シート'!$G$54,'12.パネルラジエーター設備費用算出シート'!$N$54))))))))))</f>
        <v/>
      </c>
      <c r="AW250" s="91"/>
      <c r="AX250" s="75"/>
      <c r="AY250" s="805"/>
      <c r="AZ250" s="91"/>
      <c r="BA250" s="36"/>
      <c r="BB250" s="36"/>
      <c r="BC250" s="36"/>
      <c r="BD250" s="36"/>
      <c r="BE250" s="66"/>
      <c r="BF250" s="36"/>
      <c r="BG250" s="36"/>
      <c r="BH250" s="66"/>
      <c r="BI250" s="36"/>
      <c r="BJ250" s="36"/>
      <c r="BK250" s="36"/>
      <c r="BL250" s="36"/>
    </row>
    <row r="251" spans="1:64" s="37" customFormat="1">
      <c r="A251" s="93"/>
      <c r="B251" s="68">
        <v>239</v>
      </c>
      <c r="C251" s="105"/>
      <c r="D251" s="69"/>
      <c r="E251" s="94"/>
      <c r="F251" s="798"/>
      <c r="G251" s="798"/>
      <c r="H251" s="72"/>
      <c r="I251" s="73"/>
      <c r="J251" s="72"/>
      <c r="K251" s="800" t="str">
        <f t="shared" si="9"/>
        <v/>
      </c>
      <c r="L251" s="800" t="str">
        <f>IF($G251="","",IF(OR('2.全体概要'!$C$15=1,'2.全体概要'!$C$15=2),INDEX($BG$15:$BG$16,MATCH($G251,$BF$15:$BF$16,-1)),IF('2.全体概要'!$C$15=3,INDEX($BG$14:$BG$15,MATCH($G251,$BF$14:$BF$15,-1)),INDEX($BG$13:$BG$14,MATCH($G251,$BF$13:$BF$14,-1)))))</f>
        <v/>
      </c>
      <c r="M251" s="800" t="str">
        <f t="shared" si="10"/>
        <v/>
      </c>
      <c r="N251" s="801">
        <f t="shared" si="11"/>
        <v>0</v>
      </c>
      <c r="O251" s="91"/>
      <c r="P251" s="161"/>
      <c r="Q251" s="67"/>
      <c r="R251" s="89"/>
      <c r="S251" s="162"/>
      <c r="T251" s="67"/>
      <c r="U251" s="91"/>
      <c r="V251" s="161"/>
      <c r="W251" s="67"/>
      <c r="X251" s="89"/>
      <c r="Y251" s="162"/>
      <c r="Z251" s="67"/>
      <c r="AA251" s="91"/>
      <c r="AB251" s="72"/>
      <c r="AC251" s="91"/>
      <c r="AD251" s="161"/>
      <c r="AE251" s="91"/>
      <c r="AF251" s="161"/>
      <c r="AG251" s="91"/>
      <c r="AH251" s="72"/>
      <c r="AI251" s="91"/>
      <c r="AJ251" s="161"/>
      <c r="AK251" s="91"/>
      <c r="AL251" s="75"/>
      <c r="AM251" s="91"/>
      <c r="AN251" s="75"/>
      <c r="AO251" s="91"/>
      <c r="AP251" s="77"/>
      <c r="AQ251" s="91"/>
      <c r="AR251" s="72"/>
      <c r="AS251" s="359"/>
      <c r="AT251" s="91"/>
      <c r="AU251" s="72"/>
      <c r="AV251" s="804" t="str">
        <f>IF(AU251="","",IF(AU251="A",'12.パネルラジエーター設備費用算出シート'!$G$13,IF(AU251="B",'12.パネルラジエーター設備費用算出シート'!$N$13,IF(AU251="C",'12.パネルラジエーター設備費用算出シート'!$G$23,IF(AU251="D",'12.パネルラジエーター設備費用算出シート'!$N$23,IF(AU251="E",'12.パネルラジエーター設備費用算出シート'!$G$33,IF(AU251="F",'12.パネルラジエーター設備費用算出シート'!$N$33,IF(AU251="G",'12.パネルラジエーター設備費用算出シート'!$G$43,IF(AU251="H",'12.パネルラジエーター設備費用算出シート'!$N$43,IF(AU251="I",'12.パネルラジエーター設備費用算出シート'!$G$54,'12.パネルラジエーター設備費用算出シート'!$N$54))))))))))</f>
        <v/>
      </c>
      <c r="AW251" s="91"/>
      <c r="AX251" s="75"/>
      <c r="AY251" s="805"/>
      <c r="AZ251" s="91"/>
      <c r="BA251" s="36"/>
      <c r="BB251" s="36"/>
      <c r="BC251" s="36"/>
      <c r="BD251" s="36"/>
      <c r="BE251" s="66"/>
      <c r="BF251" s="36"/>
      <c r="BG251" s="36"/>
      <c r="BH251" s="66"/>
      <c r="BI251" s="36"/>
      <c r="BJ251" s="36"/>
      <c r="BK251" s="36"/>
      <c r="BL251" s="36"/>
    </row>
    <row r="252" spans="1:64" s="37" customFormat="1">
      <c r="A252" s="93"/>
      <c r="B252" s="68">
        <v>240</v>
      </c>
      <c r="C252" s="105"/>
      <c r="D252" s="69"/>
      <c r="E252" s="94"/>
      <c r="F252" s="798"/>
      <c r="G252" s="798"/>
      <c r="H252" s="72"/>
      <c r="I252" s="73"/>
      <c r="J252" s="72"/>
      <c r="K252" s="800" t="str">
        <f t="shared" si="9"/>
        <v/>
      </c>
      <c r="L252" s="800" t="str">
        <f>IF($G252="","",IF(OR('2.全体概要'!$C$15=1,'2.全体概要'!$C$15=2),INDEX($BG$15:$BG$16,MATCH($G252,$BF$15:$BF$16,-1)),IF('2.全体概要'!$C$15=3,INDEX($BG$14:$BG$15,MATCH($G252,$BF$14:$BF$15,-1)),INDEX($BG$13:$BG$14,MATCH($G252,$BF$13:$BF$14,-1)))))</f>
        <v/>
      </c>
      <c r="M252" s="800" t="str">
        <f t="shared" si="10"/>
        <v/>
      </c>
      <c r="N252" s="801">
        <f t="shared" si="11"/>
        <v>0</v>
      </c>
      <c r="O252" s="91"/>
      <c r="P252" s="161"/>
      <c r="Q252" s="67"/>
      <c r="R252" s="89"/>
      <c r="S252" s="162"/>
      <c r="T252" s="67"/>
      <c r="U252" s="91"/>
      <c r="V252" s="161"/>
      <c r="W252" s="67"/>
      <c r="X252" s="89"/>
      <c r="Y252" s="162"/>
      <c r="Z252" s="67"/>
      <c r="AA252" s="91"/>
      <c r="AB252" s="72"/>
      <c r="AC252" s="91"/>
      <c r="AD252" s="161"/>
      <c r="AE252" s="91"/>
      <c r="AF252" s="161"/>
      <c r="AG252" s="91"/>
      <c r="AH252" s="72"/>
      <c r="AI252" s="91"/>
      <c r="AJ252" s="161"/>
      <c r="AK252" s="91"/>
      <c r="AL252" s="75"/>
      <c r="AM252" s="91"/>
      <c r="AN252" s="75"/>
      <c r="AO252" s="91"/>
      <c r="AP252" s="77"/>
      <c r="AQ252" s="91"/>
      <c r="AR252" s="72"/>
      <c r="AS252" s="359"/>
      <c r="AT252" s="91"/>
      <c r="AU252" s="72"/>
      <c r="AV252" s="804" t="str">
        <f>IF(AU252="","",IF(AU252="A",'12.パネルラジエーター設備費用算出シート'!$G$13,IF(AU252="B",'12.パネルラジエーター設備費用算出シート'!$N$13,IF(AU252="C",'12.パネルラジエーター設備費用算出シート'!$G$23,IF(AU252="D",'12.パネルラジエーター設備費用算出シート'!$N$23,IF(AU252="E",'12.パネルラジエーター設備費用算出シート'!$G$33,IF(AU252="F",'12.パネルラジエーター設備費用算出シート'!$N$33,IF(AU252="G",'12.パネルラジエーター設備費用算出シート'!$G$43,IF(AU252="H",'12.パネルラジエーター設備費用算出シート'!$N$43,IF(AU252="I",'12.パネルラジエーター設備費用算出シート'!$G$54,'12.パネルラジエーター設備費用算出シート'!$N$54))))))))))</f>
        <v/>
      </c>
      <c r="AW252" s="91"/>
      <c r="AX252" s="75"/>
      <c r="AY252" s="805"/>
      <c r="AZ252" s="91"/>
      <c r="BA252" s="36"/>
      <c r="BB252" s="36"/>
      <c r="BC252" s="36"/>
      <c r="BD252" s="36"/>
      <c r="BE252" s="66"/>
      <c r="BF252" s="36"/>
      <c r="BG252" s="36"/>
      <c r="BH252" s="66"/>
      <c r="BI252" s="36"/>
      <c r="BJ252" s="36"/>
      <c r="BK252" s="36"/>
      <c r="BL252" s="36"/>
    </row>
    <row r="253" spans="1:64" s="37" customFormat="1">
      <c r="A253" s="93"/>
      <c r="B253" s="68">
        <v>241</v>
      </c>
      <c r="C253" s="105"/>
      <c r="D253" s="69"/>
      <c r="E253" s="94"/>
      <c r="F253" s="798"/>
      <c r="G253" s="798"/>
      <c r="H253" s="72"/>
      <c r="I253" s="73"/>
      <c r="J253" s="72"/>
      <c r="K253" s="800" t="str">
        <f t="shared" si="9"/>
        <v/>
      </c>
      <c r="L253" s="800" t="str">
        <f>IF($G253="","",IF(OR('2.全体概要'!$C$15=1,'2.全体概要'!$C$15=2),INDEX($BG$15:$BG$16,MATCH($G253,$BF$15:$BF$16,-1)),IF('2.全体概要'!$C$15=3,INDEX($BG$14:$BG$15,MATCH($G253,$BF$14:$BF$15,-1)),INDEX($BG$13:$BG$14,MATCH($G253,$BF$13:$BF$14,-1)))))</f>
        <v/>
      </c>
      <c r="M253" s="800" t="str">
        <f t="shared" si="10"/>
        <v/>
      </c>
      <c r="N253" s="801">
        <f t="shared" si="11"/>
        <v>0</v>
      </c>
      <c r="O253" s="91"/>
      <c r="P253" s="161"/>
      <c r="Q253" s="67"/>
      <c r="R253" s="89"/>
      <c r="S253" s="162"/>
      <c r="T253" s="67"/>
      <c r="U253" s="91"/>
      <c r="V253" s="161"/>
      <c r="W253" s="67"/>
      <c r="X253" s="89"/>
      <c r="Y253" s="162"/>
      <c r="Z253" s="67"/>
      <c r="AA253" s="91"/>
      <c r="AB253" s="72"/>
      <c r="AC253" s="91"/>
      <c r="AD253" s="161"/>
      <c r="AE253" s="91"/>
      <c r="AF253" s="161"/>
      <c r="AG253" s="91"/>
      <c r="AH253" s="72"/>
      <c r="AI253" s="91"/>
      <c r="AJ253" s="161"/>
      <c r="AK253" s="91"/>
      <c r="AL253" s="75"/>
      <c r="AM253" s="91"/>
      <c r="AN253" s="75"/>
      <c r="AO253" s="91"/>
      <c r="AP253" s="77"/>
      <c r="AQ253" s="91"/>
      <c r="AR253" s="72"/>
      <c r="AS253" s="359"/>
      <c r="AT253" s="91"/>
      <c r="AU253" s="72"/>
      <c r="AV253" s="804" t="str">
        <f>IF(AU253="","",IF(AU253="A",'12.パネルラジエーター設備費用算出シート'!$G$13,IF(AU253="B",'12.パネルラジエーター設備費用算出シート'!$N$13,IF(AU253="C",'12.パネルラジエーター設備費用算出シート'!$G$23,IF(AU253="D",'12.パネルラジエーター設備費用算出シート'!$N$23,IF(AU253="E",'12.パネルラジエーター設備費用算出シート'!$G$33,IF(AU253="F",'12.パネルラジエーター設備費用算出シート'!$N$33,IF(AU253="G",'12.パネルラジエーター設備費用算出シート'!$G$43,IF(AU253="H",'12.パネルラジエーター設備費用算出シート'!$N$43,IF(AU253="I",'12.パネルラジエーター設備費用算出シート'!$G$54,'12.パネルラジエーター設備費用算出シート'!$N$54))))))))))</f>
        <v/>
      </c>
      <c r="AW253" s="91"/>
      <c r="AX253" s="75"/>
      <c r="AY253" s="805"/>
      <c r="AZ253" s="91"/>
      <c r="BA253" s="36"/>
      <c r="BB253" s="36"/>
      <c r="BC253" s="36"/>
      <c r="BD253" s="36"/>
      <c r="BE253" s="66"/>
      <c r="BF253" s="36"/>
      <c r="BG253" s="36"/>
      <c r="BH253" s="66"/>
      <c r="BI253" s="36"/>
      <c r="BJ253" s="36"/>
      <c r="BK253" s="36"/>
      <c r="BL253" s="36"/>
    </row>
    <row r="254" spans="1:64" s="37" customFormat="1">
      <c r="A254" s="93"/>
      <c r="B254" s="68">
        <v>242</v>
      </c>
      <c r="C254" s="105"/>
      <c r="D254" s="69"/>
      <c r="E254" s="94"/>
      <c r="F254" s="798"/>
      <c r="G254" s="798"/>
      <c r="H254" s="72"/>
      <c r="I254" s="73"/>
      <c r="J254" s="72"/>
      <c r="K254" s="800" t="str">
        <f t="shared" si="9"/>
        <v/>
      </c>
      <c r="L254" s="800" t="str">
        <f>IF($G254="","",IF(OR('2.全体概要'!$C$15=1,'2.全体概要'!$C$15=2),INDEX($BG$15:$BG$16,MATCH($G254,$BF$15:$BF$16,-1)),IF('2.全体概要'!$C$15=3,INDEX($BG$14:$BG$15,MATCH($G254,$BF$14:$BF$15,-1)),INDEX($BG$13:$BG$14,MATCH($G254,$BF$13:$BF$14,-1)))))</f>
        <v/>
      </c>
      <c r="M254" s="800" t="str">
        <f t="shared" si="10"/>
        <v/>
      </c>
      <c r="N254" s="801">
        <f t="shared" si="11"/>
        <v>0</v>
      </c>
      <c r="O254" s="91"/>
      <c r="P254" s="161"/>
      <c r="Q254" s="67"/>
      <c r="R254" s="89"/>
      <c r="S254" s="162"/>
      <c r="T254" s="67"/>
      <c r="U254" s="91"/>
      <c r="V254" s="161"/>
      <c r="W254" s="67"/>
      <c r="X254" s="89"/>
      <c r="Y254" s="162"/>
      <c r="Z254" s="67"/>
      <c r="AA254" s="91"/>
      <c r="AB254" s="72"/>
      <c r="AC254" s="91"/>
      <c r="AD254" s="161"/>
      <c r="AE254" s="91"/>
      <c r="AF254" s="161"/>
      <c r="AG254" s="91"/>
      <c r="AH254" s="72"/>
      <c r="AI254" s="91"/>
      <c r="AJ254" s="161"/>
      <c r="AK254" s="91"/>
      <c r="AL254" s="75"/>
      <c r="AM254" s="91"/>
      <c r="AN254" s="75"/>
      <c r="AO254" s="91"/>
      <c r="AP254" s="77"/>
      <c r="AQ254" s="91"/>
      <c r="AR254" s="72"/>
      <c r="AS254" s="359"/>
      <c r="AT254" s="91"/>
      <c r="AU254" s="72"/>
      <c r="AV254" s="804" t="str">
        <f>IF(AU254="","",IF(AU254="A",'12.パネルラジエーター設備費用算出シート'!$G$13,IF(AU254="B",'12.パネルラジエーター設備費用算出シート'!$N$13,IF(AU254="C",'12.パネルラジエーター設備費用算出シート'!$G$23,IF(AU254="D",'12.パネルラジエーター設備費用算出シート'!$N$23,IF(AU254="E",'12.パネルラジエーター設備費用算出シート'!$G$33,IF(AU254="F",'12.パネルラジエーター設備費用算出シート'!$N$33,IF(AU254="G",'12.パネルラジエーター設備費用算出シート'!$G$43,IF(AU254="H",'12.パネルラジエーター設備費用算出シート'!$N$43,IF(AU254="I",'12.パネルラジエーター設備費用算出シート'!$G$54,'12.パネルラジエーター設備費用算出シート'!$N$54))))))))))</f>
        <v/>
      </c>
      <c r="AW254" s="91"/>
      <c r="AX254" s="75"/>
      <c r="AY254" s="805"/>
      <c r="AZ254" s="91"/>
      <c r="BA254" s="36"/>
      <c r="BB254" s="36"/>
      <c r="BC254" s="36"/>
      <c r="BD254" s="36"/>
      <c r="BE254" s="66"/>
      <c r="BF254" s="36"/>
      <c r="BG254" s="36"/>
      <c r="BH254" s="66"/>
      <c r="BI254" s="36"/>
      <c r="BJ254" s="36"/>
      <c r="BK254" s="36"/>
      <c r="BL254" s="36"/>
    </row>
    <row r="255" spans="1:64" s="37" customFormat="1">
      <c r="A255" s="93"/>
      <c r="B255" s="68">
        <v>243</v>
      </c>
      <c r="C255" s="105"/>
      <c r="D255" s="69"/>
      <c r="E255" s="94"/>
      <c r="F255" s="798"/>
      <c r="G255" s="798"/>
      <c r="H255" s="72"/>
      <c r="I255" s="73"/>
      <c r="J255" s="72"/>
      <c r="K255" s="800" t="str">
        <f t="shared" si="9"/>
        <v/>
      </c>
      <c r="L255" s="800" t="str">
        <f>IF($G255="","",IF(OR('2.全体概要'!$C$15=1,'2.全体概要'!$C$15=2),INDEX($BG$15:$BG$16,MATCH($G255,$BF$15:$BF$16,-1)),IF('2.全体概要'!$C$15=3,INDEX($BG$14:$BG$15,MATCH($G255,$BF$14:$BF$15,-1)),INDEX($BG$13:$BG$14,MATCH($G255,$BF$13:$BF$14,-1)))))</f>
        <v/>
      </c>
      <c r="M255" s="800" t="str">
        <f t="shared" si="10"/>
        <v/>
      </c>
      <c r="N255" s="801">
        <f t="shared" si="11"/>
        <v>0</v>
      </c>
      <c r="O255" s="91"/>
      <c r="P255" s="161"/>
      <c r="Q255" s="67"/>
      <c r="R255" s="89"/>
      <c r="S255" s="162"/>
      <c r="T255" s="67"/>
      <c r="U255" s="91"/>
      <c r="V255" s="161"/>
      <c r="W255" s="67"/>
      <c r="X255" s="89"/>
      <c r="Y255" s="162"/>
      <c r="Z255" s="67"/>
      <c r="AA255" s="91"/>
      <c r="AB255" s="72"/>
      <c r="AC255" s="91"/>
      <c r="AD255" s="161"/>
      <c r="AE255" s="91"/>
      <c r="AF255" s="161"/>
      <c r="AG255" s="91"/>
      <c r="AH255" s="72"/>
      <c r="AI255" s="91"/>
      <c r="AJ255" s="161"/>
      <c r="AK255" s="91"/>
      <c r="AL255" s="75"/>
      <c r="AM255" s="91"/>
      <c r="AN255" s="75"/>
      <c r="AO255" s="91"/>
      <c r="AP255" s="77"/>
      <c r="AQ255" s="91"/>
      <c r="AR255" s="72"/>
      <c r="AS255" s="359"/>
      <c r="AT255" s="91"/>
      <c r="AU255" s="72"/>
      <c r="AV255" s="804" t="str">
        <f>IF(AU255="","",IF(AU255="A",'12.パネルラジエーター設備費用算出シート'!$G$13,IF(AU255="B",'12.パネルラジエーター設備費用算出シート'!$N$13,IF(AU255="C",'12.パネルラジエーター設備費用算出シート'!$G$23,IF(AU255="D",'12.パネルラジエーター設備費用算出シート'!$N$23,IF(AU255="E",'12.パネルラジエーター設備費用算出シート'!$G$33,IF(AU255="F",'12.パネルラジエーター設備費用算出シート'!$N$33,IF(AU255="G",'12.パネルラジエーター設備費用算出シート'!$G$43,IF(AU255="H",'12.パネルラジエーター設備費用算出シート'!$N$43,IF(AU255="I",'12.パネルラジエーター設備費用算出シート'!$G$54,'12.パネルラジエーター設備費用算出シート'!$N$54))))))))))</f>
        <v/>
      </c>
      <c r="AW255" s="91"/>
      <c r="AX255" s="75"/>
      <c r="AY255" s="805"/>
      <c r="AZ255" s="91"/>
      <c r="BA255" s="36"/>
      <c r="BB255" s="36"/>
      <c r="BC255" s="36"/>
      <c r="BD255" s="36"/>
      <c r="BE255" s="66"/>
      <c r="BF255" s="36"/>
      <c r="BG255" s="36"/>
      <c r="BH255" s="66"/>
      <c r="BI255" s="36"/>
      <c r="BJ255" s="36"/>
      <c r="BK255" s="36"/>
      <c r="BL255" s="36"/>
    </row>
    <row r="256" spans="1:64" s="37" customFormat="1">
      <c r="A256" s="93"/>
      <c r="B256" s="68">
        <v>244</v>
      </c>
      <c r="C256" s="105"/>
      <c r="D256" s="69"/>
      <c r="E256" s="94"/>
      <c r="F256" s="798"/>
      <c r="G256" s="798"/>
      <c r="H256" s="72"/>
      <c r="I256" s="73"/>
      <c r="J256" s="72"/>
      <c r="K256" s="800" t="str">
        <f t="shared" si="9"/>
        <v/>
      </c>
      <c r="L256" s="800" t="str">
        <f>IF($G256="","",IF(OR('2.全体概要'!$C$15=1,'2.全体概要'!$C$15=2),INDEX($BG$15:$BG$16,MATCH($G256,$BF$15:$BF$16,-1)),IF('2.全体概要'!$C$15=3,INDEX($BG$14:$BG$15,MATCH($G256,$BF$14:$BF$15,-1)),INDEX($BG$13:$BG$14,MATCH($G256,$BF$13:$BF$14,-1)))))</f>
        <v/>
      </c>
      <c r="M256" s="800" t="str">
        <f t="shared" si="10"/>
        <v/>
      </c>
      <c r="N256" s="801">
        <f t="shared" si="11"/>
        <v>0</v>
      </c>
      <c r="O256" s="91"/>
      <c r="P256" s="161"/>
      <c r="Q256" s="67"/>
      <c r="R256" s="89"/>
      <c r="S256" s="162"/>
      <c r="T256" s="67"/>
      <c r="U256" s="91"/>
      <c r="V256" s="161"/>
      <c r="W256" s="67"/>
      <c r="X256" s="89"/>
      <c r="Y256" s="162"/>
      <c r="Z256" s="67"/>
      <c r="AA256" s="91"/>
      <c r="AB256" s="72"/>
      <c r="AC256" s="91"/>
      <c r="AD256" s="161"/>
      <c r="AE256" s="91"/>
      <c r="AF256" s="161"/>
      <c r="AG256" s="91"/>
      <c r="AH256" s="72"/>
      <c r="AI256" s="91"/>
      <c r="AJ256" s="161"/>
      <c r="AK256" s="91"/>
      <c r="AL256" s="75"/>
      <c r="AM256" s="91"/>
      <c r="AN256" s="75"/>
      <c r="AO256" s="91"/>
      <c r="AP256" s="77"/>
      <c r="AQ256" s="91"/>
      <c r="AR256" s="72"/>
      <c r="AS256" s="359"/>
      <c r="AT256" s="91"/>
      <c r="AU256" s="72"/>
      <c r="AV256" s="804" t="str">
        <f>IF(AU256="","",IF(AU256="A",'12.パネルラジエーター設備費用算出シート'!$G$13,IF(AU256="B",'12.パネルラジエーター設備費用算出シート'!$N$13,IF(AU256="C",'12.パネルラジエーター設備費用算出シート'!$G$23,IF(AU256="D",'12.パネルラジエーター設備費用算出シート'!$N$23,IF(AU256="E",'12.パネルラジエーター設備費用算出シート'!$G$33,IF(AU256="F",'12.パネルラジエーター設備費用算出シート'!$N$33,IF(AU256="G",'12.パネルラジエーター設備費用算出シート'!$G$43,IF(AU256="H",'12.パネルラジエーター設備費用算出シート'!$N$43,IF(AU256="I",'12.パネルラジエーター設備費用算出シート'!$G$54,'12.パネルラジエーター設備費用算出シート'!$N$54))))))))))</f>
        <v/>
      </c>
      <c r="AW256" s="91"/>
      <c r="AX256" s="75"/>
      <c r="AY256" s="805"/>
      <c r="AZ256" s="91"/>
      <c r="BA256" s="36"/>
      <c r="BB256" s="36"/>
      <c r="BC256" s="36"/>
      <c r="BD256" s="36"/>
      <c r="BE256" s="66"/>
      <c r="BF256" s="36"/>
      <c r="BG256" s="36"/>
      <c r="BH256" s="66"/>
      <c r="BI256" s="36"/>
      <c r="BJ256" s="36"/>
      <c r="BK256" s="36"/>
      <c r="BL256" s="36"/>
    </row>
    <row r="257" spans="1:64" s="37" customFormat="1">
      <c r="A257" s="93"/>
      <c r="B257" s="68">
        <v>245</v>
      </c>
      <c r="C257" s="105"/>
      <c r="D257" s="69"/>
      <c r="E257" s="94"/>
      <c r="F257" s="798"/>
      <c r="G257" s="798"/>
      <c r="H257" s="72"/>
      <c r="I257" s="73"/>
      <c r="J257" s="72"/>
      <c r="K257" s="800" t="str">
        <f t="shared" si="9"/>
        <v/>
      </c>
      <c r="L257" s="800" t="str">
        <f>IF($G257="","",IF(OR('2.全体概要'!$C$15=1,'2.全体概要'!$C$15=2),INDEX($BG$15:$BG$16,MATCH($G257,$BF$15:$BF$16,-1)),IF('2.全体概要'!$C$15=3,INDEX($BG$14:$BG$15,MATCH($G257,$BF$14:$BF$15,-1)),INDEX($BG$13:$BG$14,MATCH($G257,$BF$13:$BF$14,-1)))))</f>
        <v/>
      </c>
      <c r="M257" s="800" t="str">
        <f t="shared" si="10"/>
        <v/>
      </c>
      <c r="N257" s="801">
        <f t="shared" si="11"/>
        <v>0</v>
      </c>
      <c r="O257" s="91"/>
      <c r="P257" s="161"/>
      <c r="Q257" s="67"/>
      <c r="R257" s="89"/>
      <c r="S257" s="162"/>
      <c r="T257" s="67"/>
      <c r="U257" s="91"/>
      <c r="V257" s="161"/>
      <c r="W257" s="67"/>
      <c r="X257" s="89"/>
      <c r="Y257" s="162"/>
      <c r="Z257" s="67"/>
      <c r="AA257" s="91"/>
      <c r="AB257" s="72"/>
      <c r="AC257" s="91"/>
      <c r="AD257" s="161"/>
      <c r="AE257" s="91"/>
      <c r="AF257" s="161"/>
      <c r="AG257" s="91"/>
      <c r="AH257" s="72"/>
      <c r="AI257" s="91"/>
      <c r="AJ257" s="161"/>
      <c r="AK257" s="91"/>
      <c r="AL257" s="75"/>
      <c r="AM257" s="91"/>
      <c r="AN257" s="75"/>
      <c r="AO257" s="91"/>
      <c r="AP257" s="77"/>
      <c r="AQ257" s="91"/>
      <c r="AR257" s="72"/>
      <c r="AS257" s="359"/>
      <c r="AT257" s="91"/>
      <c r="AU257" s="72"/>
      <c r="AV257" s="804" t="str">
        <f>IF(AU257="","",IF(AU257="A",'12.パネルラジエーター設備費用算出シート'!$G$13,IF(AU257="B",'12.パネルラジエーター設備費用算出シート'!$N$13,IF(AU257="C",'12.パネルラジエーター設備費用算出シート'!$G$23,IF(AU257="D",'12.パネルラジエーター設備費用算出シート'!$N$23,IF(AU257="E",'12.パネルラジエーター設備費用算出シート'!$G$33,IF(AU257="F",'12.パネルラジエーター設備費用算出シート'!$N$33,IF(AU257="G",'12.パネルラジエーター設備費用算出シート'!$G$43,IF(AU257="H",'12.パネルラジエーター設備費用算出シート'!$N$43,IF(AU257="I",'12.パネルラジエーター設備費用算出シート'!$G$54,'12.パネルラジエーター設備費用算出シート'!$N$54))))))))))</f>
        <v/>
      </c>
      <c r="AW257" s="91"/>
      <c r="AX257" s="75"/>
      <c r="AY257" s="805"/>
      <c r="AZ257" s="91"/>
      <c r="BA257" s="36"/>
      <c r="BB257" s="36"/>
      <c r="BC257" s="36"/>
      <c r="BD257" s="36"/>
      <c r="BE257" s="66"/>
      <c r="BF257" s="36"/>
      <c r="BG257" s="36"/>
      <c r="BH257" s="66"/>
      <c r="BI257" s="36"/>
      <c r="BJ257" s="36"/>
      <c r="BK257" s="36"/>
      <c r="BL257" s="36"/>
    </row>
    <row r="258" spans="1:64" s="37" customFormat="1">
      <c r="A258" s="93"/>
      <c r="B258" s="68">
        <v>246</v>
      </c>
      <c r="C258" s="105"/>
      <c r="D258" s="69"/>
      <c r="E258" s="94"/>
      <c r="F258" s="798"/>
      <c r="G258" s="798"/>
      <c r="H258" s="72"/>
      <c r="I258" s="73"/>
      <c r="J258" s="72"/>
      <c r="K258" s="800" t="str">
        <f t="shared" si="9"/>
        <v/>
      </c>
      <c r="L258" s="800" t="str">
        <f>IF($G258="","",IF(OR('2.全体概要'!$C$15=1,'2.全体概要'!$C$15=2),INDEX($BG$15:$BG$16,MATCH($G258,$BF$15:$BF$16,-1)),IF('2.全体概要'!$C$15=3,INDEX($BG$14:$BG$15,MATCH($G258,$BF$14:$BF$15,-1)),INDEX($BG$13:$BG$14,MATCH($G258,$BF$13:$BF$14,-1)))))</f>
        <v/>
      </c>
      <c r="M258" s="800" t="str">
        <f t="shared" si="10"/>
        <v/>
      </c>
      <c r="N258" s="801">
        <f t="shared" si="11"/>
        <v>0</v>
      </c>
      <c r="O258" s="91"/>
      <c r="P258" s="161"/>
      <c r="Q258" s="67"/>
      <c r="R258" s="89"/>
      <c r="S258" s="162"/>
      <c r="T258" s="67"/>
      <c r="U258" s="91"/>
      <c r="V258" s="161"/>
      <c r="W258" s="67"/>
      <c r="X258" s="89"/>
      <c r="Y258" s="162"/>
      <c r="Z258" s="67"/>
      <c r="AA258" s="91"/>
      <c r="AB258" s="72"/>
      <c r="AC258" s="91"/>
      <c r="AD258" s="161"/>
      <c r="AE258" s="91"/>
      <c r="AF258" s="161"/>
      <c r="AG258" s="91"/>
      <c r="AH258" s="72"/>
      <c r="AI258" s="91"/>
      <c r="AJ258" s="161"/>
      <c r="AK258" s="91"/>
      <c r="AL258" s="75"/>
      <c r="AM258" s="91"/>
      <c r="AN258" s="75"/>
      <c r="AO258" s="91"/>
      <c r="AP258" s="77"/>
      <c r="AQ258" s="91"/>
      <c r="AR258" s="72"/>
      <c r="AS258" s="359"/>
      <c r="AT258" s="91"/>
      <c r="AU258" s="72"/>
      <c r="AV258" s="804" t="str">
        <f>IF(AU258="","",IF(AU258="A",'12.パネルラジエーター設備費用算出シート'!$G$13,IF(AU258="B",'12.パネルラジエーター設備費用算出シート'!$N$13,IF(AU258="C",'12.パネルラジエーター設備費用算出シート'!$G$23,IF(AU258="D",'12.パネルラジエーター設備費用算出シート'!$N$23,IF(AU258="E",'12.パネルラジエーター設備費用算出シート'!$G$33,IF(AU258="F",'12.パネルラジエーター設備費用算出シート'!$N$33,IF(AU258="G",'12.パネルラジエーター設備費用算出シート'!$G$43,IF(AU258="H",'12.パネルラジエーター設備費用算出シート'!$N$43,IF(AU258="I",'12.パネルラジエーター設備費用算出シート'!$G$54,'12.パネルラジエーター設備費用算出シート'!$N$54))))))))))</f>
        <v/>
      </c>
      <c r="AW258" s="91"/>
      <c r="AX258" s="75"/>
      <c r="AY258" s="805"/>
      <c r="AZ258" s="91"/>
      <c r="BA258" s="36"/>
      <c r="BB258" s="36"/>
      <c r="BC258" s="36"/>
      <c r="BD258" s="36"/>
      <c r="BE258" s="66"/>
      <c r="BF258" s="36"/>
      <c r="BG258" s="36"/>
      <c r="BH258" s="66"/>
      <c r="BI258" s="36"/>
      <c r="BJ258" s="36"/>
      <c r="BK258" s="36"/>
      <c r="BL258" s="36"/>
    </row>
    <row r="259" spans="1:64" s="37" customFormat="1">
      <c r="A259" s="93"/>
      <c r="B259" s="68">
        <v>247</v>
      </c>
      <c r="C259" s="105"/>
      <c r="D259" s="69"/>
      <c r="E259" s="94"/>
      <c r="F259" s="798"/>
      <c r="G259" s="798"/>
      <c r="H259" s="72"/>
      <c r="I259" s="73"/>
      <c r="J259" s="72"/>
      <c r="K259" s="800" t="str">
        <f t="shared" si="9"/>
        <v/>
      </c>
      <c r="L259" s="800" t="str">
        <f>IF($G259="","",IF(OR('2.全体概要'!$C$15=1,'2.全体概要'!$C$15=2),INDEX($BG$15:$BG$16,MATCH($G259,$BF$15:$BF$16,-1)),IF('2.全体概要'!$C$15=3,INDEX($BG$14:$BG$15,MATCH($G259,$BF$14:$BF$15,-1)),INDEX($BG$13:$BG$14,MATCH($G259,$BF$13:$BF$14,-1)))))</f>
        <v/>
      </c>
      <c r="M259" s="800" t="str">
        <f t="shared" si="10"/>
        <v/>
      </c>
      <c r="N259" s="801">
        <f t="shared" si="11"/>
        <v>0</v>
      </c>
      <c r="O259" s="91"/>
      <c r="P259" s="161"/>
      <c r="Q259" s="67"/>
      <c r="R259" s="89"/>
      <c r="S259" s="162"/>
      <c r="T259" s="67"/>
      <c r="U259" s="91"/>
      <c r="V259" s="161"/>
      <c r="W259" s="67"/>
      <c r="X259" s="89"/>
      <c r="Y259" s="162"/>
      <c r="Z259" s="67"/>
      <c r="AA259" s="91"/>
      <c r="AB259" s="72"/>
      <c r="AC259" s="91"/>
      <c r="AD259" s="161"/>
      <c r="AE259" s="91"/>
      <c r="AF259" s="161"/>
      <c r="AG259" s="91"/>
      <c r="AH259" s="72"/>
      <c r="AI259" s="91"/>
      <c r="AJ259" s="161"/>
      <c r="AK259" s="91"/>
      <c r="AL259" s="75"/>
      <c r="AM259" s="91"/>
      <c r="AN259" s="75"/>
      <c r="AO259" s="91"/>
      <c r="AP259" s="77"/>
      <c r="AQ259" s="91"/>
      <c r="AR259" s="72"/>
      <c r="AS259" s="359"/>
      <c r="AT259" s="91"/>
      <c r="AU259" s="72"/>
      <c r="AV259" s="804" t="str">
        <f>IF(AU259="","",IF(AU259="A",'12.パネルラジエーター設備費用算出シート'!$G$13,IF(AU259="B",'12.パネルラジエーター設備費用算出シート'!$N$13,IF(AU259="C",'12.パネルラジエーター設備費用算出シート'!$G$23,IF(AU259="D",'12.パネルラジエーター設備費用算出シート'!$N$23,IF(AU259="E",'12.パネルラジエーター設備費用算出シート'!$G$33,IF(AU259="F",'12.パネルラジエーター設備費用算出シート'!$N$33,IF(AU259="G",'12.パネルラジエーター設備費用算出シート'!$G$43,IF(AU259="H",'12.パネルラジエーター設備費用算出シート'!$N$43,IF(AU259="I",'12.パネルラジエーター設備費用算出シート'!$G$54,'12.パネルラジエーター設備費用算出シート'!$N$54))))))))))</f>
        <v/>
      </c>
      <c r="AW259" s="91"/>
      <c r="AX259" s="75"/>
      <c r="AY259" s="805"/>
      <c r="AZ259" s="91"/>
      <c r="BA259" s="36"/>
      <c r="BB259" s="36"/>
      <c r="BC259" s="36"/>
      <c r="BD259" s="36"/>
      <c r="BE259" s="66"/>
      <c r="BF259" s="36"/>
      <c r="BG259" s="36"/>
      <c r="BH259" s="66"/>
      <c r="BI259" s="36"/>
      <c r="BJ259" s="36"/>
      <c r="BK259" s="36"/>
      <c r="BL259" s="36"/>
    </row>
    <row r="260" spans="1:64" s="37" customFormat="1">
      <c r="A260" s="93"/>
      <c r="B260" s="68">
        <v>248</v>
      </c>
      <c r="C260" s="105"/>
      <c r="D260" s="69"/>
      <c r="E260" s="94"/>
      <c r="F260" s="798"/>
      <c r="G260" s="798"/>
      <c r="H260" s="72"/>
      <c r="I260" s="73"/>
      <c r="J260" s="72"/>
      <c r="K260" s="800" t="str">
        <f t="shared" si="9"/>
        <v/>
      </c>
      <c r="L260" s="800" t="str">
        <f>IF($G260="","",IF(OR('2.全体概要'!$C$15=1,'2.全体概要'!$C$15=2),INDEX($BG$15:$BG$16,MATCH($G260,$BF$15:$BF$16,-1)),IF('2.全体概要'!$C$15=3,INDEX($BG$14:$BG$15,MATCH($G260,$BF$14:$BF$15,-1)),INDEX($BG$13:$BG$14,MATCH($G260,$BF$13:$BF$14,-1)))))</f>
        <v/>
      </c>
      <c r="M260" s="800" t="str">
        <f t="shared" si="10"/>
        <v/>
      </c>
      <c r="N260" s="801">
        <f t="shared" si="11"/>
        <v>0</v>
      </c>
      <c r="O260" s="91"/>
      <c r="P260" s="161"/>
      <c r="Q260" s="67"/>
      <c r="R260" s="89"/>
      <c r="S260" s="162"/>
      <c r="T260" s="67"/>
      <c r="U260" s="91"/>
      <c r="V260" s="161"/>
      <c r="W260" s="67"/>
      <c r="X260" s="89"/>
      <c r="Y260" s="162"/>
      <c r="Z260" s="67"/>
      <c r="AA260" s="91"/>
      <c r="AB260" s="72"/>
      <c r="AC260" s="91"/>
      <c r="AD260" s="161"/>
      <c r="AE260" s="91"/>
      <c r="AF260" s="161"/>
      <c r="AG260" s="91"/>
      <c r="AH260" s="72"/>
      <c r="AI260" s="91"/>
      <c r="AJ260" s="161"/>
      <c r="AK260" s="91"/>
      <c r="AL260" s="75"/>
      <c r="AM260" s="91"/>
      <c r="AN260" s="75"/>
      <c r="AO260" s="91"/>
      <c r="AP260" s="77"/>
      <c r="AQ260" s="91"/>
      <c r="AR260" s="72"/>
      <c r="AS260" s="359"/>
      <c r="AT260" s="91"/>
      <c r="AU260" s="72"/>
      <c r="AV260" s="804" t="str">
        <f>IF(AU260="","",IF(AU260="A",'12.パネルラジエーター設備費用算出シート'!$G$13,IF(AU260="B",'12.パネルラジエーター設備費用算出シート'!$N$13,IF(AU260="C",'12.パネルラジエーター設備費用算出シート'!$G$23,IF(AU260="D",'12.パネルラジエーター設備費用算出シート'!$N$23,IF(AU260="E",'12.パネルラジエーター設備費用算出シート'!$G$33,IF(AU260="F",'12.パネルラジエーター設備費用算出シート'!$N$33,IF(AU260="G",'12.パネルラジエーター設備費用算出シート'!$G$43,IF(AU260="H",'12.パネルラジエーター設備費用算出シート'!$N$43,IF(AU260="I",'12.パネルラジエーター設備費用算出シート'!$G$54,'12.パネルラジエーター設備費用算出シート'!$N$54))))))))))</f>
        <v/>
      </c>
      <c r="AW260" s="91"/>
      <c r="AX260" s="75"/>
      <c r="AY260" s="805"/>
      <c r="AZ260" s="91"/>
      <c r="BA260" s="36"/>
      <c r="BB260" s="36"/>
      <c r="BC260" s="36"/>
      <c r="BD260" s="36"/>
      <c r="BE260" s="66"/>
      <c r="BF260" s="36"/>
      <c r="BG260" s="36"/>
      <c r="BH260" s="66"/>
      <c r="BI260" s="36"/>
      <c r="BJ260" s="36"/>
      <c r="BK260" s="36"/>
      <c r="BL260" s="36"/>
    </row>
    <row r="261" spans="1:64" s="37" customFormat="1">
      <c r="A261" s="93"/>
      <c r="B261" s="68">
        <v>249</v>
      </c>
      <c r="C261" s="105"/>
      <c r="D261" s="69"/>
      <c r="E261" s="94"/>
      <c r="F261" s="798"/>
      <c r="G261" s="798"/>
      <c r="H261" s="72"/>
      <c r="I261" s="73"/>
      <c r="J261" s="72"/>
      <c r="K261" s="800" t="str">
        <f t="shared" si="9"/>
        <v/>
      </c>
      <c r="L261" s="800" t="str">
        <f>IF($G261="","",IF(OR('2.全体概要'!$C$15=1,'2.全体概要'!$C$15=2),INDEX($BG$15:$BG$16,MATCH($G261,$BF$15:$BF$16,-1)),IF('2.全体概要'!$C$15=3,INDEX($BG$14:$BG$15,MATCH($G261,$BF$14:$BF$15,-1)),INDEX($BG$13:$BG$14,MATCH($G261,$BF$13:$BF$14,-1)))))</f>
        <v/>
      </c>
      <c r="M261" s="800" t="str">
        <f t="shared" si="10"/>
        <v/>
      </c>
      <c r="N261" s="801">
        <f t="shared" si="11"/>
        <v>0</v>
      </c>
      <c r="O261" s="91"/>
      <c r="P261" s="161"/>
      <c r="Q261" s="67"/>
      <c r="R261" s="89"/>
      <c r="S261" s="162"/>
      <c r="T261" s="67"/>
      <c r="U261" s="91"/>
      <c r="V261" s="161"/>
      <c r="W261" s="67"/>
      <c r="X261" s="89"/>
      <c r="Y261" s="162"/>
      <c r="Z261" s="67"/>
      <c r="AA261" s="91"/>
      <c r="AB261" s="72"/>
      <c r="AC261" s="91"/>
      <c r="AD261" s="161"/>
      <c r="AE261" s="91"/>
      <c r="AF261" s="161"/>
      <c r="AG261" s="91"/>
      <c r="AH261" s="72"/>
      <c r="AI261" s="91"/>
      <c r="AJ261" s="161"/>
      <c r="AK261" s="91"/>
      <c r="AL261" s="75"/>
      <c r="AM261" s="91"/>
      <c r="AN261" s="75"/>
      <c r="AO261" s="91"/>
      <c r="AP261" s="77"/>
      <c r="AQ261" s="91"/>
      <c r="AR261" s="72"/>
      <c r="AS261" s="359"/>
      <c r="AT261" s="91"/>
      <c r="AU261" s="72"/>
      <c r="AV261" s="804" t="str">
        <f>IF(AU261="","",IF(AU261="A",'12.パネルラジエーター設備費用算出シート'!$G$13,IF(AU261="B",'12.パネルラジエーター設備費用算出シート'!$N$13,IF(AU261="C",'12.パネルラジエーター設備費用算出シート'!$G$23,IF(AU261="D",'12.パネルラジエーター設備費用算出シート'!$N$23,IF(AU261="E",'12.パネルラジエーター設備費用算出シート'!$G$33,IF(AU261="F",'12.パネルラジエーター設備費用算出シート'!$N$33,IF(AU261="G",'12.パネルラジエーター設備費用算出シート'!$G$43,IF(AU261="H",'12.パネルラジエーター設備費用算出シート'!$N$43,IF(AU261="I",'12.パネルラジエーター設備費用算出シート'!$G$54,'12.パネルラジエーター設備費用算出シート'!$N$54))))))))))</f>
        <v/>
      </c>
      <c r="AW261" s="91"/>
      <c r="AX261" s="75"/>
      <c r="AY261" s="805"/>
      <c r="AZ261" s="91"/>
      <c r="BA261" s="36"/>
      <c r="BB261" s="36"/>
      <c r="BC261" s="36"/>
      <c r="BD261" s="36"/>
      <c r="BE261" s="66"/>
      <c r="BF261" s="36"/>
      <c r="BG261" s="36"/>
      <c r="BH261" s="66"/>
      <c r="BI261" s="36"/>
      <c r="BJ261" s="36"/>
      <c r="BK261" s="36"/>
      <c r="BL261" s="36"/>
    </row>
    <row r="262" spans="1:64" s="37" customFormat="1">
      <c r="A262" s="93"/>
      <c r="B262" s="68">
        <v>250</v>
      </c>
      <c r="C262" s="105"/>
      <c r="D262" s="69"/>
      <c r="E262" s="94"/>
      <c r="F262" s="798"/>
      <c r="G262" s="798"/>
      <c r="H262" s="72"/>
      <c r="I262" s="73"/>
      <c r="J262" s="72"/>
      <c r="K262" s="800" t="str">
        <f t="shared" si="9"/>
        <v/>
      </c>
      <c r="L262" s="800" t="str">
        <f>IF($G262="","",IF(OR('2.全体概要'!$C$15=1,'2.全体概要'!$C$15=2),INDEX($BG$15:$BG$16,MATCH($G262,$BF$15:$BF$16,-1)),IF('2.全体概要'!$C$15=3,INDEX($BG$14:$BG$15,MATCH($G262,$BF$14:$BF$15,-1)),INDEX($BG$13:$BG$14,MATCH($G262,$BF$13:$BF$14,-1)))))</f>
        <v/>
      </c>
      <c r="M262" s="800" t="str">
        <f t="shared" si="10"/>
        <v/>
      </c>
      <c r="N262" s="801">
        <f t="shared" si="11"/>
        <v>0</v>
      </c>
      <c r="O262" s="91"/>
      <c r="P262" s="161"/>
      <c r="Q262" s="67"/>
      <c r="R262" s="89"/>
      <c r="S262" s="162"/>
      <c r="T262" s="67"/>
      <c r="U262" s="91"/>
      <c r="V262" s="161"/>
      <c r="W262" s="67"/>
      <c r="X262" s="89"/>
      <c r="Y262" s="162"/>
      <c r="Z262" s="67"/>
      <c r="AA262" s="91"/>
      <c r="AB262" s="72"/>
      <c r="AC262" s="91"/>
      <c r="AD262" s="161"/>
      <c r="AE262" s="91"/>
      <c r="AF262" s="161"/>
      <c r="AG262" s="91"/>
      <c r="AH262" s="72"/>
      <c r="AI262" s="91"/>
      <c r="AJ262" s="161"/>
      <c r="AK262" s="91"/>
      <c r="AL262" s="75"/>
      <c r="AM262" s="91"/>
      <c r="AN262" s="75"/>
      <c r="AO262" s="91"/>
      <c r="AP262" s="77"/>
      <c r="AQ262" s="91"/>
      <c r="AR262" s="72"/>
      <c r="AS262" s="359"/>
      <c r="AT262" s="91"/>
      <c r="AU262" s="72"/>
      <c r="AV262" s="804" t="str">
        <f>IF(AU262="","",IF(AU262="A",'12.パネルラジエーター設備費用算出シート'!$G$13,IF(AU262="B",'12.パネルラジエーター設備費用算出シート'!$N$13,IF(AU262="C",'12.パネルラジエーター設備費用算出シート'!$G$23,IF(AU262="D",'12.パネルラジエーター設備費用算出シート'!$N$23,IF(AU262="E",'12.パネルラジエーター設備費用算出シート'!$G$33,IF(AU262="F",'12.パネルラジエーター設備費用算出シート'!$N$33,IF(AU262="G",'12.パネルラジエーター設備費用算出シート'!$G$43,IF(AU262="H",'12.パネルラジエーター設備費用算出シート'!$N$43,IF(AU262="I",'12.パネルラジエーター設備費用算出シート'!$G$54,'12.パネルラジエーター設備費用算出シート'!$N$54))))))))))</f>
        <v/>
      </c>
      <c r="AW262" s="91"/>
      <c r="AX262" s="75"/>
      <c r="AY262" s="805"/>
      <c r="AZ262" s="91"/>
      <c r="BA262" s="36"/>
      <c r="BB262" s="36"/>
      <c r="BC262" s="36"/>
      <c r="BD262" s="36"/>
      <c r="BE262" s="66"/>
      <c r="BF262" s="36"/>
      <c r="BG262" s="36"/>
      <c r="BH262" s="66"/>
      <c r="BI262" s="36"/>
      <c r="BJ262" s="36"/>
      <c r="BK262" s="36"/>
      <c r="BL262" s="36"/>
    </row>
    <row r="263" spans="1:64" s="37" customFormat="1">
      <c r="A263" s="93"/>
      <c r="B263" s="68">
        <v>251</v>
      </c>
      <c r="C263" s="105"/>
      <c r="D263" s="69"/>
      <c r="E263" s="94"/>
      <c r="F263" s="798"/>
      <c r="G263" s="798"/>
      <c r="H263" s="72"/>
      <c r="I263" s="73"/>
      <c r="J263" s="72"/>
      <c r="K263" s="800" t="str">
        <f t="shared" si="9"/>
        <v/>
      </c>
      <c r="L263" s="800" t="str">
        <f>IF($G263="","",IF(OR('2.全体概要'!$C$15=1,'2.全体概要'!$C$15=2),INDEX($BG$15:$BG$16,MATCH($G263,$BF$15:$BF$16,-1)),IF('2.全体概要'!$C$15=3,INDEX($BG$14:$BG$15,MATCH($G263,$BF$14:$BF$15,-1)),INDEX($BG$13:$BG$14,MATCH($G263,$BF$13:$BF$14,-1)))))</f>
        <v/>
      </c>
      <c r="M263" s="800" t="str">
        <f t="shared" si="10"/>
        <v/>
      </c>
      <c r="N263" s="801">
        <f t="shared" si="11"/>
        <v>0</v>
      </c>
      <c r="O263" s="91"/>
      <c r="P263" s="161"/>
      <c r="Q263" s="67"/>
      <c r="R263" s="89"/>
      <c r="S263" s="162"/>
      <c r="T263" s="67"/>
      <c r="U263" s="91"/>
      <c r="V263" s="161"/>
      <c r="W263" s="67"/>
      <c r="X263" s="89"/>
      <c r="Y263" s="162"/>
      <c r="Z263" s="67"/>
      <c r="AA263" s="91"/>
      <c r="AB263" s="72"/>
      <c r="AC263" s="91"/>
      <c r="AD263" s="161"/>
      <c r="AE263" s="91"/>
      <c r="AF263" s="161"/>
      <c r="AG263" s="91"/>
      <c r="AH263" s="72"/>
      <c r="AI263" s="91"/>
      <c r="AJ263" s="161"/>
      <c r="AK263" s="91"/>
      <c r="AL263" s="75"/>
      <c r="AM263" s="91"/>
      <c r="AN263" s="75"/>
      <c r="AO263" s="91"/>
      <c r="AP263" s="77"/>
      <c r="AQ263" s="91"/>
      <c r="AR263" s="72"/>
      <c r="AS263" s="359"/>
      <c r="AT263" s="91"/>
      <c r="AU263" s="72"/>
      <c r="AV263" s="804" t="str">
        <f>IF(AU263="","",IF(AU263="A",'12.パネルラジエーター設備費用算出シート'!$G$13,IF(AU263="B",'12.パネルラジエーター設備費用算出シート'!$N$13,IF(AU263="C",'12.パネルラジエーター設備費用算出シート'!$G$23,IF(AU263="D",'12.パネルラジエーター設備費用算出シート'!$N$23,IF(AU263="E",'12.パネルラジエーター設備費用算出シート'!$G$33,IF(AU263="F",'12.パネルラジエーター設備費用算出シート'!$N$33,IF(AU263="G",'12.パネルラジエーター設備費用算出シート'!$G$43,IF(AU263="H",'12.パネルラジエーター設備費用算出シート'!$N$43,IF(AU263="I",'12.パネルラジエーター設備費用算出シート'!$G$54,'12.パネルラジエーター設備費用算出シート'!$N$54))))))))))</f>
        <v/>
      </c>
      <c r="AW263" s="91"/>
      <c r="AX263" s="75"/>
      <c r="AY263" s="805"/>
      <c r="AZ263" s="91"/>
      <c r="BA263" s="36"/>
      <c r="BB263" s="36"/>
      <c r="BC263" s="36"/>
      <c r="BD263" s="36"/>
      <c r="BE263" s="66"/>
      <c r="BF263" s="36"/>
      <c r="BG263" s="36"/>
      <c r="BH263" s="66"/>
      <c r="BI263" s="36"/>
      <c r="BJ263" s="36"/>
      <c r="BK263" s="36"/>
      <c r="BL263" s="36"/>
    </row>
    <row r="264" spans="1:64" s="37" customFormat="1">
      <c r="A264" s="93"/>
      <c r="B264" s="68">
        <v>252</v>
      </c>
      <c r="C264" s="105"/>
      <c r="D264" s="69"/>
      <c r="E264" s="94"/>
      <c r="F264" s="798"/>
      <c r="G264" s="798"/>
      <c r="H264" s="72"/>
      <c r="I264" s="73"/>
      <c r="J264" s="72"/>
      <c r="K264" s="800" t="str">
        <f t="shared" si="9"/>
        <v/>
      </c>
      <c r="L264" s="800" t="str">
        <f>IF($G264="","",IF(OR('2.全体概要'!$C$15=1,'2.全体概要'!$C$15=2),INDEX($BG$15:$BG$16,MATCH($G264,$BF$15:$BF$16,-1)),IF('2.全体概要'!$C$15=3,INDEX($BG$14:$BG$15,MATCH($G264,$BF$14:$BF$15,-1)),INDEX($BG$13:$BG$14,MATCH($G264,$BF$13:$BF$14,-1)))))</f>
        <v/>
      </c>
      <c r="M264" s="800" t="str">
        <f t="shared" si="10"/>
        <v/>
      </c>
      <c r="N264" s="801">
        <f t="shared" si="11"/>
        <v>0</v>
      </c>
      <c r="O264" s="91"/>
      <c r="P264" s="161"/>
      <c r="Q264" s="67"/>
      <c r="R264" s="89"/>
      <c r="S264" s="162"/>
      <c r="T264" s="67"/>
      <c r="U264" s="91"/>
      <c r="V264" s="161"/>
      <c r="W264" s="67"/>
      <c r="X264" s="89"/>
      <c r="Y264" s="162"/>
      <c r="Z264" s="67"/>
      <c r="AA264" s="91"/>
      <c r="AB264" s="72"/>
      <c r="AC264" s="91"/>
      <c r="AD264" s="161"/>
      <c r="AE264" s="91"/>
      <c r="AF264" s="161"/>
      <c r="AG264" s="91"/>
      <c r="AH264" s="72"/>
      <c r="AI264" s="91"/>
      <c r="AJ264" s="161"/>
      <c r="AK264" s="91"/>
      <c r="AL264" s="75"/>
      <c r="AM264" s="91"/>
      <c r="AN264" s="75"/>
      <c r="AO264" s="91"/>
      <c r="AP264" s="77"/>
      <c r="AQ264" s="91"/>
      <c r="AR264" s="72"/>
      <c r="AS264" s="359"/>
      <c r="AT264" s="91"/>
      <c r="AU264" s="72"/>
      <c r="AV264" s="804" t="str">
        <f>IF(AU264="","",IF(AU264="A",'12.パネルラジエーター設備費用算出シート'!$G$13,IF(AU264="B",'12.パネルラジエーター設備費用算出シート'!$N$13,IF(AU264="C",'12.パネルラジエーター設備費用算出シート'!$G$23,IF(AU264="D",'12.パネルラジエーター設備費用算出シート'!$N$23,IF(AU264="E",'12.パネルラジエーター設備費用算出シート'!$G$33,IF(AU264="F",'12.パネルラジエーター設備費用算出シート'!$N$33,IF(AU264="G",'12.パネルラジエーター設備費用算出シート'!$G$43,IF(AU264="H",'12.パネルラジエーター設備費用算出シート'!$N$43,IF(AU264="I",'12.パネルラジエーター設備費用算出シート'!$G$54,'12.パネルラジエーター設備費用算出シート'!$N$54))))))))))</f>
        <v/>
      </c>
      <c r="AW264" s="91"/>
      <c r="AX264" s="75"/>
      <c r="AY264" s="805"/>
      <c r="AZ264" s="91"/>
      <c r="BA264" s="36"/>
      <c r="BB264" s="36"/>
      <c r="BC264" s="36"/>
      <c r="BD264" s="36"/>
      <c r="BE264" s="66"/>
      <c r="BF264" s="36"/>
      <c r="BG264" s="36"/>
      <c r="BH264" s="66"/>
      <c r="BI264" s="36"/>
      <c r="BJ264" s="36"/>
      <c r="BK264" s="36"/>
      <c r="BL264" s="36"/>
    </row>
    <row r="265" spans="1:64" s="37" customFormat="1">
      <c r="A265" s="93"/>
      <c r="B265" s="68">
        <v>253</v>
      </c>
      <c r="C265" s="105"/>
      <c r="D265" s="69"/>
      <c r="E265" s="94"/>
      <c r="F265" s="798"/>
      <c r="G265" s="798"/>
      <c r="H265" s="72"/>
      <c r="I265" s="73"/>
      <c r="J265" s="72"/>
      <c r="K265" s="800" t="str">
        <f t="shared" si="9"/>
        <v/>
      </c>
      <c r="L265" s="800" t="str">
        <f>IF($G265="","",IF(OR('2.全体概要'!$C$15=1,'2.全体概要'!$C$15=2),INDEX($BG$15:$BG$16,MATCH($G265,$BF$15:$BF$16,-1)),IF('2.全体概要'!$C$15=3,INDEX($BG$14:$BG$15,MATCH($G265,$BF$14:$BF$15,-1)),INDEX($BG$13:$BG$14,MATCH($G265,$BF$13:$BF$14,-1)))))</f>
        <v/>
      </c>
      <c r="M265" s="800" t="str">
        <f t="shared" si="10"/>
        <v/>
      </c>
      <c r="N265" s="801">
        <f t="shared" si="11"/>
        <v>0</v>
      </c>
      <c r="O265" s="91"/>
      <c r="P265" s="161"/>
      <c r="Q265" s="67"/>
      <c r="R265" s="89"/>
      <c r="S265" s="162"/>
      <c r="T265" s="67"/>
      <c r="U265" s="91"/>
      <c r="V265" s="161"/>
      <c r="W265" s="67"/>
      <c r="X265" s="89"/>
      <c r="Y265" s="162"/>
      <c r="Z265" s="67"/>
      <c r="AA265" s="91"/>
      <c r="AB265" s="72"/>
      <c r="AC265" s="91"/>
      <c r="AD265" s="161"/>
      <c r="AE265" s="91"/>
      <c r="AF265" s="161"/>
      <c r="AG265" s="91"/>
      <c r="AH265" s="72"/>
      <c r="AI265" s="91"/>
      <c r="AJ265" s="161"/>
      <c r="AK265" s="91"/>
      <c r="AL265" s="75"/>
      <c r="AM265" s="91"/>
      <c r="AN265" s="75"/>
      <c r="AO265" s="91"/>
      <c r="AP265" s="77"/>
      <c r="AQ265" s="91"/>
      <c r="AR265" s="72"/>
      <c r="AS265" s="359"/>
      <c r="AT265" s="91"/>
      <c r="AU265" s="72"/>
      <c r="AV265" s="804" t="str">
        <f>IF(AU265="","",IF(AU265="A",'12.パネルラジエーター設備費用算出シート'!$G$13,IF(AU265="B",'12.パネルラジエーター設備費用算出シート'!$N$13,IF(AU265="C",'12.パネルラジエーター設備費用算出シート'!$G$23,IF(AU265="D",'12.パネルラジエーター設備費用算出シート'!$N$23,IF(AU265="E",'12.パネルラジエーター設備費用算出シート'!$G$33,IF(AU265="F",'12.パネルラジエーター設備費用算出シート'!$N$33,IF(AU265="G",'12.パネルラジエーター設備費用算出シート'!$G$43,IF(AU265="H",'12.パネルラジエーター設備費用算出シート'!$N$43,IF(AU265="I",'12.パネルラジエーター設備費用算出シート'!$G$54,'12.パネルラジエーター設備費用算出シート'!$N$54))))))))))</f>
        <v/>
      </c>
      <c r="AW265" s="91"/>
      <c r="AX265" s="75"/>
      <c r="AY265" s="805"/>
      <c r="AZ265" s="91"/>
      <c r="BA265" s="36"/>
      <c r="BB265" s="36"/>
      <c r="BC265" s="36"/>
      <c r="BD265" s="36"/>
      <c r="BE265" s="66"/>
      <c r="BF265" s="36"/>
      <c r="BG265" s="36"/>
      <c r="BH265" s="66"/>
      <c r="BI265" s="36"/>
      <c r="BJ265" s="36"/>
      <c r="BK265" s="36"/>
      <c r="BL265" s="36"/>
    </row>
    <row r="266" spans="1:64" s="37" customFormat="1">
      <c r="A266" s="93"/>
      <c r="B266" s="68">
        <v>254</v>
      </c>
      <c r="C266" s="105"/>
      <c r="D266" s="69"/>
      <c r="E266" s="94"/>
      <c r="F266" s="798"/>
      <c r="G266" s="798"/>
      <c r="H266" s="72"/>
      <c r="I266" s="73"/>
      <c r="J266" s="72"/>
      <c r="K266" s="800" t="str">
        <f t="shared" si="9"/>
        <v/>
      </c>
      <c r="L266" s="800" t="str">
        <f>IF($G266="","",IF(OR('2.全体概要'!$C$15=1,'2.全体概要'!$C$15=2),INDEX($BG$15:$BG$16,MATCH($G266,$BF$15:$BF$16,-1)),IF('2.全体概要'!$C$15=3,INDEX($BG$14:$BG$15,MATCH($G266,$BF$14:$BF$15,-1)),INDEX($BG$13:$BG$14,MATCH($G266,$BF$13:$BF$14,-1)))))</f>
        <v/>
      </c>
      <c r="M266" s="800" t="str">
        <f t="shared" si="10"/>
        <v/>
      </c>
      <c r="N266" s="801">
        <f t="shared" si="11"/>
        <v>0</v>
      </c>
      <c r="O266" s="91"/>
      <c r="P266" s="161"/>
      <c r="Q266" s="67"/>
      <c r="R266" s="89"/>
      <c r="S266" s="162"/>
      <c r="T266" s="67"/>
      <c r="U266" s="91"/>
      <c r="V266" s="161"/>
      <c r="W266" s="67"/>
      <c r="X266" s="89"/>
      <c r="Y266" s="162"/>
      <c r="Z266" s="67"/>
      <c r="AA266" s="91"/>
      <c r="AB266" s="72"/>
      <c r="AC266" s="91"/>
      <c r="AD266" s="161"/>
      <c r="AE266" s="91"/>
      <c r="AF266" s="161"/>
      <c r="AG266" s="91"/>
      <c r="AH266" s="72"/>
      <c r="AI266" s="91"/>
      <c r="AJ266" s="161"/>
      <c r="AK266" s="91"/>
      <c r="AL266" s="75"/>
      <c r="AM266" s="91"/>
      <c r="AN266" s="75"/>
      <c r="AO266" s="91"/>
      <c r="AP266" s="77"/>
      <c r="AQ266" s="91"/>
      <c r="AR266" s="72"/>
      <c r="AS266" s="359"/>
      <c r="AT266" s="91"/>
      <c r="AU266" s="72"/>
      <c r="AV266" s="804" t="str">
        <f>IF(AU266="","",IF(AU266="A",'12.パネルラジエーター設備費用算出シート'!$G$13,IF(AU266="B",'12.パネルラジエーター設備費用算出シート'!$N$13,IF(AU266="C",'12.パネルラジエーター設備費用算出シート'!$G$23,IF(AU266="D",'12.パネルラジエーター設備費用算出シート'!$N$23,IF(AU266="E",'12.パネルラジエーター設備費用算出シート'!$G$33,IF(AU266="F",'12.パネルラジエーター設備費用算出シート'!$N$33,IF(AU266="G",'12.パネルラジエーター設備費用算出シート'!$G$43,IF(AU266="H",'12.パネルラジエーター設備費用算出シート'!$N$43,IF(AU266="I",'12.パネルラジエーター設備費用算出シート'!$G$54,'12.パネルラジエーター設備費用算出シート'!$N$54))))))))))</f>
        <v/>
      </c>
      <c r="AW266" s="91"/>
      <c r="AX266" s="75"/>
      <c r="AY266" s="805"/>
      <c r="AZ266" s="91"/>
      <c r="BA266" s="36"/>
      <c r="BB266" s="36"/>
      <c r="BC266" s="36"/>
      <c r="BD266" s="36"/>
      <c r="BE266" s="66"/>
      <c r="BF266" s="36"/>
      <c r="BG266" s="36"/>
      <c r="BH266" s="66"/>
      <c r="BI266" s="36"/>
      <c r="BJ266" s="36"/>
      <c r="BK266" s="36"/>
      <c r="BL266" s="36"/>
    </row>
    <row r="267" spans="1:64" s="37" customFormat="1">
      <c r="A267" s="93"/>
      <c r="B267" s="68">
        <v>255</v>
      </c>
      <c r="C267" s="105"/>
      <c r="D267" s="69"/>
      <c r="E267" s="94"/>
      <c r="F267" s="798"/>
      <c r="G267" s="798"/>
      <c r="H267" s="72"/>
      <c r="I267" s="73"/>
      <c r="J267" s="72"/>
      <c r="K267" s="800" t="str">
        <f t="shared" si="9"/>
        <v/>
      </c>
      <c r="L267" s="800" t="str">
        <f>IF($G267="","",IF(OR('2.全体概要'!$C$15=1,'2.全体概要'!$C$15=2),INDEX($BG$15:$BG$16,MATCH($G267,$BF$15:$BF$16,-1)),IF('2.全体概要'!$C$15=3,INDEX($BG$14:$BG$15,MATCH($G267,$BF$14:$BF$15,-1)),INDEX($BG$13:$BG$14,MATCH($G267,$BF$13:$BF$14,-1)))))</f>
        <v/>
      </c>
      <c r="M267" s="800" t="str">
        <f t="shared" si="10"/>
        <v/>
      </c>
      <c r="N267" s="801">
        <f t="shared" si="11"/>
        <v>0</v>
      </c>
      <c r="O267" s="91"/>
      <c r="P267" s="161"/>
      <c r="Q267" s="67"/>
      <c r="R267" s="89"/>
      <c r="S267" s="162"/>
      <c r="T267" s="67"/>
      <c r="U267" s="91"/>
      <c r="V267" s="161"/>
      <c r="W267" s="67"/>
      <c r="X267" s="89"/>
      <c r="Y267" s="162"/>
      <c r="Z267" s="67"/>
      <c r="AA267" s="91"/>
      <c r="AB267" s="72"/>
      <c r="AC267" s="91"/>
      <c r="AD267" s="161"/>
      <c r="AE267" s="91"/>
      <c r="AF267" s="161"/>
      <c r="AG267" s="91"/>
      <c r="AH267" s="72"/>
      <c r="AI267" s="91"/>
      <c r="AJ267" s="161"/>
      <c r="AK267" s="91"/>
      <c r="AL267" s="75"/>
      <c r="AM267" s="91"/>
      <c r="AN267" s="75"/>
      <c r="AO267" s="91"/>
      <c r="AP267" s="77"/>
      <c r="AQ267" s="91"/>
      <c r="AR267" s="72"/>
      <c r="AS267" s="359"/>
      <c r="AT267" s="91"/>
      <c r="AU267" s="72"/>
      <c r="AV267" s="804" t="str">
        <f>IF(AU267="","",IF(AU267="A",'12.パネルラジエーター設備費用算出シート'!$G$13,IF(AU267="B",'12.パネルラジエーター設備費用算出シート'!$N$13,IF(AU267="C",'12.パネルラジエーター設備費用算出シート'!$G$23,IF(AU267="D",'12.パネルラジエーター設備費用算出シート'!$N$23,IF(AU267="E",'12.パネルラジエーター設備費用算出シート'!$G$33,IF(AU267="F",'12.パネルラジエーター設備費用算出シート'!$N$33,IF(AU267="G",'12.パネルラジエーター設備費用算出シート'!$G$43,IF(AU267="H",'12.パネルラジエーター設備費用算出シート'!$N$43,IF(AU267="I",'12.パネルラジエーター設備費用算出シート'!$G$54,'12.パネルラジエーター設備費用算出シート'!$N$54))))))))))</f>
        <v/>
      </c>
      <c r="AW267" s="91"/>
      <c r="AX267" s="75"/>
      <c r="AY267" s="805"/>
      <c r="AZ267" s="91"/>
      <c r="BA267" s="36"/>
      <c r="BB267" s="36"/>
      <c r="BC267" s="36"/>
      <c r="BD267" s="36"/>
      <c r="BE267" s="66"/>
      <c r="BF267" s="36"/>
      <c r="BG267" s="36"/>
      <c r="BH267" s="66"/>
      <c r="BI267" s="36"/>
      <c r="BJ267" s="36"/>
      <c r="BK267" s="36"/>
      <c r="BL267" s="36"/>
    </row>
    <row r="268" spans="1:64" s="37" customFormat="1">
      <c r="A268" s="93"/>
      <c r="B268" s="68">
        <v>256</v>
      </c>
      <c r="C268" s="105"/>
      <c r="D268" s="69"/>
      <c r="E268" s="94"/>
      <c r="F268" s="798"/>
      <c r="G268" s="798"/>
      <c r="H268" s="72"/>
      <c r="I268" s="73"/>
      <c r="J268" s="72"/>
      <c r="K268" s="800" t="str">
        <f t="shared" si="9"/>
        <v/>
      </c>
      <c r="L268" s="800" t="str">
        <f>IF($G268="","",IF(OR('2.全体概要'!$C$15=1,'2.全体概要'!$C$15=2),INDEX($BG$15:$BG$16,MATCH($G268,$BF$15:$BF$16,-1)),IF('2.全体概要'!$C$15=3,INDEX($BG$14:$BG$15,MATCH($G268,$BF$14:$BF$15,-1)),INDEX($BG$13:$BG$14,MATCH($G268,$BF$13:$BF$14,-1)))))</f>
        <v/>
      </c>
      <c r="M268" s="800" t="str">
        <f t="shared" si="10"/>
        <v/>
      </c>
      <c r="N268" s="801">
        <f t="shared" si="11"/>
        <v>0</v>
      </c>
      <c r="O268" s="91"/>
      <c r="P268" s="161"/>
      <c r="Q268" s="67"/>
      <c r="R268" s="89"/>
      <c r="S268" s="162"/>
      <c r="T268" s="67"/>
      <c r="U268" s="91"/>
      <c r="V268" s="161"/>
      <c r="W268" s="67"/>
      <c r="X268" s="89"/>
      <c r="Y268" s="162"/>
      <c r="Z268" s="67"/>
      <c r="AA268" s="91"/>
      <c r="AB268" s="72"/>
      <c r="AC268" s="91"/>
      <c r="AD268" s="161"/>
      <c r="AE268" s="91"/>
      <c r="AF268" s="161"/>
      <c r="AG268" s="91"/>
      <c r="AH268" s="72"/>
      <c r="AI268" s="91"/>
      <c r="AJ268" s="161"/>
      <c r="AK268" s="91"/>
      <c r="AL268" s="75"/>
      <c r="AM268" s="91"/>
      <c r="AN268" s="75"/>
      <c r="AO268" s="91"/>
      <c r="AP268" s="77"/>
      <c r="AQ268" s="91"/>
      <c r="AR268" s="72"/>
      <c r="AS268" s="359"/>
      <c r="AT268" s="91"/>
      <c r="AU268" s="72"/>
      <c r="AV268" s="804" t="str">
        <f>IF(AU268="","",IF(AU268="A",'12.パネルラジエーター設備費用算出シート'!$G$13,IF(AU268="B",'12.パネルラジエーター設備費用算出シート'!$N$13,IF(AU268="C",'12.パネルラジエーター設備費用算出シート'!$G$23,IF(AU268="D",'12.パネルラジエーター設備費用算出シート'!$N$23,IF(AU268="E",'12.パネルラジエーター設備費用算出シート'!$G$33,IF(AU268="F",'12.パネルラジエーター設備費用算出シート'!$N$33,IF(AU268="G",'12.パネルラジエーター設備費用算出シート'!$G$43,IF(AU268="H",'12.パネルラジエーター設備費用算出シート'!$N$43,IF(AU268="I",'12.パネルラジエーター設備費用算出シート'!$G$54,'12.パネルラジエーター設備費用算出シート'!$N$54))))))))))</f>
        <v/>
      </c>
      <c r="AW268" s="91"/>
      <c r="AX268" s="75"/>
      <c r="AY268" s="805"/>
      <c r="AZ268" s="91"/>
      <c r="BA268" s="36"/>
      <c r="BB268" s="36"/>
      <c r="BC268" s="36"/>
      <c r="BD268" s="36"/>
      <c r="BE268" s="66"/>
      <c r="BF268" s="36"/>
      <c r="BG268" s="36"/>
      <c r="BH268" s="66"/>
      <c r="BI268" s="36"/>
      <c r="BJ268" s="36"/>
      <c r="BK268" s="36"/>
      <c r="BL268" s="36"/>
    </row>
    <row r="269" spans="1:64" s="37" customFormat="1">
      <c r="A269" s="93"/>
      <c r="B269" s="68">
        <v>257</v>
      </c>
      <c r="C269" s="105"/>
      <c r="D269" s="69"/>
      <c r="E269" s="94"/>
      <c r="F269" s="798"/>
      <c r="G269" s="798"/>
      <c r="H269" s="72"/>
      <c r="I269" s="73"/>
      <c r="J269" s="72"/>
      <c r="K269" s="800" t="str">
        <f t="shared" ref="K269:K313" si="12">IF($F269="","",VLOOKUP($F269,$BC$13:$BD$17,2,TRUE))</f>
        <v/>
      </c>
      <c r="L269" s="800" t="str">
        <f>IF($G269="","",IF(OR('2.全体概要'!$C$15=1,'2.全体概要'!$C$15=2),INDEX($BG$15:$BG$16,MATCH($G269,$BF$15:$BF$16,-1)),IF('2.全体概要'!$C$15=3,INDEX($BG$14:$BG$15,MATCH($G269,$BF$14:$BF$15,-1)),INDEX($BG$13:$BG$14,MATCH($G269,$BF$13:$BF$14,-1)))))</f>
        <v/>
      </c>
      <c r="M269" s="800" t="str">
        <f t="shared" ref="M269:M313" si="13">IF(OR($F269="",$H269="",$I269=""),"",VLOOKUP($H269&amp;$I269,$BI$13:$BL$18,IF($F269&lt;50,2,IF(AND($J269="該当",$H269="角住戸"),4,3)),FALSE))</f>
        <v/>
      </c>
      <c r="N269" s="801">
        <f t="shared" si="11"/>
        <v>0</v>
      </c>
      <c r="O269" s="91"/>
      <c r="P269" s="161"/>
      <c r="Q269" s="67"/>
      <c r="R269" s="89"/>
      <c r="S269" s="162"/>
      <c r="T269" s="67"/>
      <c r="U269" s="91"/>
      <c r="V269" s="161"/>
      <c r="W269" s="67"/>
      <c r="X269" s="89"/>
      <c r="Y269" s="162"/>
      <c r="Z269" s="67"/>
      <c r="AA269" s="91"/>
      <c r="AB269" s="72"/>
      <c r="AC269" s="91"/>
      <c r="AD269" s="161"/>
      <c r="AE269" s="91"/>
      <c r="AF269" s="161"/>
      <c r="AG269" s="91"/>
      <c r="AH269" s="72"/>
      <c r="AI269" s="91"/>
      <c r="AJ269" s="161"/>
      <c r="AK269" s="91"/>
      <c r="AL269" s="75"/>
      <c r="AM269" s="91"/>
      <c r="AN269" s="75"/>
      <c r="AO269" s="91"/>
      <c r="AP269" s="77"/>
      <c r="AQ269" s="91"/>
      <c r="AR269" s="72"/>
      <c r="AS269" s="359"/>
      <c r="AT269" s="91"/>
      <c r="AU269" s="72"/>
      <c r="AV269" s="804" t="str">
        <f>IF(AU269="","",IF(AU269="A",'12.パネルラジエーター設備費用算出シート'!$G$13,IF(AU269="B",'12.パネルラジエーター設備費用算出シート'!$N$13,IF(AU269="C",'12.パネルラジエーター設備費用算出シート'!$G$23,IF(AU269="D",'12.パネルラジエーター設備費用算出シート'!$N$23,IF(AU269="E",'12.パネルラジエーター設備費用算出シート'!$G$33,IF(AU269="F",'12.パネルラジエーター設備費用算出シート'!$N$33,IF(AU269="G",'12.パネルラジエーター設備費用算出シート'!$G$43,IF(AU269="H",'12.パネルラジエーター設備費用算出シート'!$N$43,IF(AU269="I",'12.パネルラジエーター設備費用算出シート'!$G$54,'12.パネルラジエーター設備費用算出シート'!$N$54))))))))))</f>
        <v/>
      </c>
      <c r="AW269" s="91"/>
      <c r="AX269" s="75"/>
      <c r="AY269" s="805"/>
      <c r="AZ269" s="91"/>
      <c r="BA269" s="36"/>
      <c r="BB269" s="36"/>
      <c r="BC269" s="36"/>
      <c r="BD269" s="36"/>
      <c r="BE269" s="66"/>
      <c r="BF269" s="36"/>
      <c r="BG269" s="36"/>
      <c r="BH269" s="66"/>
      <c r="BI269" s="36"/>
      <c r="BJ269" s="36"/>
      <c r="BK269" s="36"/>
      <c r="BL269" s="36"/>
    </row>
    <row r="270" spans="1:64" s="37" customFormat="1">
      <c r="A270" s="93"/>
      <c r="B270" s="68">
        <v>258</v>
      </c>
      <c r="C270" s="105"/>
      <c r="D270" s="69"/>
      <c r="E270" s="94"/>
      <c r="F270" s="798"/>
      <c r="G270" s="798"/>
      <c r="H270" s="72"/>
      <c r="I270" s="73"/>
      <c r="J270" s="72"/>
      <c r="K270" s="800" t="str">
        <f t="shared" si="12"/>
        <v/>
      </c>
      <c r="L270" s="800" t="str">
        <f>IF($G270="","",IF(OR('2.全体概要'!$C$15=1,'2.全体概要'!$C$15=2),INDEX($BG$15:$BG$16,MATCH($G270,$BF$15:$BF$16,-1)),IF('2.全体概要'!$C$15=3,INDEX($BG$14:$BG$15,MATCH($G270,$BF$14:$BF$15,-1)),INDEX($BG$13:$BG$14,MATCH($G270,$BF$13:$BF$14,-1)))))</f>
        <v/>
      </c>
      <c r="M270" s="800" t="str">
        <f t="shared" si="13"/>
        <v/>
      </c>
      <c r="N270" s="801">
        <f t="shared" si="11"/>
        <v>0</v>
      </c>
      <c r="O270" s="91"/>
      <c r="P270" s="161"/>
      <c r="Q270" s="67"/>
      <c r="R270" s="89"/>
      <c r="S270" s="162"/>
      <c r="T270" s="67"/>
      <c r="U270" s="91"/>
      <c r="V270" s="161"/>
      <c r="W270" s="67"/>
      <c r="X270" s="89"/>
      <c r="Y270" s="162"/>
      <c r="Z270" s="67"/>
      <c r="AA270" s="91"/>
      <c r="AB270" s="72"/>
      <c r="AC270" s="91"/>
      <c r="AD270" s="161"/>
      <c r="AE270" s="91"/>
      <c r="AF270" s="161"/>
      <c r="AG270" s="91"/>
      <c r="AH270" s="72"/>
      <c r="AI270" s="91"/>
      <c r="AJ270" s="161"/>
      <c r="AK270" s="91"/>
      <c r="AL270" s="75"/>
      <c r="AM270" s="91"/>
      <c r="AN270" s="75"/>
      <c r="AO270" s="91"/>
      <c r="AP270" s="77"/>
      <c r="AQ270" s="91"/>
      <c r="AR270" s="72"/>
      <c r="AS270" s="359"/>
      <c r="AT270" s="91"/>
      <c r="AU270" s="72"/>
      <c r="AV270" s="804" t="str">
        <f>IF(AU270="","",IF(AU270="A",'12.パネルラジエーター設備費用算出シート'!$G$13,IF(AU270="B",'12.パネルラジエーター設備費用算出シート'!$N$13,IF(AU270="C",'12.パネルラジエーター設備費用算出シート'!$G$23,IF(AU270="D",'12.パネルラジエーター設備費用算出シート'!$N$23,IF(AU270="E",'12.パネルラジエーター設備費用算出シート'!$G$33,IF(AU270="F",'12.パネルラジエーター設備費用算出シート'!$N$33,IF(AU270="G",'12.パネルラジエーター設備費用算出シート'!$G$43,IF(AU270="H",'12.パネルラジエーター設備費用算出シート'!$N$43,IF(AU270="I",'12.パネルラジエーター設備費用算出シート'!$G$54,'12.パネルラジエーター設備費用算出シート'!$N$54))))))))))</f>
        <v/>
      </c>
      <c r="AW270" s="91"/>
      <c r="AX270" s="75"/>
      <c r="AY270" s="805"/>
      <c r="AZ270" s="91"/>
      <c r="BA270" s="36"/>
      <c r="BB270" s="36"/>
      <c r="BC270" s="36"/>
      <c r="BD270" s="36"/>
      <c r="BE270" s="66"/>
      <c r="BF270" s="36"/>
      <c r="BG270" s="36"/>
      <c r="BH270" s="66"/>
      <c r="BI270" s="36"/>
      <c r="BJ270" s="36"/>
      <c r="BK270" s="36"/>
      <c r="BL270" s="36"/>
    </row>
    <row r="271" spans="1:64" s="37" customFormat="1">
      <c r="A271" s="93"/>
      <c r="B271" s="68">
        <v>259</v>
      </c>
      <c r="C271" s="105"/>
      <c r="D271" s="69"/>
      <c r="E271" s="94"/>
      <c r="F271" s="798"/>
      <c r="G271" s="798"/>
      <c r="H271" s="72"/>
      <c r="I271" s="73"/>
      <c r="J271" s="72"/>
      <c r="K271" s="800" t="str">
        <f t="shared" si="12"/>
        <v/>
      </c>
      <c r="L271" s="800" t="str">
        <f>IF($G271="","",IF(OR('2.全体概要'!$C$15=1,'2.全体概要'!$C$15=2),INDEX($BG$15:$BG$16,MATCH($G271,$BF$15:$BF$16,-1)),IF('2.全体概要'!$C$15=3,INDEX($BG$14:$BG$15,MATCH($G271,$BF$14:$BF$15,-1)),INDEX($BG$13:$BG$14,MATCH($G271,$BF$13:$BF$14,-1)))))</f>
        <v/>
      </c>
      <c r="M271" s="800" t="str">
        <f t="shared" si="13"/>
        <v/>
      </c>
      <c r="N271" s="801">
        <f t="shared" si="11"/>
        <v>0</v>
      </c>
      <c r="O271" s="91"/>
      <c r="P271" s="161"/>
      <c r="Q271" s="67"/>
      <c r="R271" s="89"/>
      <c r="S271" s="162"/>
      <c r="T271" s="67"/>
      <c r="U271" s="91"/>
      <c r="V271" s="161"/>
      <c r="W271" s="67"/>
      <c r="X271" s="89"/>
      <c r="Y271" s="162"/>
      <c r="Z271" s="67"/>
      <c r="AA271" s="91"/>
      <c r="AB271" s="72"/>
      <c r="AC271" s="91"/>
      <c r="AD271" s="161"/>
      <c r="AE271" s="91"/>
      <c r="AF271" s="161"/>
      <c r="AG271" s="91"/>
      <c r="AH271" s="72"/>
      <c r="AI271" s="91"/>
      <c r="AJ271" s="161"/>
      <c r="AK271" s="91"/>
      <c r="AL271" s="75"/>
      <c r="AM271" s="91"/>
      <c r="AN271" s="75"/>
      <c r="AO271" s="91"/>
      <c r="AP271" s="77"/>
      <c r="AQ271" s="91"/>
      <c r="AR271" s="72"/>
      <c r="AS271" s="359"/>
      <c r="AT271" s="91"/>
      <c r="AU271" s="72"/>
      <c r="AV271" s="804" t="str">
        <f>IF(AU271="","",IF(AU271="A",'12.パネルラジエーター設備費用算出シート'!$G$13,IF(AU271="B",'12.パネルラジエーター設備費用算出シート'!$N$13,IF(AU271="C",'12.パネルラジエーター設備費用算出シート'!$G$23,IF(AU271="D",'12.パネルラジエーター設備費用算出シート'!$N$23,IF(AU271="E",'12.パネルラジエーター設備費用算出シート'!$G$33,IF(AU271="F",'12.パネルラジエーター設備費用算出シート'!$N$33,IF(AU271="G",'12.パネルラジエーター設備費用算出シート'!$G$43,IF(AU271="H",'12.パネルラジエーター設備費用算出シート'!$N$43,IF(AU271="I",'12.パネルラジエーター設備費用算出シート'!$G$54,'12.パネルラジエーター設備費用算出シート'!$N$54))))))))))</f>
        <v/>
      </c>
      <c r="AW271" s="91"/>
      <c r="AX271" s="75"/>
      <c r="AY271" s="805"/>
      <c r="AZ271" s="91"/>
      <c r="BA271" s="36"/>
      <c r="BB271" s="36"/>
      <c r="BC271" s="36"/>
      <c r="BD271" s="36"/>
      <c r="BE271" s="66"/>
      <c r="BF271" s="36"/>
      <c r="BG271" s="36"/>
      <c r="BH271" s="66"/>
      <c r="BI271" s="36"/>
      <c r="BJ271" s="36"/>
      <c r="BK271" s="36"/>
      <c r="BL271" s="36"/>
    </row>
    <row r="272" spans="1:64" s="37" customFormat="1">
      <c r="A272" s="93"/>
      <c r="B272" s="68">
        <v>260</v>
      </c>
      <c r="C272" s="105"/>
      <c r="D272" s="69"/>
      <c r="E272" s="94"/>
      <c r="F272" s="798"/>
      <c r="G272" s="798"/>
      <c r="H272" s="72"/>
      <c r="I272" s="73"/>
      <c r="J272" s="72"/>
      <c r="K272" s="800" t="str">
        <f t="shared" si="12"/>
        <v/>
      </c>
      <c r="L272" s="800" t="str">
        <f>IF($G272="","",IF(OR('2.全体概要'!$C$15=1,'2.全体概要'!$C$15=2),INDEX($BG$15:$BG$16,MATCH($G272,$BF$15:$BF$16,-1)),IF('2.全体概要'!$C$15=3,INDEX($BG$14:$BG$15,MATCH($G272,$BF$14:$BF$15,-1)),INDEX($BG$13:$BG$14,MATCH($G272,$BF$13:$BF$14,-1)))))</f>
        <v/>
      </c>
      <c r="M272" s="800" t="str">
        <f t="shared" si="13"/>
        <v/>
      </c>
      <c r="N272" s="801">
        <f t="shared" si="11"/>
        <v>0</v>
      </c>
      <c r="O272" s="91"/>
      <c r="P272" s="161"/>
      <c r="Q272" s="67"/>
      <c r="R272" s="89"/>
      <c r="S272" s="162"/>
      <c r="T272" s="67"/>
      <c r="U272" s="91"/>
      <c r="V272" s="161"/>
      <c r="W272" s="67"/>
      <c r="X272" s="89"/>
      <c r="Y272" s="162"/>
      <c r="Z272" s="67"/>
      <c r="AA272" s="91"/>
      <c r="AB272" s="72"/>
      <c r="AC272" s="91"/>
      <c r="AD272" s="161"/>
      <c r="AE272" s="91"/>
      <c r="AF272" s="161"/>
      <c r="AG272" s="91"/>
      <c r="AH272" s="72"/>
      <c r="AI272" s="91"/>
      <c r="AJ272" s="161"/>
      <c r="AK272" s="91"/>
      <c r="AL272" s="75"/>
      <c r="AM272" s="91"/>
      <c r="AN272" s="75"/>
      <c r="AO272" s="91"/>
      <c r="AP272" s="77"/>
      <c r="AQ272" s="91"/>
      <c r="AR272" s="72"/>
      <c r="AS272" s="359"/>
      <c r="AT272" s="91"/>
      <c r="AU272" s="72"/>
      <c r="AV272" s="804" t="str">
        <f>IF(AU272="","",IF(AU272="A",'12.パネルラジエーター設備費用算出シート'!$G$13,IF(AU272="B",'12.パネルラジエーター設備費用算出シート'!$N$13,IF(AU272="C",'12.パネルラジエーター設備費用算出シート'!$G$23,IF(AU272="D",'12.パネルラジエーター設備費用算出シート'!$N$23,IF(AU272="E",'12.パネルラジエーター設備費用算出シート'!$G$33,IF(AU272="F",'12.パネルラジエーター設備費用算出シート'!$N$33,IF(AU272="G",'12.パネルラジエーター設備費用算出シート'!$G$43,IF(AU272="H",'12.パネルラジエーター設備費用算出シート'!$N$43,IF(AU272="I",'12.パネルラジエーター設備費用算出シート'!$G$54,'12.パネルラジエーター設備費用算出シート'!$N$54))))))))))</f>
        <v/>
      </c>
      <c r="AW272" s="91"/>
      <c r="AX272" s="75"/>
      <c r="AY272" s="805"/>
      <c r="AZ272" s="91"/>
      <c r="BA272" s="36"/>
      <c r="BB272" s="36"/>
      <c r="BC272" s="36"/>
      <c r="BD272" s="36"/>
      <c r="BE272" s="66"/>
      <c r="BF272" s="36"/>
      <c r="BG272" s="36"/>
      <c r="BH272" s="66"/>
      <c r="BI272" s="36"/>
      <c r="BJ272" s="36"/>
      <c r="BK272" s="36"/>
      <c r="BL272" s="36"/>
    </row>
    <row r="273" spans="1:64" s="37" customFormat="1">
      <c r="A273" s="93"/>
      <c r="B273" s="68">
        <v>261</v>
      </c>
      <c r="C273" s="105"/>
      <c r="D273" s="69"/>
      <c r="E273" s="94"/>
      <c r="F273" s="798"/>
      <c r="G273" s="798"/>
      <c r="H273" s="72"/>
      <c r="I273" s="73"/>
      <c r="J273" s="72"/>
      <c r="K273" s="800" t="str">
        <f t="shared" si="12"/>
        <v/>
      </c>
      <c r="L273" s="800" t="str">
        <f>IF($G273="","",IF(OR('2.全体概要'!$C$15=1,'2.全体概要'!$C$15=2),INDEX($BG$15:$BG$16,MATCH($G273,$BF$15:$BF$16,-1)),IF('2.全体概要'!$C$15=3,INDEX($BG$14:$BG$15,MATCH($G273,$BF$14:$BF$15,-1)),INDEX($BG$13:$BG$14,MATCH($G273,$BF$13:$BF$14,-1)))))</f>
        <v/>
      </c>
      <c r="M273" s="800" t="str">
        <f t="shared" si="13"/>
        <v/>
      </c>
      <c r="N273" s="801">
        <f t="shared" si="11"/>
        <v>0</v>
      </c>
      <c r="O273" s="91"/>
      <c r="P273" s="161"/>
      <c r="Q273" s="67"/>
      <c r="R273" s="89"/>
      <c r="S273" s="162"/>
      <c r="T273" s="67"/>
      <c r="U273" s="91"/>
      <c r="V273" s="161"/>
      <c r="W273" s="67"/>
      <c r="X273" s="89"/>
      <c r="Y273" s="162"/>
      <c r="Z273" s="67"/>
      <c r="AA273" s="91"/>
      <c r="AB273" s="72"/>
      <c r="AC273" s="91"/>
      <c r="AD273" s="161"/>
      <c r="AE273" s="91"/>
      <c r="AF273" s="161"/>
      <c r="AG273" s="91"/>
      <c r="AH273" s="72"/>
      <c r="AI273" s="91"/>
      <c r="AJ273" s="161"/>
      <c r="AK273" s="91"/>
      <c r="AL273" s="75"/>
      <c r="AM273" s="91"/>
      <c r="AN273" s="75"/>
      <c r="AO273" s="91"/>
      <c r="AP273" s="77"/>
      <c r="AQ273" s="91"/>
      <c r="AR273" s="72"/>
      <c r="AS273" s="359"/>
      <c r="AT273" s="91"/>
      <c r="AU273" s="72"/>
      <c r="AV273" s="804" t="str">
        <f>IF(AU273="","",IF(AU273="A",'12.パネルラジエーター設備費用算出シート'!$G$13,IF(AU273="B",'12.パネルラジエーター設備費用算出シート'!$N$13,IF(AU273="C",'12.パネルラジエーター設備費用算出シート'!$G$23,IF(AU273="D",'12.パネルラジエーター設備費用算出シート'!$N$23,IF(AU273="E",'12.パネルラジエーター設備費用算出シート'!$G$33,IF(AU273="F",'12.パネルラジエーター設備費用算出シート'!$N$33,IF(AU273="G",'12.パネルラジエーター設備費用算出シート'!$G$43,IF(AU273="H",'12.パネルラジエーター設備費用算出シート'!$N$43,IF(AU273="I",'12.パネルラジエーター設備費用算出シート'!$G$54,'12.パネルラジエーター設備費用算出シート'!$N$54))))))))))</f>
        <v/>
      </c>
      <c r="AW273" s="91"/>
      <c r="AX273" s="75"/>
      <c r="AY273" s="805"/>
      <c r="AZ273" s="91"/>
      <c r="BA273" s="36"/>
      <c r="BB273" s="36"/>
      <c r="BC273" s="36"/>
      <c r="BD273" s="36"/>
      <c r="BE273" s="66"/>
      <c r="BF273" s="36"/>
      <c r="BG273" s="36"/>
      <c r="BH273" s="66"/>
      <c r="BI273" s="36"/>
      <c r="BJ273" s="36"/>
      <c r="BK273" s="36"/>
      <c r="BL273" s="36"/>
    </row>
    <row r="274" spans="1:64" s="37" customFormat="1">
      <c r="A274" s="93"/>
      <c r="B274" s="68">
        <v>262</v>
      </c>
      <c r="C274" s="105"/>
      <c r="D274" s="69"/>
      <c r="E274" s="94"/>
      <c r="F274" s="798"/>
      <c r="G274" s="798"/>
      <c r="H274" s="72"/>
      <c r="I274" s="73"/>
      <c r="J274" s="72"/>
      <c r="K274" s="800" t="str">
        <f t="shared" si="12"/>
        <v/>
      </c>
      <c r="L274" s="800" t="str">
        <f>IF($G274="","",IF(OR('2.全体概要'!$C$15=1,'2.全体概要'!$C$15=2),INDEX($BG$15:$BG$16,MATCH($G274,$BF$15:$BF$16,-1)),IF('2.全体概要'!$C$15=3,INDEX($BG$14:$BG$15,MATCH($G274,$BF$14:$BF$15,-1)),INDEX($BG$13:$BG$14,MATCH($G274,$BF$13:$BF$14,-1)))))</f>
        <v/>
      </c>
      <c r="M274" s="800" t="str">
        <f t="shared" si="13"/>
        <v/>
      </c>
      <c r="N274" s="801">
        <f t="shared" ref="N274:N307" si="14">IF(OR(K274="",L274="",M274=""),0,(700000*K274*L274*M274))</f>
        <v>0</v>
      </c>
      <c r="O274" s="91"/>
      <c r="P274" s="161"/>
      <c r="Q274" s="67"/>
      <c r="R274" s="89"/>
      <c r="S274" s="162"/>
      <c r="T274" s="67"/>
      <c r="U274" s="91"/>
      <c r="V274" s="161"/>
      <c r="W274" s="67"/>
      <c r="X274" s="89"/>
      <c r="Y274" s="162"/>
      <c r="Z274" s="67"/>
      <c r="AA274" s="91"/>
      <c r="AB274" s="72"/>
      <c r="AC274" s="91"/>
      <c r="AD274" s="161"/>
      <c r="AE274" s="91"/>
      <c r="AF274" s="161"/>
      <c r="AG274" s="91"/>
      <c r="AH274" s="72"/>
      <c r="AI274" s="91"/>
      <c r="AJ274" s="161"/>
      <c r="AK274" s="91"/>
      <c r="AL274" s="75"/>
      <c r="AM274" s="91"/>
      <c r="AN274" s="75"/>
      <c r="AO274" s="91"/>
      <c r="AP274" s="77"/>
      <c r="AQ274" s="91"/>
      <c r="AR274" s="72"/>
      <c r="AS274" s="359"/>
      <c r="AT274" s="91"/>
      <c r="AU274" s="72"/>
      <c r="AV274" s="804" t="str">
        <f>IF(AU274="","",IF(AU274="A",'12.パネルラジエーター設備費用算出シート'!$G$13,IF(AU274="B",'12.パネルラジエーター設備費用算出シート'!$N$13,IF(AU274="C",'12.パネルラジエーター設備費用算出シート'!$G$23,IF(AU274="D",'12.パネルラジエーター設備費用算出シート'!$N$23,IF(AU274="E",'12.パネルラジエーター設備費用算出シート'!$G$33,IF(AU274="F",'12.パネルラジエーター設備費用算出シート'!$N$33,IF(AU274="G",'12.パネルラジエーター設備費用算出シート'!$G$43,IF(AU274="H",'12.パネルラジエーター設備費用算出シート'!$N$43,IF(AU274="I",'12.パネルラジエーター設備費用算出シート'!$G$54,'12.パネルラジエーター設備費用算出シート'!$N$54))))))))))</f>
        <v/>
      </c>
      <c r="AW274" s="91"/>
      <c r="AX274" s="75"/>
      <c r="AY274" s="805"/>
      <c r="AZ274" s="91"/>
      <c r="BA274" s="36"/>
      <c r="BB274" s="36"/>
      <c r="BC274" s="36"/>
      <c r="BD274" s="36"/>
      <c r="BE274" s="66"/>
      <c r="BF274" s="36"/>
      <c r="BG274" s="36"/>
      <c r="BH274" s="66"/>
      <c r="BI274" s="36"/>
      <c r="BJ274" s="36"/>
      <c r="BK274" s="36"/>
      <c r="BL274" s="36"/>
    </row>
    <row r="275" spans="1:64" s="37" customFormat="1">
      <c r="A275" s="93"/>
      <c r="B275" s="68">
        <v>263</v>
      </c>
      <c r="C275" s="105"/>
      <c r="D275" s="69"/>
      <c r="E275" s="94"/>
      <c r="F275" s="798"/>
      <c r="G275" s="798"/>
      <c r="H275" s="72"/>
      <c r="I275" s="73"/>
      <c r="J275" s="72"/>
      <c r="K275" s="800" t="str">
        <f t="shared" si="12"/>
        <v/>
      </c>
      <c r="L275" s="800" t="str">
        <f>IF($G275="","",IF(OR('2.全体概要'!$C$15=1,'2.全体概要'!$C$15=2),INDEX($BG$15:$BG$16,MATCH($G275,$BF$15:$BF$16,-1)),IF('2.全体概要'!$C$15=3,INDEX($BG$14:$BG$15,MATCH($G275,$BF$14:$BF$15,-1)),INDEX($BG$13:$BG$14,MATCH($G275,$BF$13:$BF$14,-1)))))</f>
        <v/>
      </c>
      <c r="M275" s="800" t="str">
        <f t="shared" si="13"/>
        <v/>
      </c>
      <c r="N275" s="801">
        <f t="shared" si="14"/>
        <v>0</v>
      </c>
      <c r="O275" s="91"/>
      <c r="P275" s="161"/>
      <c r="Q275" s="67"/>
      <c r="R275" s="89"/>
      <c r="S275" s="162"/>
      <c r="T275" s="67"/>
      <c r="U275" s="91"/>
      <c r="V275" s="161"/>
      <c r="W275" s="67"/>
      <c r="X275" s="89"/>
      <c r="Y275" s="162"/>
      <c r="Z275" s="67"/>
      <c r="AA275" s="91"/>
      <c r="AB275" s="72"/>
      <c r="AC275" s="91"/>
      <c r="AD275" s="161"/>
      <c r="AE275" s="91"/>
      <c r="AF275" s="161"/>
      <c r="AG275" s="91"/>
      <c r="AH275" s="72"/>
      <c r="AI275" s="91"/>
      <c r="AJ275" s="161"/>
      <c r="AK275" s="91"/>
      <c r="AL275" s="75"/>
      <c r="AM275" s="91"/>
      <c r="AN275" s="75"/>
      <c r="AO275" s="91"/>
      <c r="AP275" s="77"/>
      <c r="AQ275" s="91"/>
      <c r="AR275" s="72"/>
      <c r="AS275" s="359"/>
      <c r="AT275" s="91"/>
      <c r="AU275" s="72"/>
      <c r="AV275" s="804" t="str">
        <f>IF(AU275="","",IF(AU275="A",'12.パネルラジエーター設備費用算出シート'!$G$13,IF(AU275="B",'12.パネルラジエーター設備費用算出シート'!$N$13,IF(AU275="C",'12.パネルラジエーター設備費用算出シート'!$G$23,IF(AU275="D",'12.パネルラジエーター設備費用算出シート'!$N$23,IF(AU275="E",'12.パネルラジエーター設備費用算出シート'!$G$33,IF(AU275="F",'12.パネルラジエーター設備費用算出シート'!$N$33,IF(AU275="G",'12.パネルラジエーター設備費用算出シート'!$G$43,IF(AU275="H",'12.パネルラジエーター設備費用算出シート'!$N$43,IF(AU275="I",'12.パネルラジエーター設備費用算出シート'!$G$54,'12.パネルラジエーター設備費用算出シート'!$N$54))))))))))</f>
        <v/>
      </c>
      <c r="AW275" s="91"/>
      <c r="AX275" s="75"/>
      <c r="AY275" s="805"/>
      <c r="AZ275" s="91"/>
      <c r="BA275" s="36"/>
      <c r="BB275" s="36"/>
      <c r="BC275" s="36"/>
      <c r="BD275" s="36"/>
      <c r="BE275" s="66"/>
      <c r="BF275" s="36"/>
      <c r="BG275" s="36"/>
      <c r="BH275" s="66"/>
      <c r="BI275" s="36"/>
      <c r="BJ275" s="36"/>
      <c r="BK275" s="36"/>
      <c r="BL275" s="36"/>
    </row>
    <row r="276" spans="1:64" s="37" customFormat="1">
      <c r="A276" s="93"/>
      <c r="B276" s="68">
        <v>264</v>
      </c>
      <c r="C276" s="105"/>
      <c r="D276" s="69"/>
      <c r="E276" s="94"/>
      <c r="F276" s="798"/>
      <c r="G276" s="798"/>
      <c r="H276" s="72"/>
      <c r="I276" s="73"/>
      <c r="J276" s="72"/>
      <c r="K276" s="800" t="str">
        <f t="shared" si="12"/>
        <v/>
      </c>
      <c r="L276" s="800" t="str">
        <f>IF($G276="","",IF(OR('2.全体概要'!$C$15=1,'2.全体概要'!$C$15=2),INDEX($BG$15:$BG$16,MATCH($G276,$BF$15:$BF$16,-1)),IF('2.全体概要'!$C$15=3,INDEX($BG$14:$BG$15,MATCH($G276,$BF$14:$BF$15,-1)),INDEX($BG$13:$BG$14,MATCH($G276,$BF$13:$BF$14,-1)))))</f>
        <v/>
      </c>
      <c r="M276" s="800" t="str">
        <f t="shared" si="13"/>
        <v/>
      </c>
      <c r="N276" s="801">
        <f t="shared" si="14"/>
        <v>0</v>
      </c>
      <c r="O276" s="91"/>
      <c r="P276" s="161"/>
      <c r="Q276" s="67"/>
      <c r="R276" s="89"/>
      <c r="S276" s="162"/>
      <c r="T276" s="67"/>
      <c r="U276" s="91"/>
      <c r="V276" s="161"/>
      <c r="W276" s="67"/>
      <c r="X276" s="89"/>
      <c r="Y276" s="162"/>
      <c r="Z276" s="67"/>
      <c r="AA276" s="91"/>
      <c r="AB276" s="72"/>
      <c r="AC276" s="91"/>
      <c r="AD276" s="161"/>
      <c r="AE276" s="91"/>
      <c r="AF276" s="161"/>
      <c r="AG276" s="91"/>
      <c r="AH276" s="72"/>
      <c r="AI276" s="91"/>
      <c r="AJ276" s="161"/>
      <c r="AK276" s="91"/>
      <c r="AL276" s="75"/>
      <c r="AM276" s="91"/>
      <c r="AN276" s="75"/>
      <c r="AO276" s="91"/>
      <c r="AP276" s="77"/>
      <c r="AQ276" s="91"/>
      <c r="AR276" s="72"/>
      <c r="AS276" s="359"/>
      <c r="AT276" s="91"/>
      <c r="AU276" s="72"/>
      <c r="AV276" s="804" t="str">
        <f>IF(AU276="","",IF(AU276="A",'12.パネルラジエーター設備費用算出シート'!$G$13,IF(AU276="B",'12.パネルラジエーター設備費用算出シート'!$N$13,IF(AU276="C",'12.パネルラジエーター設備費用算出シート'!$G$23,IF(AU276="D",'12.パネルラジエーター設備費用算出シート'!$N$23,IF(AU276="E",'12.パネルラジエーター設備費用算出シート'!$G$33,IF(AU276="F",'12.パネルラジエーター設備費用算出シート'!$N$33,IF(AU276="G",'12.パネルラジエーター設備費用算出シート'!$G$43,IF(AU276="H",'12.パネルラジエーター設備費用算出シート'!$N$43,IF(AU276="I",'12.パネルラジエーター設備費用算出シート'!$G$54,'12.パネルラジエーター設備費用算出シート'!$N$54))))))))))</f>
        <v/>
      </c>
      <c r="AW276" s="91"/>
      <c r="AX276" s="75"/>
      <c r="AY276" s="805"/>
      <c r="AZ276" s="91"/>
      <c r="BA276" s="36"/>
      <c r="BB276" s="36"/>
      <c r="BC276" s="36"/>
      <c r="BD276" s="36"/>
      <c r="BE276" s="66"/>
      <c r="BF276" s="36"/>
      <c r="BG276" s="36"/>
      <c r="BH276" s="66"/>
      <c r="BI276" s="36"/>
      <c r="BJ276" s="36"/>
      <c r="BK276" s="36"/>
      <c r="BL276" s="36"/>
    </row>
    <row r="277" spans="1:64" s="37" customFormat="1">
      <c r="A277" s="93"/>
      <c r="B277" s="68">
        <v>265</v>
      </c>
      <c r="C277" s="105"/>
      <c r="D277" s="69"/>
      <c r="E277" s="94"/>
      <c r="F277" s="798"/>
      <c r="G277" s="798"/>
      <c r="H277" s="72"/>
      <c r="I277" s="73"/>
      <c r="J277" s="72"/>
      <c r="K277" s="800" t="str">
        <f t="shared" si="12"/>
        <v/>
      </c>
      <c r="L277" s="800" t="str">
        <f>IF($G277="","",IF(OR('2.全体概要'!$C$15=1,'2.全体概要'!$C$15=2),INDEX($BG$15:$BG$16,MATCH($G277,$BF$15:$BF$16,-1)),IF('2.全体概要'!$C$15=3,INDEX($BG$14:$BG$15,MATCH($G277,$BF$14:$BF$15,-1)),INDEX($BG$13:$BG$14,MATCH($G277,$BF$13:$BF$14,-1)))))</f>
        <v/>
      </c>
      <c r="M277" s="800" t="str">
        <f t="shared" si="13"/>
        <v/>
      </c>
      <c r="N277" s="801">
        <f t="shared" si="14"/>
        <v>0</v>
      </c>
      <c r="O277" s="91"/>
      <c r="P277" s="161"/>
      <c r="Q277" s="67"/>
      <c r="R277" s="89"/>
      <c r="S277" s="162"/>
      <c r="T277" s="67"/>
      <c r="U277" s="91"/>
      <c r="V277" s="161"/>
      <c r="W277" s="67"/>
      <c r="X277" s="89"/>
      <c r="Y277" s="162"/>
      <c r="Z277" s="67"/>
      <c r="AA277" s="91"/>
      <c r="AB277" s="72"/>
      <c r="AC277" s="91"/>
      <c r="AD277" s="161"/>
      <c r="AE277" s="91"/>
      <c r="AF277" s="161"/>
      <c r="AG277" s="91"/>
      <c r="AH277" s="72"/>
      <c r="AI277" s="91"/>
      <c r="AJ277" s="161"/>
      <c r="AK277" s="91"/>
      <c r="AL277" s="75"/>
      <c r="AM277" s="91"/>
      <c r="AN277" s="75"/>
      <c r="AO277" s="91"/>
      <c r="AP277" s="77"/>
      <c r="AQ277" s="91"/>
      <c r="AR277" s="72"/>
      <c r="AS277" s="359"/>
      <c r="AT277" s="91"/>
      <c r="AU277" s="72"/>
      <c r="AV277" s="804" t="str">
        <f>IF(AU277="","",IF(AU277="A",'12.パネルラジエーター設備費用算出シート'!$G$13,IF(AU277="B",'12.パネルラジエーター設備費用算出シート'!$N$13,IF(AU277="C",'12.パネルラジエーター設備費用算出シート'!$G$23,IF(AU277="D",'12.パネルラジエーター設備費用算出シート'!$N$23,IF(AU277="E",'12.パネルラジエーター設備費用算出シート'!$G$33,IF(AU277="F",'12.パネルラジエーター設備費用算出シート'!$N$33,IF(AU277="G",'12.パネルラジエーター設備費用算出シート'!$G$43,IF(AU277="H",'12.パネルラジエーター設備費用算出シート'!$N$43,IF(AU277="I",'12.パネルラジエーター設備費用算出シート'!$G$54,'12.パネルラジエーター設備費用算出シート'!$N$54))))))))))</f>
        <v/>
      </c>
      <c r="AW277" s="91"/>
      <c r="AX277" s="75"/>
      <c r="AY277" s="805"/>
      <c r="AZ277" s="91"/>
      <c r="BA277" s="36"/>
      <c r="BB277" s="36"/>
      <c r="BC277" s="36"/>
      <c r="BD277" s="36"/>
      <c r="BE277" s="66"/>
      <c r="BF277" s="36"/>
      <c r="BG277" s="36"/>
      <c r="BH277" s="66"/>
      <c r="BI277" s="36"/>
      <c r="BJ277" s="36"/>
      <c r="BK277" s="36"/>
      <c r="BL277" s="36"/>
    </row>
    <row r="278" spans="1:64" s="37" customFormat="1">
      <c r="A278" s="93"/>
      <c r="B278" s="68">
        <v>266</v>
      </c>
      <c r="C278" s="105"/>
      <c r="D278" s="69"/>
      <c r="E278" s="94"/>
      <c r="F278" s="798"/>
      <c r="G278" s="798"/>
      <c r="H278" s="72"/>
      <c r="I278" s="73"/>
      <c r="J278" s="72"/>
      <c r="K278" s="800" t="str">
        <f t="shared" si="12"/>
        <v/>
      </c>
      <c r="L278" s="800" t="str">
        <f>IF($G278="","",IF(OR('2.全体概要'!$C$15=1,'2.全体概要'!$C$15=2),INDEX($BG$15:$BG$16,MATCH($G278,$BF$15:$BF$16,-1)),IF('2.全体概要'!$C$15=3,INDEX($BG$14:$BG$15,MATCH($G278,$BF$14:$BF$15,-1)),INDEX($BG$13:$BG$14,MATCH($G278,$BF$13:$BF$14,-1)))))</f>
        <v/>
      </c>
      <c r="M278" s="800" t="str">
        <f t="shared" si="13"/>
        <v/>
      </c>
      <c r="N278" s="801">
        <f t="shared" si="14"/>
        <v>0</v>
      </c>
      <c r="O278" s="91"/>
      <c r="P278" s="161"/>
      <c r="Q278" s="67"/>
      <c r="R278" s="89"/>
      <c r="S278" s="162"/>
      <c r="T278" s="67"/>
      <c r="U278" s="91"/>
      <c r="V278" s="161"/>
      <c r="W278" s="67"/>
      <c r="X278" s="89"/>
      <c r="Y278" s="162"/>
      <c r="Z278" s="67"/>
      <c r="AA278" s="91"/>
      <c r="AB278" s="72"/>
      <c r="AC278" s="91"/>
      <c r="AD278" s="161"/>
      <c r="AE278" s="91"/>
      <c r="AF278" s="161"/>
      <c r="AG278" s="91"/>
      <c r="AH278" s="72"/>
      <c r="AI278" s="91"/>
      <c r="AJ278" s="161"/>
      <c r="AK278" s="91"/>
      <c r="AL278" s="75"/>
      <c r="AM278" s="91"/>
      <c r="AN278" s="75"/>
      <c r="AO278" s="91"/>
      <c r="AP278" s="77"/>
      <c r="AQ278" s="91"/>
      <c r="AR278" s="72"/>
      <c r="AS278" s="359"/>
      <c r="AT278" s="91"/>
      <c r="AU278" s="72"/>
      <c r="AV278" s="804" t="str">
        <f>IF(AU278="","",IF(AU278="A",'12.パネルラジエーター設備費用算出シート'!$G$13,IF(AU278="B",'12.パネルラジエーター設備費用算出シート'!$N$13,IF(AU278="C",'12.パネルラジエーター設備費用算出シート'!$G$23,IF(AU278="D",'12.パネルラジエーター設備費用算出シート'!$N$23,IF(AU278="E",'12.パネルラジエーター設備費用算出シート'!$G$33,IF(AU278="F",'12.パネルラジエーター設備費用算出シート'!$N$33,IF(AU278="G",'12.パネルラジエーター設備費用算出シート'!$G$43,IF(AU278="H",'12.パネルラジエーター設備費用算出シート'!$N$43,IF(AU278="I",'12.パネルラジエーター設備費用算出シート'!$G$54,'12.パネルラジエーター設備費用算出シート'!$N$54))))))))))</f>
        <v/>
      </c>
      <c r="AW278" s="91"/>
      <c r="AX278" s="75"/>
      <c r="AY278" s="805"/>
      <c r="AZ278" s="91"/>
      <c r="BA278" s="36"/>
      <c r="BB278" s="36"/>
      <c r="BC278" s="36"/>
      <c r="BD278" s="36"/>
      <c r="BE278" s="66"/>
      <c r="BF278" s="36"/>
      <c r="BG278" s="36"/>
      <c r="BH278" s="66"/>
      <c r="BI278" s="36"/>
      <c r="BJ278" s="36"/>
      <c r="BK278" s="36"/>
      <c r="BL278" s="36"/>
    </row>
    <row r="279" spans="1:64" s="37" customFormat="1">
      <c r="A279" s="93"/>
      <c r="B279" s="68">
        <v>267</v>
      </c>
      <c r="C279" s="105"/>
      <c r="D279" s="69"/>
      <c r="E279" s="94"/>
      <c r="F279" s="798"/>
      <c r="G279" s="798"/>
      <c r="H279" s="72"/>
      <c r="I279" s="73"/>
      <c r="J279" s="72"/>
      <c r="K279" s="800" t="str">
        <f t="shared" si="12"/>
        <v/>
      </c>
      <c r="L279" s="800" t="str">
        <f>IF($G279="","",IF(OR('2.全体概要'!$C$15=1,'2.全体概要'!$C$15=2),INDEX($BG$15:$BG$16,MATCH($G279,$BF$15:$BF$16,-1)),IF('2.全体概要'!$C$15=3,INDEX($BG$14:$BG$15,MATCH($G279,$BF$14:$BF$15,-1)),INDEX($BG$13:$BG$14,MATCH($G279,$BF$13:$BF$14,-1)))))</f>
        <v/>
      </c>
      <c r="M279" s="800" t="str">
        <f t="shared" si="13"/>
        <v/>
      </c>
      <c r="N279" s="801">
        <f t="shared" si="14"/>
        <v>0</v>
      </c>
      <c r="O279" s="91"/>
      <c r="P279" s="161"/>
      <c r="Q279" s="67"/>
      <c r="R279" s="89"/>
      <c r="S279" s="162"/>
      <c r="T279" s="67"/>
      <c r="U279" s="91"/>
      <c r="V279" s="161"/>
      <c r="W279" s="67"/>
      <c r="X279" s="89"/>
      <c r="Y279" s="162"/>
      <c r="Z279" s="67"/>
      <c r="AA279" s="91"/>
      <c r="AB279" s="72"/>
      <c r="AC279" s="91"/>
      <c r="AD279" s="161"/>
      <c r="AE279" s="91"/>
      <c r="AF279" s="161"/>
      <c r="AG279" s="91"/>
      <c r="AH279" s="72"/>
      <c r="AI279" s="91"/>
      <c r="AJ279" s="161"/>
      <c r="AK279" s="91"/>
      <c r="AL279" s="75"/>
      <c r="AM279" s="91"/>
      <c r="AN279" s="75"/>
      <c r="AO279" s="91"/>
      <c r="AP279" s="77"/>
      <c r="AQ279" s="91"/>
      <c r="AR279" s="72"/>
      <c r="AS279" s="359"/>
      <c r="AT279" s="91"/>
      <c r="AU279" s="72"/>
      <c r="AV279" s="804" t="str">
        <f>IF(AU279="","",IF(AU279="A",'12.パネルラジエーター設備費用算出シート'!$G$13,IF(AU279="B",'12.パネルラジエーター設備費用算出シート'!$N$13,IF(AU279="C",'12.パネルラジエーター設備費用算出シート'!$G$23,IF(AU279="D",'12.パネルラジエーター設備費用算出シート'!$N$23,IF(AU279="E",'12.パネルラジエーター設備費用算出シート'!$G$33,IF(AU279="F",'12.パネルラジエーター設備費用算出シート'!$N$33,IF(AU279="G",'12.パネルラジエーター設備費用算出シート'!$G$43,IF(AU279="H",'12.パネルラジエーター設備費用算出シート'!$N$43,IF(AU279="I",'12.パネルラジエーター設備費用算出シート'!$G$54,'12.パネルラジエーター設備費用算出シート'!$N$54))))))))))</f>
        <v/>
      </c>
      <c r="AW279" s="91"/>
      <c r="AX279" s="75"/>
      <c r="AY279" s="805"/>
      <c r="AZ279" s="91"/>
      <c r="BA279" s="36"/>
      <c r="BB279" s="36"/>
      <c r="BC279" s="36"/>
      <c r="BD279" s="36"/>
      <c r="BE279" s="66"/>
      <c r="BF279" s="36"/>
      <c r="BG279" s="36"/>
      <c r="BH279" s="66"/>
      <c r="BI279" s="36"/>
      <c r="BJ279" s="36"/>
      <c r="BK279" s="36"/>
      <c r="BL279" s="36"/>
    </row>
    <row r="280" spans="1:64" s="37" customFormat="1">
      <c r="A280" s="93"/>
      <c r="B280" s="68">
        <v>268</v>
      </c>
      <c r="C280" s="105"/>
      <c r="D280" s="69"/>
      <c r="E280" s="94"/>
      <c r="F280" s="798"/>
      <c r="G280" s="798"/>
      <c r="H280" s="72"/>
      <c r="I280" s="73"/>
      <c r="J280" s="72"/>
      <c r="K280" s="800" t="str">
        <f t="shared" si="12"/>
        <v/>
      </c>
      <c r="L280" s="800" t="str">
        <f>IF($G280="","",IF(OR('2.全体概要'!$C$15=1,'2.全体概要'!$C$15=2),INDEX($BG$15:$BG$16,MATCH($G280,$BF$15:$BF$16,-1)),IF('2.全体概要'!$C$15=3,INDEX($BG$14:$BG$15,MATCH($G280,$BF$14:$BF$15,-1)),INDEX($BG$13:$BG$14,MATCH($G280,$BF$13:$BF$14,-1)))))</f>
        <v/>
      </c>
      <c r="M280" s="800" t="str">
        <f t="shared" si="13"/>
        <v/>
      </c>
      <c r="N280" s="801">
        <f t="shared" si="14"/>
        <v>0</v>
      </c>
      <c r="O280" s="91"/>
      <c r="P280" s="161"/>
      <c r="Q280" s="67"/>
      <c r="R280" s="89"/>
      <c r="S280" s="162"/>
      <c r="T280" s="67"/>
      <c r="U280" s="91"/>
      <c r="V280" s="161"/>
      <c r="W280" s="67"/>
      <c r="X280" s="89"/>
      <c r="Y280" s="162"/>
      <c r="Z280" s="67"/>
      <c r="AA280" s="91"/>
      <c r="AB280" s="72"/>
      <c r="AC280" s="91"/>
      <c r="AD280" s="161"/>
      <c r="AE280" s="91"/>
      <c r="AF280" s="161"/>
      <c r="AG280" s="91"/>
      <c r="AH280" s="72"/>
      <c r="AI280" s="91"/>
      <c r="AJ280" s="161"/>
      <c r="AK280" s="91"/>
      <c r="AL280" s="75"/>
      <c r="AM280" s="91"/>
      <c r="AN280" s="75"/>
      <c r="AO280" s="91"/>
      <c r="AP280" s="77"/>
      <c r="AQ280" s="91"/>
      <c r="AR280" s="72"/>
      <c r="AS280" s="359"/>
      <c r="AT280" s="91"/>
      <c r="AU280" s="72"/>
      <c r="AV280" s="804" t="str">
        <f>IF(AU280="","",IF(AU280="A",'12.パネルラジエーター設備費用算出シート'!$G$13,IF(AU280="B",'12.パネルラジエーター設備費用算出シート'!$N$13,IF(AU280="C",'12.パネルラジエーター設備費用算出シート'!$G$23,IF(AU280="D",'12.パネルラジエーター設備費用算出シート'!$N$23,IF(AU280="E",'12.パネルラジエーター設備費用算出シート'!$G$33,IF(AU280="F",'12.パネルラジエーター設備費用算出シート'!$N$33,IF(AU280="G",'12.パネルラジエーター設備費用算出シート'!$G$43,IF(AU280="H",'12.パネルラジエーター設備費用算出シート'!$N$43,IF(AU280="I",'12.パネルラジエーター設備費用算出シート'!$G$54,'12.パネルラジエーター設備費用算出シート'!$N$54))))))))))</f>
        <v/>
      </c>
      <c r="AW280" s="91"/>
      <c r="AX280" s="75"/>
      <c r="AY280" s="805"/>
      <c r="AZ280" s="91"/>
      <c r="BA280" s="36"/>
      <c r="BB280" s="36"/>
      <c r="BC280" s="36"/>
      <c r="BD280" s="36"/>
      <c r="BE280" s="66"/>
      <c r="BF280" s="36"/>
      <c r="BG280" s="36"/>
      <c r="BH280" s="66"/>
      <c r="BI280" s="36"/>
      <c r="BJ280" s="36"/>
      <c r="BK280" s="36"/>
      <c r="BL280" s="36"/>
    </row>
    <row r="281" spans="1:64" s="37" customFormat="1">
      <c r="A281" s="93"/>
      <c r="B281" s="68">
        <v>269</v>
      </c>
      <c r="C281" s="105"/>
      <c r="D281" s="69"/>
      <c r="E281" s="94"/>
      <c r="F281" s="798"/>
      <c r="G281" s="798"/>
      <c r="H281" s="72"/>
      <c r="I281" s="73"/>
      <c r="J281" s="72"/>
      <c r="K281" s="800" t="str">
        <f t="shared" si="12"/>
        <v/>
      </c>
      <c r="L281" s="800" t="str">
        <f>IF($G281="","",IF(OR('2.全体概要'!$C$15=1,'2.全体概要'!$C$15=2),INDEX($BG$15:$BG$16,MATCH($G281,$BF$15:$BF$16,-1)),IF('2.全体概要'!$C$15=3,INDEX($BG$14:$BG$15,MATCH($G281,$BF$14:$BF$15,-1)),INDEX($BG$13:$BG$14,MATCH($G281,$BF$13:$BF$14,-1)))))</f>
        <v/>
      </c>
      <c r="M281" s="800" t="str">
        <f t="shared" si="13"/>
        <v/>
      </c>
      <c r="N281" s="801">
        <f t="shared" si="14"/>
        <v>0</v>
      </c>
      <c r="O281" s="91"/>
      <c r="P281" s="161"/>
      <c r="Q281" s="67"/>
      <c r="R281" s="89"/>
      <c r="S281" s="162"/>
      <c r="T281" s="67"/>
      <c r="U281" s="91"/>
      <c r="V281" s="161"/>
      <c r="W281" s="67"/>
      <c r="X281" s="89"/>
      <c r="Y281" s="162"/>
      <c r="Z281" s="67"/>
      <c r="AA281" s="91"/>
      <c r="AB281" s="72"/>
      <c r="AC281" s="91"/>
      <c r="AD281" s="161"/>
      <c r="AE281" s="91"/>
      <c r="AF281" s="161"/>
      <c r="AG281" s="91"/>
      <c r="AH281" s="72"/>
      <c r="AI281" s="91"/>
      <c r="AJ281" s="161"/>
      <c r="AK281" s="91"/>
      <c r="AL281" s="75"/>
      <c r="AM281" s="91"/>
      <c r="AN281" s="75"/>
      <c r="AO281" s="91"/>
      <c r="AP281" s="77"/>
      <c r="AQ281" s="91"/>
      <c r="AR281" s="72"/>
      <c r="AS281" s="359"/>
      <c r="AT281" s="91"/>
      <c r="AU281" s="72"/>
      <c r="AV281" s="804" t="str">
        <f>IF(AU281="","",IF(AU281="A",'12.パネルラジエーター設備費用算出シート'!$G$13,IF(AU281="B",'12.パネルラジエーター設備費用算出シート'!$N$13,IF(AU281="C",'12.パネルラジエーター設備費用算出シート'!$G$23,IF(AU281="D",'12.パネルラジエーター設備費用算出シート'!$N$23,IF(AU281="E",'12.パネルラジエーター設備費用算出シート'!$G$33,IF(AU281="F",'12.パネルラジエーター設備費用算出シート'!$N$33,IF(AU281="G",'12.パネルラジエーター設備費用算出シート'!$G$43,IF(AU281="H",'12.パネルラジエーター設備費用算出シート'!$N$43,IF(AU281="I",'12.パネルラジエーター設備費用算出シート'!$G$54,'12.パネルラジエーター設備費用算出シート'!$N$54))))))))))</f>
        <v/>
      </c>
      <c r="AW281" s="91"/>
      <c r="AX281" s="75"/>
      <c r="AY281" s="805"/>
      <c r="AZ281" s="91"/>
      <c r="BA281" s="36"/>
      <c r="BB281" s="36"/>
      <c r="BC281" s="36"/>
      <c r="BD281" s="36"/>
      <c r="BE281" s="66"/>
      <c r="BF281" s="36"/>
      <c r="BG281" s="36"/>
      <c r="BH281" s="66"/>
      <c r="BI281" s="36"/>
      <c r="BJ281" s="36"/>
      <c r="BK281" s="36"/>
      <c r="BL281" s="36"/>
    </row>
    <row r="282" spans="1:64" s="37" customFormat="1">
      <c r="A282" s="93"/>
      <c r="B282" s="68">
        <v>270</v>
      </c>
      <c r="C282" s="105"/>
      <c r="D282" s="69"/>
      <c r="E282" s="94"/>
      <c r="F282" s="798"/>
      <c r="G282" s="798"/>
      <c r="H282" s="72"/>
      <c r="I282" s="73"/>
      <c r="J282" s="72"/>
      <c r="K282" s="800" t="str">
        <f t="shared" si="12"/>
        <v/>
      </c>
      <c r="L282" s="800" t="str">
        <f>IF($G282="","",IF(OR('2.全体概要'!$C$15=1,'2.全体概要'!$C$15=2),INDEX($BG$15:$BG$16,MATCH($G282,$BF$15:$BF$16,-1)),IF('2.全体概要'!$C$15=3,INDEX($BG$14:$BG$15,MATCH($G282,$BF$14:$BF$15,-1)),INDEX($BG$13:$BG$14,MATCH($G282,$BF$13:$BF$14,-1)))))</f>
        <v/>
      </c>
      <c r="M282" s="800" t="str">
        <f t="shared" si="13"/>
        <v/>
      </c>
      <c r="N282" s="801">
        <f t="shared" si="14"/>
        <v>0</v>
      </c>
      <c r="O282" s="91"/>
      <c r="P282" s="161"/>
      <c r="Q282" s="67"/>
      <c r="R282" s="89"/>
      <c r="S282" s="162"/>
      <c r="T282" s="67"/>
      <c r="U282" s="91"/>
      <c r="V282" s="161"/>
      <c r="W282" s="67"/>
      <c r="X282" s="89"/>
      <c r="Y282" s="162"/>
      <c r="Z282" s="67"/>
      <c r="AA282" s="91"/>
      <c r="AB282" s="72"/>
      <c r="AC282" s="91"/>
      <c r="AD282" s="161"/>
      <c r="AE282" s="91"/>
      <c r="AF282" s="161"/>
      <c r="AG282" s="91"/>
      <c r="AH282" s="72"/>
      <c r="AI282" s="91"/>
      <c r="AJ282" s="161"/>
      <c r="AK282" s="91"/>
      <c r="AL282" s="75"/>
      <c r="AM282" s="91"/>
      <c r="AN282" s="75"/>
      <c r="AO282" s="91"/>
      <c r="AP282" s="77"/>
      <c r="AQ282" s="91"/>
      <c r="AR282" s="72"/>
      <c r="AS282" s="359"/>
      <c r="AT282" s="91"/>
      <c r="AU282" s="72"/>
      <c r="AV282" s="804" t="str">
        <f>IF(AU282="","",IF(AU282="A",'12.パネルラジエーター設備費用算出シート'!$G$13,IF(AU282="B",'12.パネルラジエーター設備費用算出シート'!$N$13,IF(AU282="C",'12.パネルラジエーター設備費用算出シート'!$G$23,IF(AU282="D",'12.パネルラジエーター設備費用算出シート'!$N$23,IF(AU282="E",'12.パネルラジエーター設備費用算出シート'!$G$33,IF(AU282="F",'12.パネルラジエーター設備費用算出シート'!$N$33,IF(AU282="G",'12.パネルラジエーター設備費用算出シート'!$G$43,IF(AU282="H",'12.パネルラジエーター設備費用算出シート'!$N$43,IF(AU282="I",'12.パネルラジエーター設備費用算出シート'!$G$54,'12.パネルラジエーター設備費用算出シート'!$N$54))))))))))</f>
        <v/>
      </c>
      <c r="AW282" s="91"/>
      <c r="AX282" s="75"/>
      <c r="AY282" s="805"/>
      <c r="AZ282" s="91"/>
      <c r="BA282" s="36"/>
      <c r="BB282" s="36"/>
      <c r="BC282" s="36"/>
      <c r="BD282" s="36"/>
      <c r="BE282" s="66"/>
      <c r="BF282" s="36"/>
      <c r="BG282" s="36"/>
      <c r="BH282" s="66"/>
      <c r="BI282" s="36"/>
      <c r="BJ282" s="36"/>
      <c r="BK282" s="36"/>
      <c r="BL282" s="36"/>
    </row>
    <row r="283" spans="1:64" s="37" customFormat="1">
      <c r="A283" s="93"/>
      <c r="B283" s="68">
        <v>271</v>
      </c>
      <c r="C283" s="105"/>
      <c r="D283" s="69"/>
      <c r="E283" s="94"/>
      <c r="F283" s="798"/>
      <c r="G283" s="798"/>
      <c r="H283" s="72"/>
      <c r="I283" s="73"/>
      <c r="J283" s="72"/>
      <c r="K283" s="800" t="str">
        <f t="shared" si="12"/>
        <v/>
      </c>
      <c r="L283" s="800" t="str">
        <f>IF($G283="","",IF(OR('2.全体概要'!$C$15=1,'2.全体概要'!$C$15=2),INDEX($BG$15:$BG$16,MATCH($G283,$BF$15:$BF$16,-1)),IF('2.全体概要'!$C$15=3,INDEX($BG$14:$BG$15,MATCH($G283,$BF$14:$BF$15,-1)),INDEX($BG$13:$BG$14,MATCH($G283,$BF$13:$BF$14,-1)))))</f>
        <v/>
      </c>
      <c r="M283" s="800" t="str">
        <f t="shared" si="13"/>
        <v/>
      </c>
      <c r="N283" s="801">
        <f t="shared" si="14"/>
        <v>0</v>
      </c>
      <c r="O283" s="91"/>
      <c r="P283" s="161"/>
      <c r="Q283" s="67"/>
      <c r="R283" s="89"/>
      <c r="S283" s="162"/>
      <c r="T283" s="67"/>
      <c r="U283" s="91"/>
      <c r="V283" s="161"/>
      <c r="W283" s="67"/>
      <c r="X283" s="89"/>
      <c r="Y283" s="162"/>
      <c r="Z283" s="67"/>
      <c r="AA283" s="91"/>
      <c r="AB283" s="72"/>
      <c r="AC283" s="91"/>
      <c r="AD283" s="161"/>
      <c r="AE283" s="91"/>
      <c r="AF283" s="161"/>
      <c r="AG283" s="91"/>
      <c r="AH283" s="72"/>
      <c r="AI283" s="91"/>
      <c r="AJ283" s="161"/>
      <c r="AK283" s="91"/>
      <c r="AL283" s="75"/>
      <c r="AM283" s="91"/>
      <c r="AN283" s="75"/>
      <c r="AO283" s="91"/>
      <c r="AP283" s="77"/>
      <c r="AQ283" s="91"/>
      <c r="AR283" s="72"/>
      <c r="AS283" s="359"/>
      <c r="AT283" s="91"/>
      <c r="AU283" s="72"/>
      <c r="AV283" s="804" t="str">
        <f>IF(AU283="","",IF(AU283="A",'12.パネルラジエーター設備費用算出シート'!$G$13,IF(AU283="B",'12.パネルラジエーター設備費用算出シート'!$N$13,IF(AU283="C",'12.パネルラジエーター設備費用算出シート'!$G$23,IF(AU283="D",'12.パネルラジエーター設備費用算出シート'!$N$23,IF(AU283="E",'12.パネルラジエーター設備費用算出シート'!$G$33,IF(AU283="F",'12.パネルラジエーター設備費用算出シート'!$N$33,IF(AU283="G",'12.パネルラジエーター設備費用算出シート'!$G$43,IF(AU283="H",'12.パネルラジエーター設備費用算出シート'!$N$43,IF(AU283="I",'12.パネルラジエーター設備費用算出シート'!$G$54,'12.パネルラジエーター設備費用算出シート'!$N$54))))))))))</f>
        <v/>
      </c>
      <c r="AW283" s="91"/>
      <c r="AX283" s="75"/>
      <c r="AY283" s="805"/>
      <c r="AZ283" s="91"/>
      <c r="BA283" s="36"/>
      <c r="BB283" s="36"/>
      <c r="BC283" s="36"/>
      <c r="BD283" s="36"/>
      <c r="BE283" s="66"/>
      <c r="BF283" s="36"/>
      <c r="BG283" s="36"/>
      <c r="BH283" s="66"/>
      <c r="BI283" s="36"/>
      <c r="BJ283" s="36"/>
      <c r="BK283" s="36"/>
      <c r="BL283" s="36"/>
    </row>
    <row r="284" spans="1:64" s="37" customFormat="1">
      <c r="A284" s="93"/>
      <c r="B284" s="68">
        <v>272</v>
      </c>
      <c r="C284" s="105"/>
      <c r="D284" s="69"/>
      <c r="E284" s="94"/>
      <c r="F284" s="798"/>
      <c r="G284" s="798"/>
      <c r="H284" s="72"/>
      <c r="I284" s="73"/>
      <c r="J284" s="72"/>
      <c r="K284" s="800" t="str">
        <f t="shared" si="12"/>
        <v/>
      </c>
      <c r="L284" s="800" t="str">
        <f>IF($G284="","",IF(OR('2.全体概要'!$C$15=1,'2.全体概要'!$C$15=2),INDEX($BG$15:$BG$16,MATCH($G284,$BF$15:$BF$16,-1)),IF('2.全体概要'!$C$15=3,INDEX($BG$14:$BG$15,MATCH($G284,$BF$14:$BF$15,-1)),INDEX($BG$13:$BG$14,MATCH($G284,$BF$13:$BF$14,-1)))))</f>
        <v/>
      </c>
      <c r="M284" s="800" t="str">
        <f t="shared" si="13"/>
        <v/>
      </c>
      <c r="N284" s="801">
        <f t="shared" si="14"/>
        <v>0</v>
      </c>
      <c r="O284" s="91"/>
      <c r="P284" s="161"/>
      <c r="Q284" s="67"/>
      <c r="R284" s="89"/>
      <c r="S284" s="162"/>
      <c r="T284" s="67"/>
      <c r="U284" s="91"/>
      <c r="V284" s="161"/>
      <c r="W284" s="67"/>
      <c r="X284" s="89"/>
      <c r="Y284" s="162"/>
      <c r="Z284" s="67"/>
      <c r="AA284" s="91"/>
      <c r="AB284" s="72"/>
      <c r="AC284" s="91"/>
      <c r="AD284" s="161"/>
      <c r="AE284" s="91"/>
      <c r="AF284" s="161"/>
      <c r="AG284" s="91"/>
      <c r="AH284" s="72"/>
      <c r="AI284" s="91"/>
      <c r="AJ284" s="161"/>
      <c r="AK284" s="91"/>
      <c r="AL284" s="75"/>
      <c r="AM284" s="91"/>
      <c r="AN284" s="75"/>
      <c r="AO284" s="91"/>
      <c r="AP284" s="77"/>
      <c r="AQ284" s="91"/>
      <c r="AR284" s="72"/>
      <c r="AS284" s="359"/>
      <c r="AT284" s="91"/>
      <c r="AU284" s="72"/>
      <c r="AV284" s="804" t="str">
        <f>IF(AU284="","",IF(AU284="A",'12.パネルラジエーター設備費用算出シート'!$G$13,IF(AU284="B",'12.パネルラジエーター設備費用算出シート'!$N$13,IF(AU284="C",'12.パネルラジエーター設備費用算出シート'!$G$23,IF(AU284="D",'12.パネルラジエーター設備費用算出シート'!$N$23,IF(AU284="E",'12.パネルラジエーター設備費用算出シート'!$G$33,IF(AU284="F",'12.パネルラジエーター設備費用算出シート'!$N$33,IF(AU284="G",'12.パネルラジエーター設備費用算出シート'!$G$43,IF(AU284="H",'12.パネルラジエーター設備費用算出シート'!$N$43,IF(AU284="I",'12.パネルラジエーター設備費用算出シート'!$G$54,'12.パネルラジエーター設備費用算出シート'!$N$54))))))))))</f>
        <v/>
      </c>
      <c r="AW284" s="91"/>
      <c r="AX284" s="75"/>
      <c r="AY284" s="805"/>
      <c r="AZ284" s="91"/>
      <c r="BA284" s="36"/>
      <c r="BB284" s="36"/>
      <c r="BC284" s="36"/>
      <c r="BD284" s="36"/>
      <c r="BE284" s="66"/>
      <c r="BF284" s="36"/>
      <c r="BG284" s="36"/>
      <c r="BH284" s="66"/>
      <c r="BI284" s="36"/>
      <c r="BJ284" s="36"/>
      <c r="BK284" s="36"/>
      <c r="BL284" s="36"/>
    </row>
    <row r="285" spans="1:64" s="37" customFormat="1">
      <c r="A285" s="93"/>
      <c r="B285" s="68">
        <v>273</v>
      </c>
      <c r="C285" s="105"/>
      <c r="D285" s="69"/>
      <c r="E285" s="94"/>
      <c r="F285" s="798"/>
      <c r="G285" s="798"/>
      <c r="H285" s="72"/>
      <c r="I285" s="73"/>
      <c r="J285" s="72"/>
      <c r="K285" s="800" t="str">
        <f t="shared" si="12"/>
        <v/>
      </c>
      <c r="L285" s="800" t="str">
        <f>IF($G285="","",IF(OR('2.全体概要'!$C$15=1,'2.全体概要'!$C$15=2),INDEX($BG$15:$BG$16,MATCH($G285,$BF$15:$BF$16,-1)),IF('2.全体概要'!$C$15=3,INDEX($BG$14:$BG$15,MATCH($G285,$BF$14:$BF$15,-1)),INDEX($BG$13:$BG$14,MATCH($G285,$BF$13:$BF$14,-1)))))</f>
        <v/>
      </c>
      <c r="M285" s="800" t="str">
        <f t="shared" si="13"/>
        <v/>
      </c>
      <c r="N285" s="801">
        <f t="shared" si="14"/>
        <v>0</v>
      </c>
      <c r="O285" s="91"/>
      <c r="P285" s="161"/>
      <c r="Q285" s="67"/>
      <c r="R285" s="89"/>
      <c r="S285" s="162"/>
      <c r="T285" s="67"/>
      <c r="U285" s="91"/>
      <c r="V285" s="161"/>
      <c r="W285" s="67"/>
      <c r="X285" s="89"/>
      <c r="Y285" s="162"/>
      <c r="Z285" s="67"/>
      <c r="AA285" s="91"/>
      <c r="AB285" s="72"/>
      <c r="AC285" s="91"/>
      <c r="AD285" s="161"/>
      <c r="AE285" s="91"/>
      <c r="AF285" s="161"/>
      <c r="AG285" s="91"/>
      <c r="AH285" s="72"/>
      <c r="AI285" s="91"/>
      <c r="AJ285" s="161"/>
      <c r="AK285" s="91"/>
      <c r="AL285" s="75"/>
      <c r="AM285" s="91"/>
      <c r="AN285" s="75"/>
      <c r="AO285" s="91"/>
      <c r="AP285" s="77"/>
      <c r="AQ285" s="91"/>
      <c r="AR285" s="72"/>
      <c r="AS285" s="359"/>
      <c r="AT285" s="91"/>
      <c r="AU285" s="72"/>
      <c r="AV285" s="804" t="str">
        <f>IF(AU285="","",IF(AU285="A",'12.パネルラジエーター設備費用算出シート'!$G$13,IF(AU285="B",'12.パネルラジエーター設備費用算出シート'!$N$13,IF(AU285="C",'12.パネルラジエーター設備費用算出シート'!$G$23,IF(AU285="D",'12.パネルラジエーター設備費用算出シート'!$N$23,IF(AU285="E",'12.パネルラジエーター設備費用算出シート'!$G$33,IF(AU285="F",'12.パネルラジエーター設備費用算出シート'!$N$33,IF(AU285="G",'12.パネルラジエーター設備費用算出シート'!$G$43,IF(AU285="H",'12.パネルラジエーター設備費用算出シート'!$N$43,IF(AU285="I",'12.パネルラジエーター設備費用算出シート'!$G$54,'12.パネルラジエーター設備費用算出シート'!$N$54))))))))))</f>
        <v/>
      </c>
      <c r="AW285" s="91"/>
      <c r="AX285" s="75"/>
      <c r="AY285" s="805"/>
      <c r="AZ285" s="91"/>
      <c r="BA285" s="36"/>
      <c r="BB285" s="36"/>
      <c r="BC285" s="36"/>
      <c r="BD285" s="36"/>
      <c r="BE285" s="66"/>
      <c r="BF285" s="36"/>
      <c r="BG285" s="36"/>
      <c r="BH285" s="66"/>
      <c r="BI285" s="36"/>
      <c r="BJ285" s="36"/>
      <c r="BK285" s="36"/>
      <c r="BL285" s="36"/>
    </row>
    <row r="286" spans="1:64" s="37" customFormat="1">
      <c r="A286" s="93"/>
      <c r="B286" s="68">
        <v>274</v>
      </c>
      <c r="C286" s="105"/>
      <c r="D286" s="69"/>
      <c r="E286" s="94"/>
      <c r="F286" s="798"/>
      <c r="G286" s="798"/>
      <c r="H286" s="72"/>
      <c r="I286" s="73"/>
      <c r="J286" s="72"/>
      <c r="K286" s="800" t="str">
        <f t="shared" si="12"/>
        <v/>
      </c>
      <c r="L286" s="800" t="str">
        <f>IF($G286="","",IF(OR('2.全体概要'!$C$15=1,'2.全体概要'!$C$15=2),INDEX($BG$15:$BG$16,MATCH($G286,$BF$15:$BF$16,-1)),IF('2.全体概要'!$C$15=3,INDEX($BG$14:$BG$15,MATCH($G286,$BF$14:$BF$15,-1)),INDEX($BG$13:$BG$14,MATCH($G286,$BF$13:$BF$14,-1)))))</f>
        <v/>
      </c>
      <c r="M286" s="800" t="str">
        <f t="shared" si="13"/>
        <v/>
      </c>
      <c r="N286" s="801">
        <f t="shared" si="14"/>
        <v>0</v>
      </c>
      <c r="O286" s="91"/>
      <c r="P286" s="161"/>
      <c r="Q286" s="67"/>
      <c r="R286" s="89"/>
      <c r="S286" s="162"/>
      <c r="T286" s="67"/>
      <c r="U286" s="91"/>
      <c r="V286" s="161"/>
      <c r="W286" s="67"/>
      <c r="X286" s="89"/>
      <c r="Y286" s="162"/>
      <c r="Z286" s="67"/>
      <c r="AA286" s="91"/>
      <c r="AB286" s="72"/>
      <c r="AC286" s="91"/>
      <c r="AD286" s="161"/>
      <c r="AE286" s="91"/>
      <c r="AF286" s="161"/>
      <c r="AG286" s="91"/>
      <c r="AH286" s="72"/>
      <c r="AI286" s="91"/>
      <c r="AJ286" s="161"/>
      <c r="AK286" s="91"/>
      <c r="AL286" s="75"/>
      <c r="AM286" s="91"/>
      <c r="AN286" s="75"/>
      <c r="AO286" s="91"/>
      <c r="AP286" s="77"/>
      <c r="AQ286" s="91"/>
      <c r="AR286" s="72"/>
      <c r="AS286" s="359"/>
      <c r="AT286" s="91"/>
      <c r="AU286" s="72"/>
      <c r="AV286" s="804" t="str">
        <f>IF(AU286="","",IF(AU286="A",'12.パネルラジエーター設備費用算出シート'!$G$13,IF(AU286="B",'12.パネルラジエーター設備費用算出シート'!$N$13,IF(AU286="C",'12.パネルラジエーター設備費用算出シート'!$G$23,IF(AU286="D",'12.パネルラジエーター設備費用算出シート'!$N$23,IF(AU286="E",'12.パネルラジエーター設備費用算出シート'!$G$33,IF(AU286="F",'12.パネルラジエーター設備費用算出シート'!$N$33,IF(AU286="G",'12.パネルラジエーター設備費用算出シート'!$G$43,IF(AU286="H",'12.パネルラジエーター設備費用算出シート'!$N$43,IF(AU286="I",'12.パネルラジエーター設備費用算出シート'!$G$54,'12.パネルラジエーター設備費用算出シート'!$N$54))))))))))</f>
        <v/>
      </c>
      <c r="AW286" s="91"/>
      <c r="AX286" s="75"/>
      <c r="AY286" s="805"/>
      <c r="AZ286" s="91"/>
      <c r="BA286" s="36"/>
      <c r="BB286" s="36"/>
      <c r="BC286" s="36"/>
      <c r="BD286" s="36"/>
      <c r="BE286" s="66"/>
      <c r="BF286" s="36"/>
      <c r="BG286" s="36"/>
      <c r="BH286" s="66"/>
      <c r="BI286" s="36"/>
      <c r="BJ286" s="36"/>
      <c r="BK286" s="36"/>
      <c r="BL286" s="36"/>
    </row>
    <row r="287" spans="1:64" s="37" customFormat="1">
      <c r="A287" s="93"/>
      <c r="B287" s="68">
        <v>275</v>
      </c>
      <c r="C287" s="105"/>
      <c r="D287" s="69"/>
      <c r="E287" s="94"/>
      <c r="F287" s="798"/>
      <c r="G287" s="798"/>
      <c r="H287" s="72"/>
      <c r="I287" s="73"/>
      <c r="J287" s="72"/>
      <c r="K287" s="800" t="str">
        <f t="shared" si="12"/>
        <v/>
      </c>
      <c r="L287" s="800" t="str">
        <f>IF($G287="","",IF(OR('2.全体概要'!$C$15=1,'2.全体概要'!$C$15=2),INDEX($BG$15:$BG$16,MATCH($G287,$BF$15:$BF$16,-1)),IF('2.全体概要'!$C$15=3,INDEX($BG$14:$BG$15,MATCH($G287,$BF$14:$BF$15,-1)),INDEX($BG$13:$BG$14,MATCH($G287,$BF$13:$BF$14,-1)))))</f>
        <v/>
      </c>
      <c r="M287" s="800" t="str">
        <f t="shared" si="13"/>
        <v/>
      </c>
      <c r="N287" s="801">
        <f t="shared" si="14"/>
        <v>0</v>
      </c>
      <c r="O287" s="91"/>
      <c r="P287" s="161"/>
      <c r="Q287" s="67"/>
      <c r="R287" s="89"/>
      <c r="S287" s="162"/>
      <c r="T287" s="67"/>
      <c r="U287" s="91"/>
      <c r="V287" s="161"/>
      <c r="W287" s="67"/>
      <c r="X287" s="89"/>
      <c r="Y287" s="162"/>
      <c r="Z287" s="67"/>
      <c r="AA287" s="91"/>
      <c r="AB287" s="72"/>
      <c r="AC287" s="91"/>
      <c r="AD287" s="161"/>
      <c r="AE287" s="91"/>
      <c r="AF287" s="161"/>
      <c r="AG287" s="91"/>
      <c r="AH287" s="72"/>
      <c r="AI287" s="91"/>
      <c r="AJ287" s="161"/>
      <c r="AK287" s="91"/>
      <c r="AL287" s="75"/>
      <c r="AM287" s="91"/>
      <c r="AN287" s="75"/>
      <c r="AO287" s="91"/>
      <c r="AP287" s="77"/>
      <c r="AQ287" s="91"/>
      <c r="AR287" s="72"/>
      <c r="AS287" s="359"/>
      <c r="AT287" s="91"/>
      <c r="AU287" s="72"/>
      <c r="AV287" s="804" t="str">
        <f>IF(AU287="","",IF(AU287="A",'12.パネルラジエーター設備費用算出シート'!$G$13,IF(AU287="B",'12.パネルラジエーター設備費用算出シート'!$N$13,IF(AU287="C",'12.パネルラジエーター設備費用算出シート'!$G$23,IF(AU287="D",'12.パネルラジエーター設備費用算出シート'!$N$23,IF(AU287="E",'12.パネルラジエーター設備費用算出シート'!$G$33,IF(AU287="F",'12.パネルラジエーター設備費用算出シート'!$N$33,IF(AU287="G",'12.パネルラジエーター設備費用算出シート'!$G$43,IF(AU287="H",'12.パネルラジエーター設備費用算出シート'!$N$43,IF(AU287="I",'12.パネルラジエーター設備費用算出シート'!$G$54,'12.パネルラジエーター設備費用算出シート'!$N$54))))))))))</f>
        <v/>
      </c>
      <c r="AW287" s="91"/>
      <c r="AX287" s="75"/>
      <c r="AY287" s="805"/>
      <c r="AZ287" s="91"/>
      <c r="BA287" s="36"/>
      <c r="BB287" s="36"/>
      <c r="BC287" s="36"/>
      <c r="BD287" s="36"/>
      <c r="BE287" s="66"/>
      <c r="BF287" s="36"/>
      <c r="BG287" s="36"/>
      <c r="BH287" s="66"/>
      <c r="BI287" s="36"/>
      <c r="BJ287" s="36"/>
      <c r="BK287" s="36"/>
      <c r="BL287" s="36"/>
    </row>
    <row r="288" spans="1:64" s="37" customFormat="1">
      <c r="A288" s="93"/>
      <c r="B288" s="68">
        <v>276</v>
      </c>
      <c r="C288" s="105"/>
      <c r="D288" s="69"/>
      <c r="E288" s="94"/>
      <c r="F288" s="798"/>
      <c r="G288" s="798"/>
      <c r="H288" s="72"/>
      <c r="I288" s="73"/>
      <c r="J288" s="72"/>
      <c r="K288" s="800" t="str">
        <f t="shared" si="12"/>
        <v/>
      </c>
      <c r="L288" s="800" t="str">
        <f>IF($G288="","",IF(OR('2.全体概要'!$C$15=1,'2.全体概要'!$C$15=2),INDEX($BG$15:$BG$16,MATCH($G288,$BF$15:$BF$16,-1)),IF('2.全体概要'!$C$15=3,INDEX($BG$14:$BG$15,MATCH($G288,$BF$14:$BF$15,-1)),INDEX($BG$13:$BG$14,MATCH($G288,$BF$13:$BF$14,-1)))))</f>
        <v/>
      </c>
      <c r="M288" s="800" t="str">
        <f t="shared" si="13"/>
        <v/>
      </c>
      <c r="N288" s="801">
        <f t="shared" si="14"/>
        <v>0</v>
      </c>
      <c r="O288" s="91"/>
      <c r="P288" s="161"/>
      <c r="Q288" s="67"/>
      <c r="R288" s="89"/>
      <c r="S288" s="162"/>
      <c r="T288" s="67"/>
      <c r="U288" s="91"/>
      <c r="V288" s="161"/>
      <c r="W288" s="67"/>
      <c r="X288" s="89"/>
      <c r="Y288" s="162"/>
      <c r="Z288" s="67"/>
      <c r="AA288" s="91"/>
      <c r="AB288" s="72"/>
      <c r="AC288" s="91"/>
      <c r="AD288" s="161"/>
      <c r="AE288" s="91"/>
      <c r="AF288" s="161"/>
      <c r="AG288" s="91"/>
      <c r="AH288" s="72"/>
      <c r="AI288" s="91"/>
      <c r="AJ288" s="161"/>
      <c r="AK288" s="91"/>
      <c r="AL288" s="75"/>
      <c r="AM288" s="91"/>
      <c r="AN288" s="75"/>
      <c r="AO288" s="91"/>
      <c r="AP288" s="77"/>
      <c r="AQ288" s="91"/>
      <c r="AR288" s="72"/>
      <c r="AS288" s="359"/>
      <c r="AT288" s="91"/>
      <c r="AU288" s="72"/>
      <c r="AV288" s="804" t="str">
        <f>IF(AU288="","",IF(AU288="A",'12.パネルラジエーター設備費用算出シート'!$G$13,IF(AU288="B",'12.パネルラジエーター設備費用算出シート'!$N$13,IF(AU288="C",'12.パネルラジエーター設備費用算出シート'!$G$23,IF(AU288="D",'12.パネルラジエーター設備費用算出シート'!$N$23,IF(AU288="E",'12.パネルラジエーター設備費用算出シート'!$G$33,IF(AU288="F",'12.パネルラジエーター設備費用算出シート'!$N$33,IF(AU288="G",'12.パネルラジエーター設備費用算出シート'!$G$43,IF(AU288="H",'12.パネルラジエーター設備費用算出シート'!$N$43,IF(AU288="I",'12.パネルラジエーター設備費用算出シート'!$G$54,'12.パネルラジエーター設備費用算出シート'!$N$54))))))))))</f>
        <v/>
      </c>
      <c r="AW288" s="91"/>
      <c r="AX288" s="75"/>
      <c r="AY288" s="805"/>
      <c r="AZ288" s="91"/>
      <c r="BA288" s="36"/>
      <c r="BB288" s="36"/>
      <c r="BC288" s="36"/>
      <c r="BD288" s="36"/>
      <c r="BE288" s="66"/>
      <c r="BF288" s="36"/>
      <c r="BG288" s="36"/>
      <c r="BH288" s="66"/>
      <c r="BI288" s="36"/>
      <c r="BJ288" s="36"/>
      <c r="BK288" s="36"/>
      <c r="BL288" s="36"/>
    </row>
    <row r="289" spans="1:64" s="37" customFormat="1">
      <c r="A289" s="93"/>
      <c r="B289" s="68">
        <v>277</v>
      </c>
      <c r="C289" s="105"/>
      <c r="D289" s="69"/>
      <c r="E289" s="94"/>
      <c r="F289" s="798"/>
      <c r="G289" s="798"/>
      <c r="H289" s="72"/>
      <c r="I289" s="73"/>
      <c r="J289" s="72"/>
      <c r="K289" s="800" t="str">
        <f t="shared" si="12"/>
        <v/>
      </c>
      <c r="L289" s="800" t="str">
        <f>IF($G289="","",IF(OR('2.全体概要'!$C$15=1,'2.全体概要'!$C$15=2),INDEX($BG$15:$BG$16,MATCH($G289,$BF$15:$BF$16,-1)),IF('2.全体概要'!$C$15=3,INDEX($BG$14:$BG$15,MATCH($G289,$BF$14:$BF$15,-1)),INDEX($BG$13:$BG$14,MATCH($G289,$BF$13:$BF$14,-1)))))</f>
        <v/>
      </c>
      <c r="M289" s="800" t="str">
        <f t="shared" si="13"/>
        <v/>
      </c>
      <c r="N289" s="801">
        <f t="shared" si="14"/>
        <v>0</v>
      </c>
      <c r="O289" s="91"/>
      <c r="P289" s="161"/>
      <c r="Q289" s="67"/>
      <c r="R289" s="89"/>
      <c r="S289" s="162"/>
      <c r="T289" s="67"/>
      <c r="U289" s="91"/>
      <c r="V289" s="161"/>
      <c r="W289" s="67"/>
      <c r="X289" s="89"/>
      <c r="Y289" s="162"/>
      <c r="Z289" s="67"/>
      <c r="AA289" s="91"/>
      <c r="AB289" s="72"/>
      <c r="AC289" s="91"/>
      <c r="AD289" s="161"/>
      <c r="AE289" s="91"/>
      <c r="AF289" s="161"/>
      <c r="AG289" s="91"/>
      <c r="AH289" s="72"/>
      <c r="AI289" s="91"/>
      <c r="AJ289" s="161"/>
      <c r="AK289" s="91"/>
      <c r="AL289" s="75"/>
      <c r="AM289" s="91"/>
      <c r="AN289" s="75"/>
      <c r="AO289" s="91"/>
      <c r="AP289" s="77"/>
      <c r="AQ289" s="91"/>
      <c r="AR289" s="72"/>
      <c r="AS289" s="359"/>
      <c r="AT289" s="91"/>
      <c r="AU289" s="72"/>
      <c r="AV289" s="804" t="str">
        <f>IF(AU289="","",IF(AU289="A",'12.パネルラジエーター設備費用算出シート'!$G$13,IF(AU289="B",'12.パネルラジエーター設備費用算出シート'!$N$13,IF(AU289="C",'12.パネルラジエーター設備費用算出シート'!$G$23,IF(AU289="D",'12.パネルラジエーター設備費用算出シート'!$N$23,IF(AU289="E",'12.パネルラジエーター設備費用算出シート'!$G$33,IF(AU289="F",'12.パネルラジエーター設備費用算出シート'!$N$33,IF(AU289="G",'12.パネルラジエーター設備費用算出シート'!$G$43,IF(AU289="H",'12.パネルラジエーター設備費用算出シート'!$N$43,IF(AU289="I",'12.パネルラジエーター設備費用算出シート'!$G$54,'12.パネルラジエーター設備費用算出シート'!$N$54))))))))))</f>
        <v/>
      </c>
      <c r="AW289" s="91"/>
      <c r="AX289" s="75"/>
      <c r="AY289" s="805"/>
      <c r="AZ289" s="91"/>
      <c r="BA289" s="36"/>
      <c r="BB289" s="36"/>
      <c r="BC289" s="36"/>
      <c r="BD289" s="36"/>
      <c r="BE289" s="66"/>
      <c r="BF289" s="36"/>
      <c r="BG289" s="36"/>
      <c r="BH289" s="66"/>
      <c r="BI289" s="36"/>
      <c r="BJ289" s="36"/>
      <c r="BK289" s="36"/>
      <c r="BL289" s="36"/>
    </row>
    <row r="290" spans="1:64" s="37" customFormat="1">
      <c r="A290" s="93"/>
      <c r="B290" s="68">
        <v>278</v>
      </c>
      <c r="C290" s="105"/>
      <c r="D290" s="69"/>
      <c r="E290" s="94"/>
      <c r="F290" s="798"/>
      <c r="G290" s="798"/>
      <c r="H290" s="72"/>
      <c r="I290" s="73"/>
      <c r="J290" s="72"/>
      <c r="K290" s="800" t="str">
        <f t="shared" si="12"/>
        <v/>
      </c>
      <c r="L290" s="800" t="str">
        <f>IF($G290="","",IF(OR('2.全体概要'!$C$15=1,'2.全体概要'!$C$15=2),INDEX($BG$15:$BG$16,MATCH($G290,$BF$15:$BF$16,-1)),IF('2.全体概要'!$C$15=3,INDEX($BG$14:$BG$15,MATCH($G290,$BF$14:$BF$15,-1)),INDEX($BG$13:$BG$14,MATCH($G290,$BF$13:$BF$14,-1)))))</f>
        <v/>
      </c>
      <c r="M290" s="800" t="str">
        <f t="shared" si="13"/>
        <v/>
      </c>
      <c r="N290" s="801">
        <f t="shared" si="14"/>
        <v>0</v>
      </c>
      <c r="O290" s="91"/>
      <c r="P290" s="161"/>
      <c r="Q290" s="67"/>
      <c r="R290" s="89"/>
      <c r="S290" s="162"/>
      <c r="T290" s="67"/>
      <c r="U290" s="91"/>
      <c r="V290" s="161"/>
      <c r="W290" s="67"/>
      <c r="X290" s="89"/>
      <c r="Y290" s="162"/>
      <c r="Z290" s="67"/>
      <c r="AA290" s="91"/>
      <c r="AB290" s="72"/>
      <c r="AC290" s="91"/>
      <c r="AD290" s="161"/>
      <c r="AE290" s="91"/>
      <c r="AF290" s="161"/>
      <c r="AG290" s="91"/>
      <c r="AH290" s="72"/>
      <c r="AI290" s="91"/>
      <c r="AJ290" s="161"/>
      <c r="AK290" s="91"/>
      <c r="AL290" s="75"/>
      <c r="AM290" s="91"/>
      <c r="AN290" s="75"/>
      <c r="AO290" s="91"/>
      <c r="AP290" s="77"/>
      <c r="AQ290" s="91"/>
      <c r="AR290" s="72"/>
      <c r="AS290" s="359"/>
      <c r="AT290" s="91"/>
      <c r="AU290" s="72"/>
      <c r="AV290" s="804" t="str">
        <f>IF(AU290="","",IF(AU290="A",'12.パネルラジエーター設備費用算出シート'!$G$13,IF(AU290="B",'12.パネルラジエーター設備費用算出シート'!$N$13,IF(AU290="C",'12.パネルラジエーター設備費用算出シート'!$G$23,IF(AU290="D",'12.パネルラジエーター設備費用算出シート'!$N$23,IF(AU290="E",'12.パネルラジエーター設備費用算出シート'!$G$33,IF(AU290="F",'12.パネルラジエーター設備費用算出シート'!$N$33,IF(AU290="G",'12.パネルラジエーター設備費用算出シート'!$G$43,IF(AU290="H",'12.パネルラジエーター設備費用算出シート'!$N$43,IF(AU290="I",'12.パネルラジエーター設備費用算出シート'!$G$54,'12.パネルラジエーター設備費用算出シート'!$N$54))))))))))</f>
        <v/>
      </c>
      <c r="AW290" s="91"/>
      <c r="AX290" s="75"/>
      <c r="AY290" s="805"/>
      <c r="AZ290" s="91"/>
      <c r="BA290" s="36"/>
      <c r="BB290" s="36"/>
      <c r="BC290" s="36"/>
      <c r="BD290" s="36"/>
      <c r="BE290" s="66"/>
      <c r="BF290" s="36"/>
      <c r="BG290" s="36"/>
      <c r="BH290" s="66"/>
      <c r="BI290" s="36"/>
      <c r="BJ290" s="36"/>
      <c r="BK290" s="36"/>
      <c r="BL290" s="36"/>
    </row>
    <row r="291" spans="1:64" s="37" customFormat="1">
      <c r="A291" s="93"/>
      <c r="B291" s="68">
        <v>279</v>
      </c>
      <c r="C291" s="105"/>
      <c r="D291" s="69"/>
      <c r="E291" s="94"/>
      <c r="F291" s="798"/>
      <c r="G291" s="798"/>
      <c r="H291" s="72"/>
      <c r="I291" s="73"/>
      <c r="J291" s="72"/>
      <c r="K291" s="800" t="str">
        <f t="shared" si="12"/>
        <v/>
      </c>
      <c r="L291" s="800" t="str">
        <f>IF($G291="","",IF(OR('2.全体概要'!$C$15=1,'2.全体概要'!$C$15=2),INDEX($BG$15:$BG$16,MATCH($G291,$BF$15:$BF$16,-1)),IF('2.全体概要'!$C$15=3,INDEX($BG$14:$BG$15,MATCH($G291,$BF$14:$BF$15,-1)),INDEX($BG$13:$BG$14,MATCH($G291,$BF$13:$BF$14,-1)))))</f>
        <v/>
      </c>
      <c r="M291" s="800" t="str">
        <f t="shared" si="13"/>
        <v/>
      </c>
      <c r="N291" s="801">
        <f t="shared" si="14"/>
        <v>0</v>
      </c>
      <c r="O291" s="91"/>
      <c r="P291" s="161"/>
      <c r="Q291" s="67"/>
      <c r="R291" s="89"/>
      <c r="S291" s="162"/>
      <c r="T291" s="67"/>
      <c r="U291" s="91"/>
      <c r="V291" s="161"/>
      <c r="W291" s="67"/>
      <c r="X291" s="89"/>
      <c r="Y291" s="162"/>
      <c r="Z291" s="67"/>
      <c r="AA291" s="91"/>
      <c r="AB291" s="72"/>
      <c r="AC291" s="91"/>
      <c r="AD291" s="161"/>
      <c r="AE291" s="91"/>
      <c r="AF291" s="161"/>
      <c r="AG291" s="91"/>
      <c r="AH291" s="72"/>
      <c r="AI291" s="91"/>
      <c r="AJ291" s="161"/>
      <c r="AK291" s="91"/>
      <c r="AL291" s="75"/>
      <c r="AM291" s="91"/>
      <c r="AN291" s="75"/>
      <c r="AO291" s="91"/>
      <c r="AP291" s="77"/>
      <c r="AQ291" s="91"/>
      <c r="AR291" s="72"/>
      <c r="AS291" s="359"/>
      <c r="AT291" s="91"/>
      <c r="AU291" s="72"/>
      <c r="AV291" s="804" t="str">
        <f>IF(AU291="","",IF(AU291="A",'12.パネルラジエーター設備費用算出シート'!$G$13,IF(AU291="B",'12.パネルラジエーター設備費用算出シート'!$N$13,IF(AU291="C",'12.パネルラジエーター設備費用算出シート'!$G$23,IF(AU291="D",'12.パネルラジエーター設備費用算出シート'!$N$23,IF(AU291="E",'12.パネルラジエーター設備費用算出シート'!$G$33,IF(AU291="F",'12.パネルラジエーター設備費用算出シート'!$N$33,IF(AU291="G",'12.パネルラジエーター設備費用算出シート'!$G$43,IF(AU291="H",'12.パネルラジエーター設備費用算出シート'!$N$43,IF(AU291="I",'12.パネルラジエーター設備費用算出シート'!$G$54,'12.パネルラジエーター設備費用算出シート'!$N$54))))))))))</f>
        <v/>
      </c>
      <c r="AW291" s="91"/>
      <c r="AX291" s="75"/>
      <c r="AY291" s="805"/>
      <c r="AZ291" s="91"/>
      <c r="BA291" s="36"/>
      <c r="BB291" s="36"/>
      <c r="BC291" s="36"/>
      <c r="BD291" s="36"/>
      <c r="BE291" s="66"/>
      <c r="BF291" s="36"/>
      <c r="BG291" s="36"/>
      <c r="BH291" s="66"/>
      <c r="BI291" s="36"/>
      <c r="BJ291" s="36"/>
      <c r="BK291" s="36"/>
      <c r="BL291" s="36"/>
    </row>
    <row r="292" spans="1:64" s="37" customFormat="1">
      <c r="A292" s="93"/>
      <c r="B292" s="68">
        <v>280</v>
      </c>
      <c r="C292" s="105"/>
      <c r="D292" s="69"/>
      <c r="E292" s="94"/>
      <c r="F292" s="798"/>
      <c r="G292" s="798"/>
      <c r="H292" s="72"/>
      <c r="I292" s="73"/>
      <c r="J292" s="72"/>
      <c r="K292" s="800" t="str">
        <f t="shared" si="12"/>
        <v/>
      </c>
      <c r="L292" s="800" t="str">
        <f>IF($G292="","",IF(OR('2.全体概要'!$C$15=1,'2.全体概要'!$C$15=2),INDEX($BG$15:$BG$16,MATCH($G292,$BF$15:$BF$16,-1)),IF('2.全体概要'!$C$15=3,INDEX($BG$14:$BG$15,MATCH($G292,$BF$14:$BF$15,-1)),INDEX($BG$13:$BG$14,MATCH($G292,$BF$13:$BF$14,-1)))))</f>
        <v/>
      </c>
      <c r="M292" s="800" t="str">
        <f t="shared" si="13"/>
        <v/>
      </c>
      <c r="N292" s="801">
        <f t="shared" si="14"/>
        <v>0</v>
      </c>
      <c r="O292" s="91"/>
      <c r="P292" s="161"/>
      <c r="Q292" s="67"/>
      <c r="R292" s="89"/>
      <c r="S292" s="162"/>
      <c r="T292" s="67"/>
      <c r="U292" s="91"/>
      <c r="V292" s="161"/>
      <c r="W292" s="67"/>
      <c r="X292" s="89"/>
      <c r="Y292" s="162"/>
      <c r="Z292" s="67"/>
      <c r="AA292" s="91"/>
      <c r="AB292" s="72"/>
      <c r="AC292" s="91"/>
      <c r="AD292" s="161"/>
      <c r="AE292" s="91"/>
      <c r="AF292" s="161"/>
      <c r="AG292" s="91"/>
      <c r="AH292" s="72"/>
      <c r="AI292" s="91"/>
      <c r="AJ292" s="161"/>
      <c r="AK292" s="91"/>
      <c r="AL292" s="75"/>
      <c r="AM292" s="91"/>
      <c r="AN292" s="75"/>
      <c r="AO292" s="91"/>
      <c r="AP292" s="77"/>
      <c r="AQ292" s="91"/>
      <c r="AR292" s="72"/>
      <c r="AS292" s="359"/>
      <c r="AT292" s="91"/>
      <c r="AU292" s="72"/>
      <c r="AV292" s="804" t="str">
        <f>IF(AU292="","",IF(AU292="A",'12.パネルラジエーター設備費用算出シート'!$G$13,IF(AU292="B",'12.パネルラジエーター設備費用算出シート'!$N$13,IF(AU292="C",'12.パネルラジエーター設備費用算出シート'!$G$23,IF(AU292="D",'12.パネルラジエーター設備費用算出シート'!$N$23,IF(AU292="E",'12.パネルラジエーター設備費用算出シート'!$G$33,IF(AU292="F",'12.パネルラジエーター設備費用算出シート'!$N$33,IF(AU292="G",'12.パネルラジエーター設備費用算出シート'!$G$43,IF(AU292="H",'12.パネルラジエーター設備費用算出シート'!$N$43,IF(AU292="I",'12.パネルラジエーター設備費用算出シート'!$G$54,'12.パネルラジエーター設備費用算出シート'!$N$54))))))))))</f>
        <v/>
      </c>
      <c r="AW292" s="91"/>
      <c r="AX292" s="75"/>
      <c r="AY292" s="805"/>
      <c r="AZ292" s="91"/>
      <c r="BA292" s="36"/>
      <c r="BB292" s="36"/>
      <c r="BC292" s="36"/>
      <c r="BD292" s="36"/>
      <c r="BE292" s="66"/>
      <c r="BF292" s="36"/>
      <c r="BG292" s="36"/>
      <c r="BH292" s="66"/>
      <c r="BI292" s="36"/>
      <c r="BJ292" s="36"/>
      <c r="BK292" s="36"/>
      <c r="BL292" s="36"/>
    </row>
    <row r="293" spans="1:64" s="37" customFormat="1">
      <c r="A293" s="93"/>
      <c r="B293" s="68">
        <v>281</v>
      </c>
      <c r="C293" s="105"/>
      <c r="D293" s="69"/>
      <c r="E293" s="94"/>
      <c r="F293" s="798"/>
      <c r="G293" s="798"/>
      <c r="H293" s="72"/>
      <c r="I293" s="73"/>
      <c r="J293" s="72"/>
      <c r="K293" s="800" t="str">
        <f t="shared" si="12"/>
        <v/>
      </c>
      <c r="L293" s="800" t="str">
        <f>IF($G293="","",IF(OR('2.全体概要'!$C$15=1,'2.全体概要'!$C$15=2),INDEX($BG$15:$BG$16,MATCH($G293,$BF$15:$BF$16,-1)),IF('2.全体概要'!$C$15=3,INDEX($BG$14:$BG$15,MATCH($G293,$BF$14:$BF$15,-1)),INDEX($BG$13:$BG$14,MATCH($G293,$BF$13:$BF$14,-1)))))</f>
        <v/>
      </c>
      <c r="M293" s="800" t="str">
        <f t="shared" si="13"/>
        <v/>
      </c>
      <c r="N293" s="801">
        <f t="shared" si="14"/>
        <v>0</v>
      </c>
      <c r="O293" s="91"/>
      <c r="P293" s="161"/>
      <c r="Q293" s="67"/>
      <c r="R293" s="89"/>
      <c r="S293" s="162"/>
      <c r="T293" s="67"/>
      <c r="U293" s="91"/>
      <c r="V293" s="161"/>
      <c r="W293" s="67"/>
      <c r="X293" s="89"/>
      <c r="Y293" s="162"/>
      <c r="Z293" s="67"/>
      <c r="AA293" s="91"/>
      <c r="AB293" s="72"/>
      <c r="AC293" s="91"/>
      <c r="AD293" s="161"/>
      <c r="AE293" s="91"/>
      <c r="AF293" s="161"/>
      <c r="AG293" s="91"/>
      <c r="AH293" s="72"/>
      <c r="AI293" s="91"/>
      <c r="AJ293" s="161"/>
      <c r="AK293" s="91"/>
      <c r="AL293" s="75"/>
      <c r="AM293" s="91"/>
      <c r="AN293" s="75"/>
      <c r="AO293" s="91"/>
      <c r="AP293" s="77"/>
      <c r="AQ293" s="91"/>
      <c r="AR293" s="72"/>
      <c r="AS293" s="359"/>
      <c r="AT293" s="91"/>
      <c r="AU293" s="72"/>
      <c r="AV293" s="804" t="str">
        <f>IF(AU293="","",IF(AU293="A",'12.パネルラジエーター設備費用算出シート'!$G$13,IF(AU293="B",'12.パネルラジエーター設備費用算出シート'!$N$13,IF(AU293="C",'12.パネルラジエーター設備費用算出シート'!$G$23,IF(AU293="D",'12.パネルラジエーター設備費用算出シート'!$N$23,IF(AU293="E",'12.パネルラジエーター設備費用算出シート'!$G$33,IF(AU293="F",'12.パネルラジエーター設備費用算出シート'!$N$33,IF(AU293="G",'12.パネルラジエーター設備費用算出シート'!$G$43,IF(AU293="H",'12.パネルラジエーター設備費用算出シート'!$N$43,IF(AU293="I",'12.パネルラジエーター設備費用算出シート'!$G$54,'12.パネルラジエーター設備費用算出シート'!$N$54))))))))))</f>
        <v/>
      </c>
      <c r="AW293" s="91"/>
      <c r="AX293" s="75"/>
      <c r="AY293" s="805"/>
      <c r="AZ293" s="91"/>
      <c r="BA293" s="36"/>
      <c r="BB293" s="36"/>
      <c r="BC293" s="36"/>
      <c r="BD293" s="36"/>
      <c r="BE293" s="66"/>
      <c r="BF293" s="36"/>
      <c r="BG293" s="36"/>
      <c r="BH293" s="66"/>
      <c r="BI293" s="36"/>
      <c r="BJ293" s="36"/>
      <c r="BK293" s="36"/>
      <c r="BL293" s="36"/>
    </row>
    <row r="294" spans="1:64" s="37" customFormat="1">
      <c r="A294" s="93"/>
      <c r="B294" s="68">
        <v>282</v>
      </c>
      <c r="C294" s="105"/>
      <c r="D294" s="69"/>
      <c r="E294" s="94"/>
      <c r="F294" s="798"/>
      <c r="G294" s="798"/>
      <c r="H294" s="72"/>
      <c r="I294" s="73"/>
      <c r="J294" s="72"/>
      <c r="K294" s="800" t="str">
        <f t="shared" si="12"/>
        <v/>
      </c>
      <c r="L294" s="800" t="str">
        <f>IF($G294="","",IF(OR('2.全体概要'!$C$15=1,'2.全体概要'!$C$15=2),INDEX($BG$15:$BG$16,MATCH($G294,$BF$15:$BF$16,-1)),IF('2.全体概要'!$C$15=3,INDEX($BG$14:$BG$15,MATCH($G294,$BF$14:$BF$15,-1)),INDEX($BG$13:$BG$14,MATCH($G294,$BF$13:$BF$14,-1)))))</f>
        <v/>
      </c>
      <c r="M294" s="800" t="str">
        <f t="shared" si="13"/>
        <v/>
      </c>
      <c r="N294" s="801">
        <f t="shared" si="14"/>
        <v>0</v>
      </c>
      <c r="O294" s="91"/>
      <c r="P294" s="161"/>
      <c r="Q294" s="67"/>
      <c r="R294" s="89"/>
      <c r="S294" s="162"/>
      <c r="T294" s="67"/>
      <c r="U294" s="91"/>
      <c r="V294" s="161"/>
      <c r="W294" s="67"/>
      <c r="X294" s="89"/>
      <c r="Y294" s="162"/>
      <c r="Z294" s="67"/>
      <c r="AA294" s="91"/>
      <c r="AB294" s="72"/>
      <c r="AC294" s="91"/>
      <c r="AD294" s="161"/>
      <c r="AE294" s="91"/>
      <c r="AF294" s="161"/>
      <c r="AG294" s="91"/>
      <c r="AH294" s="72"/>
      <c r="AI294" s="91"/>
      <c r="AJ294" s="161"/>
      <c r="AK294" s="91"/>
      <c r="AL294" s="75"/>
      <c r="AM294" s="91"/>
      <c r="AN294" s="75"/>
      <c r="AO294" s="91"/>
      <c r="AP294" s="77"/>
      <c r="AQ294" s="91"/>
      <c r="AR294" s="72"/>
      <c r="AS294" s="359"/>
      <c r="AT294" s="91"/>
      <c r="AU294" s="72"/>
      <c r="AV294" s="804" t="str">
        <f>IF(AU294="","",IF(AU294="A",'12.パネルラジエーター設備費用算出シート'!$G$13,IF(AU294="B",'12.パネルラジエーター設備費用算出シート'!$N$13,IF(AU294="C",'12.パネルラジエーター設備費用算出シート'!$G$23,IF(AU294="D",'12.パネルラジエーター設備費用算出シート'!$N$23,IF(AU294="E",'12.パネルラジエーター設備費用算出シート'!$G$33,IF(AU294="F",'12.パネルラジエーター設備費用算出シート'!$N$33,IF(AU294="G",'12.パネルラジエーター設備費用算出シート'!$G$43,IF(AU294="H",'12.パネルラジエーター設備費用算出シート'!$N$43,IF(AU294="I",'12.パネルラジエーター設備費用算出シート'!$G$54,'12.パネルラジエーター設備費用算出シート'!$N$54))))))))))</f>
        <v/>
      </c>
      <c r="AW294" s="91"/>
      <c r="AX294" s="75"/>
      <c r="AY294" s="805"/>
      <c r="AZ294" s="91"/>
      <c r="BA294" s="36"/>
      <c r="BB294" s="36"/>
      <c r="BC294" s="36"/>
      <c r="BD294" s="36"/>
      <c r="BE294" s="66"/>
      <c r="BF294" s="36"/>
      <c r="BG294" s="36"/>
      <c r="BH294" s="66"/>
      <c r="BI294" s="36"/>
      <c r="BJ294" s="36"/>
      <c r="BK294" s="36"/>
      <c r="BL294" s="36"/>
    </row>
    <row r="295" spans="1:64" s="37" customFormat="1">
      <c r="A295" s="93"/>
      <c r="B295" s="68">
        <v>283</v>
      </c>
      <c r="C295" s="105"/>
      <c r="D295" s="69"/>
      <c r="E295" s="94"/>
      <c r="F295" s="798"/>
      <c r="G295" s="798"/>
      <c r="H295" s="72"/>
      <c r="I295" s="73"/>
      <c r="J295" s="72"/>
      <c r="K295" s="800" t="str">
        <f t="shared" si="12"/>
        <v/>
      </c>
      <c r="L295" s="800" t="str">
        <f>IF($G295="","",IF(OR('2.全体概要'!$C$15=1,'2.全体概要'!$C$15=2),INDEX($BG$15:$BG$16,MATCH($G295,$BF$15:$BF$16,-1)),IF('2.全体概要'!$C$15=3,INDEX($BG$14:$BG$15,MATCH($G295,$BF$14:$BF$15,-1)),INDEX($BG$13:$BG$14,MATCH($G295,$BF$13:$BF$14,-1)))))</f>
        <v/>
      </c>
      <c r="M295" s="800" t="str">
        <f t="shared" si="13"/>
        <v/>
      </c>
      <c r="N295" s="801">
        <f t="shared" si="14"/>
        <v>0</v>
      </c>
      <c r="O295" s="91"/>
      <c r="P295" s="161"/>
      <c r="Q295" s="67"/>
      <c r="R295" s="89"/>
      <c r="S295" s="162"/>
      <c r="T295" s="67"/>
      <c r="U295" s="91"/>
      <c r="V295" s="161"/>
      <c r="W295" s="67"/>
      <c r="X295" s="89"/>
      <c r="Y295" s="162"/>
      <c r="Z295" s="67"/>
      <c r="AA295" s="91"/>
      <c r="AB295" s="72"/>
      <c r="AC295" s="91"/>
      <c r="AD295" s="161"/>
      <c r="AE295" s="91"/>
      <c r="AF295" s="161"/>
      <c r="AG295" s="91"/>
      <c r="AH295" s="72"/>
      <c r="AI295" s="91"/>
      <c r="AJ295" s="161"/>
      <c r="AK295" s="91"/>
      <c r="AL295" s="75"/>
      <c r="AM295" s="91"/>
      <c r="AN295" s="75"/>
      <c r="AO295" s="91"/>
      <c r="AP295" s="77"/>
      <c r="AQ295" s="91"/>
      <c r="AR295" s="72"/>
      <c r="AS295" s="359"/>
      <c r="AT295" s="91"/>
      <c r="AU295" s="72"/>
      <c r="AV295" s="804" t="str">
        <f>IF(AU295="","",IF(AU295="A",'12.パネルラジエーター設備費用算出シート'!$G$13,IF(AU295="B",'12.パネルラジエーター設備費用算出シート'!$N$13,IF(AU295="C",'12.パネルラジエーター設備費用算出シート'!$G$23,IF(AU295="D",'12.パネルラジエーター設備費用算出シート'!$N$23,IF(AU295="E",'12.パネルラジエーター設備費用算出シート'!$G$33,IF(AU295="F",'12.パネルラジエーター設備費用算出シート'!$N$33,IF(AU295="G",'12.パネルラジエーター設備費用算出シート'!$G$43,IF(AU295="H",'12.パネルラジエーター設備費用算出シート'!$N$43,IF(AU295="I",'12.パネルラジエーター設備費用算出シート'!$G$54,'12.パネルラジエーター設備費用算出シート'!$N$54))))))))))</f>
        <v/>
      </c>
      <c r="AW295" s="91"/>
      <c r="AX295" s="75"/>
      <c r="AY295" s="805"/>
      <c r="AZ295" s="91"/>
      <c r="BA295" s="36"/>
      <c r="BB295" s="36"/>
      <c r="BC295" s="36"/>
      <c r="BD295" s="36"/>
      <c r="BE295" s="66"/>
      <c r="BF295" s="36"/>
      <c r="BG295" s="36"/>
      <c r="BH295" s="66"/>
      <c r="BI295" s="36"/>
      <c r="BJ295" s="36"/>
      <c r="BK295" s="36"/>
      <c r="BL295" s="36"/>
    </row>
    <row r="296" spans="1:64" s="37" customFormat="1">
      <c r="A296" s="93"/>
      <c r="B296" s="68">
        <v>284</v>
      </c>
      <c r="C296" s="105"/>
      <c r="D296" s="69"/>
      <c r="E296" s="94"/>
      <c r="F296" s="798"/>
      <c r="G296" s="798"/>
      <c r="H296" s="72"/>
      <c r="I296" s="73"/>
      <c r="J296" s="72"/>
      <c r="K296" s="800" t="str">
        <f t="shared" si="12"/>
        <v/>
      </c>
      <c r="L296" s="800" t="str">
        <f>IF($G296="","",IF(OR('2.全体概要'!$C$15=1,'2.全体概要'!$C$15=2),INDEX($BG$15:$BG$16,MATCH($G296,$BF$15:$BF$16,-1)),IF('2.全体概要'!$C$15=3,INDEX($BG$14:$BG$15,MATCH($G296,$BF$14:$BF$15,-1)),INDEX($BG$13:$BG$14,MATCH($G296,$BF$13:$BF$14,-1)))))</f>
        <v/>
      </c>
      <c r="M296" s="800" t="str">
        <f t="shared" si="13"/>
        <v/>
      </c>
      <c r="N296" s="801">
        <f t="shared" si="14"/>
        <v>0</v>
      </c>
      <c r="O296" s="91"/>
      <c r="P296" s="161"/>
      <c r="Q296" s="67"/>
      <c r="R296" s="89"/>
      <c r="S296" s="162"/>
      <c r="T296" s="67"/>
      <c r="U296" s="91"/>
      <c r="V296" s="161"/>
      <c r="W296" s="67"/>
      <c r="X296" s="89"/>
      <c r="Y296" s="162"/>
      <c r="Z296" s="67"/>
      <c r="AA296" s="91"/>
      <c r="AB296" s="72"/>
      <c r="AC296" s="91"/>
      <c r="AD296" s="161"/>
      <c r="AE296" s="91"/>
      <c r="AF296" s="161"/>
      <c r="AG296" s="91"/>
      <c r="AH296" s="72"/>
      <c r="AI296" s="91"/>
      <c r="AJ296" s="161"/>
      <c r="AK296" s="91"/>
      <c r="AL296" s="75"/>
      <c r="AM296" s="91"/>
      <c r="AN296" s="75"/>
      <c r="AO296" s="91"/>
      <c r="AP296" s="77"/>
      <c r="AQ296" s="91"/>
      <c r="AR296" s="72"/>
      <c r="AS296" s="359"/>
      <c r="AT296" s="91"/>
      <c r="AU296" s="72"/>
      <c r="AV296" s="804" t="str">
        <f>IF(AU296="","",IF(AU296="A",'12.パネルラジエーター設備費用算出シート'!$G$13,IF(AU296="B",'12.パネルラジエーター設備費用算出シート'!$N$13,IF(AU296="C",'12.パネルラジエーター設備費用算出シート'!$G$23,IF(AU296="D",'12.パネルラジエーター設備費用算出シート'!$N$23,IF(AU296="E",'12.パネルラジエーター設備費用算出シート'!$G$33,IF(AU296="F",'12.パネルラジエーター設備費用算出シート'!$N$33,IF(AU296="G",'12.パネルラジエーター設備費用算出シート'!$G$43,IF(AU296="H",'12.パネルラジエーター設備費用算出シート'!$N$43,IF(AU296="I",'12.パネルラジエーター設備費用算出シート'!$G$54,'12.パネルラジエーター設備費用算出シート'!$N$54))))))))))</f>
        <v/>
      </c>
      <c r="AW296" s="91"/>
      <c r="AX296" s="75"/>
      <c r="AY296" s="805"/>
      <c r="AZ296" s="91"/>
      <c r="BA296" s="36"/>
      <c r="BB296" s="36"/>
      <c r="BC296" s="36"/>
      <c r="BD296" s="36"/>
      <c r="BE296" s="66"/>
      <c r="BF296" s="36"/>
      <c r="BG296" s="36"/>
      <c r="BH296" s="66"/>
      <c r="BI296" s="36"/>
      <c r="BJ296" s="36"/>
      <c r="BK296" s="36"/>
      <c r="BL296" s="36"/>
    </row>
    <row r="297" spans="1:64" s="37" customFormat="1">
      <c r="A297" s="93"/>
      <c r="B297" s="68">
        <v>285</v>
      </c>
      <c r="C297" s="105"/>
      <c r="D297" s="69"/>
      <c r="E297" s="94"/>
      <c r="F297" s="798"/>
      <c r="G297" s="798"/>
      <c r="H297" s="72"/>
      <c r="I297" s="73"/>
      <c r="J297" s="72"/>
      <c r="K297" s="800" t="str">
        <f t="shared" si="12"/>
        <v/>
      </c>
      <c r="L297" s="800" t="str">
        <f>IF($G297="","",IF(OR('2.全体概要'!$C$15=1,'2.全体概要'!$C$15=2),INDEX($BG$15:$BG$16,MATCH($G297,$BF$15:$BF$16,-1)),IF('2.全体概要'!$C$15=3,INDEX($BG$14:$BG$15,MATCH($G297,$BF$14:$BF$15,-1)),INDEX($BG$13:$BG$14,MATCH($G297,$BF$13:$BF$14,-1)))))</f>
        <v/>
      </c>
      <c r="M297" s="800" t="str">
        <f t="shared" si="13"/>
        <v/>
      </c>
      <c r="N297" s="801">
        <f t="shared" si="14"/>
        <v>0</v>
      </c>
      <c r="O297" s="91"/>
      <c r="P297" s="161"/>
      <c r="Q297" s="67"/>
      <c r="R297" s="89"/>
      <c r="S297" s="162"/>
      <c r="T297" s="67"/>
      <c r="U297" s="91"/>
      <c r="V297" s="161"/>
      <c r="W297" s="67"/>
      <c r="X297" s="89"/>
      <c r="Y297" s="162"/>
      <c r="Z297" s="67"/>
      <c r="AA297" s="91"/>
      <c r="AB297" s="72"/>
      <c r="AC297" s="91"/>
      <c r="AD297" s="161"/>
      <c r="AE297" s="91"/>
      <c r="AF297" s="161"/>
      <c r="AG297" s="91"/>
      <c r="AH297" s="72"/>
      <c r="AI297" s="91"/>
      <c r="AJ297" s="161"/>
      <c r="AK297" s="91"/>
      <c r="AL297" s="75"/>
      <c r="AM297" s="91"/>
      <c r="AN297" s="75"/>
      <c r="AO297" s="91"/>
      <c r="AP297" s="77"/>
      <c r="AQ297" s="91"/>
      <c r="AR297" s="72"/>
      <c r="AS297" s="359"/>
      <c r="AT297" s="91"/>
      <c r="AU297" s="72"/>
      <c r="AV297" s="804" t="str">
        <f>IF(AU297="","",IF(AU297="A",'12.パネルラジエーター設備費用算出シート'!$G$13,IF(AU297="B",'12.パネルラジエーター設備費用算出シート'!$N$13,IF(AU297="C",'12.パネルラジエーター設備費用算出シート'!$G$23,IF(AU297="D",'12.パネルラジエーター設備費用算出シート'!$N$23,IF(AU297="E",'12.パネルラジエーター設備費用算出シート'!$G$33,IF(AU297="F",'12.パネルラジエーター設備費用算出シート'!$N$33,IF(AU297="G",'12.パネルラジエーター設備費用算出シート'!$G$43,IF(AU297="H",'12.パネルラジエーター設備費用算出シート'!$N$43,IF(AU297="I",'12.パネルラジエーター設備費用算出シート'!$G$54,'12.パネルラジエーター設備費用算出シート'!$N$54))))))))))</f>
        <v/>
      </c>
      <c r="AW297" s="91"/>
      <c r="AX297" s="75"/>
      <c r="AY297" s="805"/>
      <c r="AZ297" s="91"/>
      <c r="BA297" s="36"/>
      <c r="BB297" s="36"/>
      <c r="BC297" s="36"/>
      <c r="BD297" s="36"/>
      <c r="BE297" s="66"/>
      <c r="BF297" s="36"/>
      <c r="BG297" s="36"/>
      <c r="BH297" s="66"/>
      <c r="BI297" s="36"/>
      <c r="BJ297" s="36"/>
      <c r="BK297" s="36"/>
      <c r="BL297" s="36"/>
    </row>
    <row r="298" spans="1:64" s="37" customFormat="1">
      <c r="A298" s="93"/>
      <c r="B298" s="68">
        <v>286</v>
      </c>
      <c r="C298" s="105"/>
      <c r="D298" s="69"/>
      <c r="E298" s="94"/>
      <c r="F298" s="798"/>
      <c r="G298" s="798"/>
      <c r="H298" s="72"/>
      <c r="I298" s="73"/>
      <c r="J298" s="72"/>
      <c r="K298" s="800" t="str">
        <f t="shared" si="12"/>
        <v/>
      </c>
      <c r="L298" s="800" t="str">
        <f>IF($G298="","",IF(OR('2.全体概要'!$C$15=1,'2.全体概要'!$C$15=2),INDEX($BG$15:$BG$16,MATCH($G298,$BF$15:$BF$16,-1)),IF('2.全体概要'!$C$15=3,INDEX($BG$14:$BG$15,MATCH($G298,$BF$14:$BF$15,-1)),INDEX($BG$13:$BG$14,MATCH($G298,$BF$13:$BF$14,-1)))))</f>
        <v/>
      </c>
      <c r="M298" s="800" t="str">
        <f t="shared" si="13"/>
        <v/>
      </c>
      <c r="N298" s="801">
        <f t="shared" si="14"/>
        <v>0</v>
      </c>
      <c r="O298" s="91"/>
      <c r="P298" s="161"/>
      <c r="Q298" s="67"/>
      <c r="R298" s="89"/>
      <c r="S298" s="162"/>
      <c r="T298" s="67"/>
      <c r="U298" s="91"/>
      <c r="V298" s="161"/>
      <c r="W298" s="67"/>
      <c r="X298" s="89"/>
      <c r="Y298" s="162"/>
      <c r="Z298" s="67"/>
      <c r="AA298" s="91"/>
      <c r="AB298" s="72"/>
      <c r="AC298" s="91"/>
      <c r="AD298" s="161"/>
      <c r="AE298" s="91"/>
      <c r="AF298" s="161"/>
      <c r="AG298" s="91"/>
      <c r="AH298" s="72"/>
      <c r="AI298" s="91"/>
      <c r="AJ298" s="161"/>
      <c r="AK298" s="91"/>
      <c r="AL298" s="75"/>
      <c r="AM298" s="91"/>
      <c r="AN298" s="75"/>
      <c r="AO298" s="91"/>
      <c r="AP298" s="77"/>
      <c r="AQ298" s="91"/>
      <c r="AR298" s="72"/>
      <c r="AS298" s="359"/>
      <c r="AT298" s="91"/>
      <c r="AU298" s="72"/>
      <c r="AV298" s="804" t="str">
        <f>IF(AU298="","",IF(AU298="A",'12.パネルラジエーター設備費用算出シート'!$G$13,IF(AU298="B",'12.パネルラジエーター設備費用算出シート'!$N$13,IF(AU298="C",'12.パネルラジエーター設備費用算出シート'!$G$23,IF(AU298="D",'12.パネルラジエーター設備費用算出シート'!$N$23,IF(AU298="E",'12.パネルラジエーター設備費用算出シート'!$G$33,IF(AU298="F",'12.パネルラジエーター設備費用算出シート'!$N$33,IF(AU298="G",'12.パネルラジエーター設備費用算出シート'!$G$43,IF(AU298="H",'12.パネルラジエーター設備費用算出シート'!$N$43,IF(AU298="I",'12.パネルラジエーター設備費用算出シート'!$G$54,'12.パネルラジエーター設備費用算出シート'!$N$54))))))))))</f>
        <v/>
      </c>
      <c r="AW298" s="91"/>
      <c r="AX298" s="75"/>
      <c r="AY298" s="805"/>
      <c r="AZ298" s="91"/>
      <c r="BA298" s="36"/>
      <c r="BB298" s="36"/>
      <c r="BC298" s="36"/>
      <c r="BD298" s="36"/>
      <c r="BE298" s="66"/>
      <c r="BF298" s="36"/>
      <c r="BG298" s="36"/>
      <c r="BH298" s="66"/>
      <c r="BI298" s="36"/>
      <c r="BJ298" s="36"/>
      <c r="BK298" s="36"/>
      <c r="BL298" s="36"/>
    </row>
    <row r="299" spans="1:64" s="37" customFormat="1">
      <c r="A299" s="93"/>
      <c r="B299" s="68">
        <v>287</v>
      </c>
      <c r="C299" s="105"/>
      <c r="D299" s="69"/>
      <c r="E299" s="94"/>
      <c r="F299" s="798"/>
      <c r="G299" s="798"/>
      <c r="H299" s="72"/>
      <c r="I299" s="73"/>
      <c r="J299" s="72"/>
      <c r="K299" s="800" t="str">
        <f t="shared" si="12"/>
        <v/>
      </c>
      <c r="L299" s="800" t="str">
        <f>IF($G299="","",IF(OR('2.全体概要'!$C$15=1,'2.全体概要'!$C$15=2),INDEX($BG$15:$BG$16,MATCH($G299,$BF$15:$BF$16,-1)),IF('2.全体概要'!$C$15=3,INDEX($BG$14:$BG$15,MATCH($G299,$BF$14:$BF$15,-1)),INDEX($BG$13:$BG$14,MATCH($G299,$BF$13:$BF$14,-1)))))</f>
        <v/>
      </c>
      <c r="M299" s="800" t="str">
        <f t="shared" si="13"/>
        <v/>
      </c>
      <c r="N299" s="801">
        <f t="shared" si="14"/>
        <v>0</v>
      </c>
      <c r="O299" s="91"/>
      <c r="P299" s="161"/>
      <c r="Q299" s="67"/>
      <c r="R299" s="89"/>
      <c r="S299" s="162"/>
      <c r="T299" s="67"/>
      <c r="U299" s="91"/>
      <c r="V299" s="161"/>
      <c r="W299" s="67"/>
      <c r="X299" s="89"/>
      <c r="Y299" s="162"/>
      <c r="Z299" s="67"/>
      <c r="AA299" s="91"/>
      <c r="AB299" s="72"/>
      <c r="AC299" s="91"/>
      <c r="AD299" s="161"/>
      <c r="AE299" s="91"/>
      <c r="AF299" s="161"/>
      <c r="AG299" s="91"/>
      <c r="AH299" s="72"/>
      <c r="AI299" s="91"/>
      <c r="AJ299" s="161"/>
      <c r="AK299" s="91"/>
      <c r="AL299" s="75"/>
      <c r="AM299" s="91"/>
      <c r="AN299" s="75"/>
      <c r="AO299" s="91"/>
      <c r="AP299" s="77"/>
      <c r="AQ299" s="91"/>
      <c r="AR299" s="72"/>
      <c r="AS299" s="359"/>
      <c r="AT299" s="91"/>
      <c r="AU299" s="72"/>
      <c r="AV299" s="804" t="str">
        <f>IF(AU299="","",IF(AU299="A",'12.パネルラジエーター設備費用算出シート'!$G$13,IF(AU299="B",'12.パネルラジエーター設備費用算出シート'!$N$13,IF(AU299="C",'12.パネルラジエーター設備費用算出シート'!$G$23,IF(AU299="D",'12.パネルラジエーター設備費用算出シート'!$N$23,IF(AU299="E",'12.パネルラジエーター設備費用算出シート'!$G$33,IF(AU299="F",'12.パネルラジエーター設備費用算出シート'!$N$33,IF(AU299="G",'12.パネルラジエーター設備費用算出シート'!$G$43,IF(AU299="H",'12.パネルラジエーター設備費用算出シート'!$N$43,IF(AU299="I",'12.パネルラジエーター設備費用算出シート'!$G$54,'12.パネルラジエーター設備費用算出シート'!$N$54))))))))))</f>
        <v/>
      </c>
      <c r="AW299" s="91"/>
      <c r="AX299" s="75"/>
      <c r="AY299" s="805"/>
      <c r="AZ299" s="91"/>
      <c r="BA299" s="36"/>
      <c r="BB299" s="36"/>
      <c r="BC299" s="36"/>
      <c r="BD299" s="36"/>
      <c r="BE299" s="66"/>
      <c r="BF299" s="36"/>
      <c r="BG299" s="36"/>
      <c r="BH299" s="66"/>
      <c r="BI299" s="36"/>
      <c r="BJ299" s="36"/>
      <c r="BK299" s="36"/>
      <c r="BL299" s="36"/>
    </row>
    <row r="300" spans="1:64" s="37" customFormat="1">
      <c r="A300" s="93"/>
      <c r="B300" s="68">
        <v>288</v>
      </c>
      <c r="C300" s="105"/>
      <c r="D300" s="69"/>
      <c r="E300" s="94"/>
      <c r="F300" s="798"/>
      <c r="G300" s="798"/>
      <c r="H300" s="72"/>
      <c r="I300" s="73"/>
      <c r="J300" s="72"/>
      <c r="K300" s="800" t="str">
        <f t="shared" si="12"/>
        <v/>
      </c>
      <c r="L300" s="800" t="str">
        <f>IF($G300="","",IF(OR('2.全体概要'!$C$15=1,'2.全体概要'!$C$15=2),INDEX($BG$15:$BG$16,MATCH($G300,$BF$15:$BF$16,-1)),IF('2.全体概要'!$C$15=3,INDEX($BG$14:$BG$15,MATCH($G300,$BF$14:$BF$15,-1)),INDEX($BG$13:$BG$14,MATCH($G300,$BF$13:$BF$14,-1)))))</f>
        <v/>
      </c>
      <c r="M300" s="800" t="str">
        <f t="shared" si="13"/>
        <v/>
      </c>
      <c r="N300" s="801">
        <f t="shared" si="14"/>
        <v>0</v>
      </c>
      <c r="O300" s="91"/>
      <c r="P300" s="161"/>
      <c r="Q300" s="67"/>
      <c r="R300" s="89"/>
      <c r="S300" s="162"/>
      <c r="T300" s="67"/>
      <c r="U300" s="91"/>
      <c r="V300" s="161"/>
      <c r="W300" s="67"/>
      <c r="X300" s="89"/>
      <c r="Y300" s="162"/>
      <c r="Z300" s="67"/>
      <c r="AA300" s="91"/>
      <c r="AB300" s="72"/>
      <c r="AC300" s="91"/>
      <c r="AD300" s="161"/>
      <c r="AE300" s="91"/>
      <c r="AF300" s="161"/>
      <c r="AG300" s="91"/>
      <c r="AH300" s="72"/>
      <c r="AI300" s="91"/>
      <c r="AJ300" s="161"/>
      <c r="AK300" s="91"/>
      <c r="AL300" s="75"/>
      <c r="AM300" s="91"/>
      <c r="AN300" s="75"/>
      <c r="AO300" s="91"/>
      <c r="AP300" s="77"/>
      <c r="AQ300" s="91"/>
      <c r="AR300" s="72"/>
      <c r="AS300" s="359"/>
      <c r="AT300" s="91"/>
      <c r="AU300" s="72"/>
      <c r="AV300" s="804" t="str">
        <f>IF(AU300="","",IF(AU300="A",'12.パネルラジエーター設備費用算出シート'!$G$13,IF(AU300="B",'12.パネルラジエーター設備費用算出シート'!$N$13,IF(AU300="C",'12.パネルラジエーター設備費用算出シート'!$G$23,IF(AU300="D",'12.パネルラジエーター設備費用算出シート'!$N$23,IF(AU300="E",'12.パネルラジエーター設備費用算出シート'!$G$33,IF(AU300="F",'12.パネルラジエーター設備費用算出シート'!$N$33,IF(AU300="G",'12.パネルラジエーター設備費用算出シート'!$G$43,IF(AU300="H",'12.パネルラジエーター設備費用算出シート'!$N$43,IF(AU300="I",'12.パネルラジエーター設備費用算出シート'!$G$54,'12.パネルラジエーター設備費用算出シート'!$N$54))))))))))</f>
        <v/>
      </c>
      <c r="AW300" s="91"/>
      <c r="AX300" s="75"/>
      <c r="AY300" s="805"/>
      <c r="AZ300" s="91"/>
      <c r="BA300" s="36"/>
      <c r="BB300" s="36"/>
      <c r="BC300" s="36"/>
      <c r="BD300" s="36"/>
      <c r="BE300" s="66"/>
      <c r="BF300" s="36"/>
      <c r="BG300" s="36"/>
      <c r="BH300" s="66"/>
      <c r="BI300" s="36"/>
      <c r="BJ300" s="36"/>
      <c r="BK300" s="36"/>
      <c r="BL300" s="36"/>
    </row>
    <row r="301" spans="1:64" s="37" customFormat="1">
      <c r="A301" s="93"/>
      <c r="B301" s="68">
        <v>289</v>
      </c>
      <c r="C301" s="105"/>
      <c r="D301" s="69"/>
      <c r="E301" s="94"/>
      <c r="F301" s="798"/>
      <c r="G301" s="798"/>
      <c r="H301" s="72"/>
      <c r="I301" s="73"/>
      <c r="J301" s="72"/>
      <c r="K301" s="800" t="str">
        <f t="shared" si="12"/>
        <v/>
      </c>
      <c r="L301" s="800" t="str">
        <f>IF($G301="","",IF(OR('2.全体概要'!$C$15=1,'2.全体概要'!$C$15=2),INDEX($BG$15:$BG$16,MATCH($G301,$BF$15:$BF$16,-1)),IF('2.全体概要'!$C$15=3,INDEX($BG$14:$BG$15,MATCH($G301,$BF$14:$BF$15,-1)),INDEX($BG$13:$BG$14,MATCH($G301,$BF$13:$BF$14,-1)))))</f>
        <v/>
      </c>
      <c r="M301" s="800" t="str">
        <f t="shared" si="13"/>
        <v/>
      </c>
      <c r="N301" s="801">
        <f t="shared" si="14"/>
        <v>0</v>
      </c>
      <c r="O301" s="91"/>
      <c r="P301" s="161"/>
      <c r="Q301" s="67"/>
      <c r="R301" s="89"/>
      <c r="S301" s="162"/>
      <c r="T301" s="67"/>
      <c r="U301" s="91"/>
      <c r="V301" s="161"/>
      <c r="W301" s="67"/>
      <c r="X301" s="89"/>
      <c r="Y301" s="162"/>
      <c r="Z301" s="67"/>
      <c r="AA301" s="91"/>
      <c r="AB301" s="72"/>
      <c r="AC301" s="91"/>
      <c r="AD301" s="161"/>
      <c r="AE301" s="91"/>
      <c r="AF301" s="161"/>
      <c r="AG301" s="91"/>
      <c r="AH301" s="72"/>
      <c r="AI301" s="91"/>
      <c r="AJ301" s="161"/>
      <c r="AK301" s="91"/>
      <c r="AL301" s="75"/>
      <c r="AM301" s="91"/>
      <c r="AN301" s="75"/>
      <c r="AO301" s="91"/>
      <c r="AP301" s="77"/>
      <c r="AQ301" s="91"/>
      <c r="AR301" s="72"/>
      <c r="AS301" s="359"/>
      <c r="AT301" s="91"/>
      <c r="AU301" s="72"/>
      <c r="AV301" s="804" t="str">
        <f>IF(AU301="","",IF(AU301="A",'12.パネルラジエーター設備費用算出シート'!$G$13,IF(AU301="B",'12.パネルラジエーター設備費用算出シート'!$N$13,IF(AU301="C",'12.パネルラジエーター設備費用算出シート'!$G$23,IF(AU301="D",'12.パネルラジエーター設備費用算出シート'!$N$23,IF(AU301="E",'12.パネルラジエーター設備費用算出シート'!$G$33,IF(AU301="F",'12.パネルラジエーター設備費用算出シート'!$N$33,IF(AU301="G",'12.パネルラジエーター設備費用算出シート'!$G$43,IF(AU301="H",'12.パネルラジエーター設備費用算出シート'!$N$43,IF(AU301="I",'12.パネルラジエーター設備費用算出シート'!$G$54,'12.パネルラジエーター設備費用算出シート'!$N$54))))))))))</f>
        <v/>
      </c>
      <c r="AW301" s="91"/>
      <c r="AX301" s="75"/>
      <c r="AY301" s="805"/>
      <c r="AZ301" s="91"/>
      <c r="BA301" s="36"/>
      <c r="BB301" s="36"/>
      <c r="BC301" s="36"/>
      <c r="BD301" s="36"/>
      <c r="BE301" s="66"/>
      <c r="BF301" s="36"/>
      <c r="BG301" s="36"/>
      <c r="BH301" s="66"/>
      <c r="BI301" s="36"/>
      <c r="BJ301" s="36"/>
      <c r="BK301" s="36"/>
      <c r="BL301" s="36"/>
    </row>
    <row r="302" spans="1:64" s="37" customFormat="1">
      <c r="A302" s="93"/>
      <c r="B302" s="68">
        <v>290</v>
      </c>
      <c r="C302" s="105"/>
      <c r="D302" s="69"/>
      <c r="E302" s="94"/>
      <c r="F302" s="798"/>
      <c r="G302" s="798"/>
      <c r="H302" s="72"/>
      <c r="I302" s="73"/>
      <c r="J302" s="72"/>
      <c r="K302" s="800" t="str">
        <f t="shared" si="12"/>
        <v/>
      </c>
      <c r="L302" s="800" t="str">
        <f>IF($G302="","",IF(OR('2.全体概要'!$C$15=1,'2.全体概要'!$C$15=2),INDEX($BG$15:$BG$16,MATCH($G302,$BF$15:$BF$16,-1)),IF('2.全体概要'!$C$15=3,INDEX($BG$14:$BG$15,MATCH($G302,$BF$14:$BF$15,-1)),INDEX($BG$13:$BG$14,MATCH($G302,$BF$13:$BF$14,-1)))))</f>
        <v/>
      </c>
      <c r="M302" s="800" t="str">
        <f t="shared" si="13"/>
        <v/>
      </c>
      <c r="N302" s="801">
        <f t="shared" si="14"/>
        <v>0</v>
      </c>
      <c r="O302" s="91"/>
      <c r="P302" s="161"/>
      <c r="Q302" s="67"/>
      <c r="R302" s="89"/>
      <c r="S302" s="162"/>
      <c r="T302" s="67"/>
      <c r="U302" s="91"/>
      <c r="V302" s="161"/>
      <c r="W302" s="67"/>
      <c r="X302" s="89"/>
      <c r="Y302" s="162"/>
      <c r="Z302" s="67"/>
      <c r="AA302" s="91"/>
      <c r="AB302" s="72"/>
      <c r="AC302" s="91"/>
      <c r="AD302" s="161"/>
      <c r="AE302" s="91"/>
      <c r="AF302" s="161"/>
      <c r="AG302" s="91"/>
      <c r="AH302" s="72"/>
      <c r="AI302" s="91"/>
      <c r="AJ302" s="161"/>
      <c r="AK302" s="91"/>
      <c r="AL302" s="75"/>
      <c r="AM302" s="91"/>
      <c r="AN302" s="75"/>
      <c r="AO302" s="91"/>
      <c r="AP302" s="77"/>
      <c r="AQ302" s="91"/>
      <c r="AR302" s="72"/>
      <c r="AS302" s="359"/>
      <c r="AT302" s="91"/>
      <c r="AU302" s="72"/>
      <c r="AV302" s="804" t="str">
        <f>IF(AU302="","",IF(AU302="A",'12.パネルラジエーター設備費用算出シート'!$G$13,IF(AU302="B",'12.パネルラジエーター設備費用算出シート'!$N$13,IF(AU302="C",'12.パネルラジエーター設備費用算出シート'!$G$23,IF(AU302="D",'12.パネルラジエーター設備費用算出シート'!$N$23,IF(AU302="E",'12.パネルラジエーター設備費用算出シート'!$G$33,IF(AU302="F",'12.パネルラジエーター設備費用算出シート'!$N$33,IF(AU302="G",'12.パネルラジエーター設備費用算出シート'!$G$43,IF(AU302="H",'12.パネルラジエーター設備費用算出シート'!$N$43,IF(AU302="I",'12.パネルラジエーター設備費用算出シート'!$G$54,'12.パネルラジエーター設備費用算出シート'!$N$54))))))))))</f>
        <v/>
      </c>
      <c r="AW302" s="91"/>
      <c r="AX302" s="75"/>
      <c r="AY302" s="805"/>
      <c r="AZ302" s="91"/>
      <c r="BA302" s="36"/>
      <c r="BB302" s="36"/>
      <c r="BC302" s="36"/>
      <c r="BD302" s="36"/>
      <c r="BE302" s="66"/>
      <c r="BF302" s="36"/>
      <c r="BG302" s="36"/>
      <c r="BH302" s="66"/>
      <c r="BI302" s="36"/>
      <c r="BJ302" s="36"/>
      <c r="BK302" s="36"/>
      <c r="BL302" s="36"/>
    </row>
    <row r="303" spans="1:64" s="37" customFormat="1">
      <c r="A303" s="93"/>
      <c r="B303" s="68">
        <v>291</v>
      </c>
      <c r="C303" s="105"/>
      <c r="D303" s="69"/>
      <c r="E303" s="94"/>
      <c r="F303" s="798"/>
      <c r="G303" s="798"/>
      <c r="H303" s="72"/>
      <c r="I303" s="73"/>
      <c r="J303" s="72"/>
      <c r="K303" s="800" t="str">
        <f t="shared" si="12"/>
        <v/>
      </c>
      <c r="L303" s="800" t="str">
        <f>IF($G303="","",IF(OR('2.全体概要'!$C$15=1,'2.全体概要'!$C$15=2),INDEX($BG$15:$BG$16,MATCH($G303,$BF$15:$BF$16,-1)),IF('2.全体概要'!$C$15=3,INDEX($BG$14:$BG$15,MATCH($G303,$BF$14:$BF$15,-1)),INDEX($BG$13:$BG$14,MATCH($G303,$BF$13:$BF$14,-1)))))</f>
        <v/>
      </c>
      <c r="M303" s="800" t="str">
        <f t="shared" si="13"/>
        <v/>
      </c>
      <c r="N303" s="801">
        <f t="shared" si="14"/>
        <v>0</v>
      </c>
      <c r="O303" s="91"/>
      <c r="P303" s="161"/>
      <c r="Q303" s="67"/>
      <c r="R303" s="89"/>
      <c r="S303" s="162"/>
      <c r="T303" s="67"/>
      <c r="U303" s="91"/>
      <c r="V303" s="161"/>
      <c r="W303" s="67"/>
      <c r="X303" s="89"/>
      <c r="Y303" s="162"/>
      <c r="Z303" s="67"/>
      <c r="AA303" s="91"/>
      <c r="AB303" s="72"/>
      <c r="AC303" s="91"/>
      <c r="AD303" s="161"/>
      <c r="AE303" s="91"/>
      <c r="AF303" s="161"/>
      <c r="AG303" s="91"/>
      <c r="AH303" s="72"/>
      <c r="AI303" s="91"/>
      <c r="AJ303" s="161"/>
      <c r="AK303" s="91"/>
      <c r="AL303" s="75"/>
      <c r="AM303" s="91"/>
      <c r="AN303" s="75"/>
      <c r="AO303" s="91"/>
      <c r="AP303" s="77"/>
      <c r="AQ303" s="91"/>
      <c r="AR303" s="72"/>
      <c r="AS303" s="359"/>
      <c r="AT303" s="91"/>
      <c r="AU303" s="72"/>
      <c r="AV303" s="804" t="str">
        <f>IF(AU303="","",IF(AU303="A",'12.パネルラジエーター設備費用算出シート'!$G$13,IF(AU303="B",'12.パネルラジエーター設備費用算出シート'!$N$13,IF(AU303="C",'12.パネルラジエーター設備費用算出シート'!$G$23,IF(AU303="D",'12.パネルラジエーター設備費用算出シート'!$N$23,IF(AU303="E",'12.パネルラジエーター設備費用算出シート'!$G$33,IF(AU303="F",'12.パネルラジエーター設備費用算出シート'!$N$33,IF(AU303="G",'12.パネルラジエーター設備費用算出シート'!$G$43,IF(AU303="H",'12.パネルラジエーター設備費用算出シート'!$N$43,IF(AU303="I",'12.パネルラジエーター設備費用算出シート'!$G$54,'12.パネルラジエーター設備費用算出シート'!$N$54))))))))))</f>
        <v/>
      </c>
      <c r="AW303" s="91"/>
      <c r="AX303" s="75"/>
      <c r="AY303" s="805"/>
      <c r="AZ303" s="91"/>
      <c r="BA303" s="36"/>
      <c r="BB303" s="36"/>
      <c r="BC303" s="36"/>
      <c r="BD303" s="36"/>
      <c r="BE303" s="66"/>
      <c r="BF303" s="36"/>
      <c r="BG303" s="36"/>
      <c r="BH303" s="66"/>
      <c r="BI303" s="36"/>
      <c r="BJ303" s="36"/>
      <c r="BK303" s="36"/>
      <c r="BL303" s="36"/>
    </row>
    <row r="304" spans="1:64" s="37" customFormat="1">
      <c r="A304" s="93"/>
      <c r="B304" s="68">
        <v>292</v>
      </c>
      <c r="C304" s="105"/>
      <c r="D304" s="69"/>
      <c r="E304" s="94"/>
      <c r="F304" s="798"/>
      <c r="G304" s="798"/>
      <c r="H304" s="72"/>
      <c r="I304" s="73"/>
      <c r="J304" s="72"/>
      <c r="K304" s="800" t="str">
        <f t="shared" si="12"/>
        <v/>
      </c>
      <c r="L304" s="800" t="str">
        <f>IF($G304="","",IF(OR('2.全体概要'!$C$15=1,'2.全体概要'!$C$15=2),INDEX($BG$15:$BG$16,MATCH($G304,$BF$15:$BF$16,-1)),IF('2.全体概要'!$C$15=3,INDEX($BG$14:$BG$15,MATCH($G304,$BF$14:$BF$15,-1)),INDEX($BG$13:$BG$14,MATCH($G304,$BF$13:$BF$14,-1)))))</f>
        <v/>
      </c>
      <c r="M304" s="800" t="str">
        <f t="shared" si="13"/>
        <v/>
      </c>
      <c r="N304" s="801">
        <f t="shared" si="14"/>
        <v>0</v>
      </c>
      <c r="O304" s="91"/>
      <c r="P304" s="161"/>
      <c r="Q304" s="67"/>
      <c r="R304" s="89"/>
      <c r="S304" s="162"/>
      <c r="T304" s="67"/>
      <c r="U304" s="91"/>
      <c r="V304" s="161"/>
      <c r="W304" s="67"/>
      <c r="X304" s="89"/>
      <c r="Y304" s="162"/>
      <c r="Z304" s="67"/>
      <c r="AA304" s="91"/>
      <c r="AB304" s="72"/>
      <c r="AC304" s="91"/>
      <c r="AD304" s="161"/>
      <c r="AE304" s="91"/>
      <c r="AF304" s="161"/>
      <c r="AG304" s="91"/>
      <c r="AH304" s="72"/>
      <c r="AI304" s="91"/>
      <c r="AJ304" s="161"/>
      <c r="AK304" s="91"/>
      <c r="AL304" s="75"/>
      <c r="AM304" s="91"/>
      <c r="AN304" s="75"/>
      <c r="AO304" s="91"/>
      <c r="AP304" s="77"/>
      <c r="AQ304" s="91"/>
      <c r="AR304" s="72"/>
      <c r="AS304" s="359"/>
      <c r="AT304" s="91"/>
      <c r="AU304" s="72"/>
      <c r="AV304" s="804" t="str">
        <f>IF(AU304="","",IF(AU304="A",'12.パネルラジエーター設備費用算出シート'!$G$13,IF(AU304="B",'12.パネルラジエーター設備費用算出シート'!$N$13,IF(AU304="C",'12.パネルラジエーター設備費用算出シート'!$G$23,IF(AU304="D",'12.パネルラジエーター設備費用算出シート'!$N$23,IF(AU304="E",'12.パネルラジエーター設備費用算出シート'!$G$33,IF(AU304="F",'12.パネルラジエーター設備費用算出シート'!$N$33,IF(AU304="G",'12.パネルラジエーター設備費用算出シート'!$G$43,IF(AU304="H",'12.パネルラジエーター設備費用算出シート'!$N$43,IF(AU304="I",'12.パネルラジエーター設備費用算出シート'!$G$54,'12.パネルラジエーター設備費用算出シート'!$N$54))))))))))</f>
        <v/>
      </c>
      <c r="AW304" s="91"/>
      <c r="AX304" s="75"/>
      <c r="AY304" s="805"/>
      <c r="AZ304" s="91"/>
      <c r="BA304" s="36"/>
      <c r="BB304" s="36"/>
      <c r="BC304" s="36"/>
      <c r="BD304" s="36"/>
      <c r="BE304" s="66"/>
      <c r="BF304" s="36"/>
      <c r="BG304" s="36"/>
      <c r="BH304" s="66"/>
      <c r="BI304" s="36"/>
      <c r="BJ304" s="36"/>
      <c r="BK304" s="36"/>
      <c r="BL304" s="36"/>
    </row>
    <row r="305" spans="1:64" s="37" customFormat="1">
      <c r="A305" s="93"/>
      <c r="B305" s="68">
        <v>293</v>
      </c>
      <c r="C305" s="105"/>
      <c r="D305" s="69"/>
      <c r="E305" s="94"/>
      <c r="F305" s="798"/>
      <c r="G305" s="798"/>
      <c r="H305" s="72"/>
      <c r="I305" s="73"/>
      <c r="J305" s="72"/>
      <c r="K305" s="800" t="str">
        <f t="shared" si="12"/>
        <v/>
      </c>
      <c r="L305" s="800" t="str">
        <f>IF($G305="","",IF(OR('2.全体概要'!$C$15=1,'2.全体概要'!$C$15=2),INDEX($BG$15:$BG$16,MATCH($G305,$BF$15:$BF$16,-1)),IF('2.全体概要'!$C$15=3,INDEX($BG$14:$BG$15,MATCH($G305,$BF$14:$BF$15,-1)),INDEX($BG$13:$BG$14,MATCH($G305,$BF$13:$BF$14,-1)))))</f>
        <v/>
      </c>
      <c r="M305" s="800" t="str">
        <f t="shared" si="13"/>
        <v/>
      </c>
      <c r="N305" s="801">
        <f t="shared" si="14"/>
        <v>0</v>
      </c>
      <c r="O305" s="91"/>
      <c r="P305" s="161"/>
      <c r="Q305" s="67"/>
      <c r="R305" s="89"/>
      <c r="S305" s="162"/>
      <c r="T305" s="67"/>
      <c r="U305" s="91"/>
      <c r="V305" s="161"/>
      <c r="W305" s="67"/>
      <c r="X305" s="89"/>
      <c r="Y305" s="162"/>
      <c r="Z305" s="67"/>
      <c r="AA305" s="91"/>
      <c r="AB305" s="72"/>
      <c r="AC305" s="91"/>
      <c r="AD305" s="161"/>
      <c r="AE305" s="91"/>
      <c r="AF305" s="161"/>
      <c r="AG305" s="91"/>
      <c r="AH305" s="72"/>
      <c r="AI305" s="91"/>
      <c r="AJ305" s="161"/>
      <c r="AK305" s="91"/>
      <c r="AL305" s="75"/>
      <c r="AM305" s="91"/>
      <c r="AN305" s="75"/>
      <c r="AO305" s="91"/>
      <c r="AP305" s="77"/>
      <c r="AQ305" s="91"/>
      <c r="AR305" s="72"/>
      <c r="AS305" s="359"/>
      <c r="AT305" s="91"/>
      <c r="AU305" s="72"/>
      <c r="AV305" s="804" t="str">
        <f>IF(AU305="","",IF(AU305="A",'12.パネルラジエーター設備費用算出シート'!$G$13,IF(AU305="B",'12.パネルラジエーター設備費用算出シート'!$N$13,IF(AU305="C",'12.パネルラジエーター設備費用算出シート'!$G$23,IF(AU305="D",'12.パネルラジエーター設備費用算出シート'!$N$23,IF(AU305="E",'12.パネルラジエーター設備費用算出シート'!$G$33,IF(AU305="F",'12.パネルラジエーター設備費用算出シート'!$N$33,IF(AU305="G",'12.パネルラジエーター設備費用算出シート'!$G$43,IF(AU305="H",'12.パネルラジエーター設備費用算出シート'!$N$43,IF(AU305="I",'12.パネルラジエーター設備費用算出シート'!$G$54,'12.パネルラジエーター設備費用算出シート'!$N$54))))))))))</f>
        <v/>
      </c>
      <c r="AW305" s="91"/>
      <c r="AX305" s="75"/>
      <c r="AY305" s="805"/>
      <c r="AZ305" s="91"/>
      <c r="BA305" s="36"/>
      <c r="BB305" s="36"/>
      <c r="BC305" s="36"/>
      <c r="BD305" s="36"/>
      <c r="BE305" s="66"/>
      <c r="BF305" s="36"/>
      <c r="BG305" s="36"/>
      <c r="BH305" s="66"/>
      <c r="BI305" s="36"/>
      <c r="BJ305" s="36"/>
      <c r="BK305" s="36"/>
      <c r="BL305" s="36"/>
    </row>
    <row r="306" spans="1:64" s="37" customFormat="1">
      <c r="A306" s="93"/>
      <c r="B306" s="68">
        <v>294</v>
      </c>
      <c r="C306" s="105"/>
      <c r="D306" s="69"/>
      <c r="E306" s="94"/>
      <c r="F306" s="798"/>
      <c r="G306" s="798"/>
      <c r="H306" s="72"/>
      <c r="I306" s="73"/>
      <c r="J306" s="72"/>
      <c r="K306" s="800" t="str">
        <f t="shared" si="12"/>
        <v/>
      </c>
      <c r="L306" s="800" t="str">
        <f>IF($G306="","",IF(OR('2.全体概要'!$C$15=1,'2.全体概要'!$C$15=2),INDEX($BG$15:$BG$16,MATCH($G306,$BF$15:$BF$16,-1)),IF('2.全体概要'!$C$15=3,INDEX($BG$14:$BG$15,MATCH($G306,$BF$14:$BF$15,-1)),INDEX($BG$13:$BG$14,MATCH($G306,$BF$13:$BF$14,-1)))))</f>
        <v/>
      </c>
      <c r="M306" s="800" t="str">
        <f t="shared" si="13"/>
        <v/>
      </c>
      <c r="N306" s="801">
        <f t="shared" si="14"/>
        <v>0</v>
      </c>
      <c r="O306" s="91"/>
      <c r="P306" s="161"/>
      <c r="Q306" s="67"/>
      <c r="R306" s="89"/>
      <c r="S306" s="162"/>
      <c r="T306" s="67"/>
      <c r="U306" s="91"/>
      <c r="V306" s="161"/>
      <c r="W306" s="67"/>
      <c r="X306" s="89"/>
      <c r="Y306" s="162"/>
      <c r="Z306" s="67"/>
      <c r="AA306" s="91"/>
      <c r="AB306" s="72"/>
      <c r="AC306" s="91"/>
      <c r="AD306" s="161"/>
      <c r="AE306" s="91"/>
      <c r="AF306" s="161"/>
      <c r="AG306" s="91"/>
      <c r="AH306" s="72"/>
      <c r="AI306" s="91"/>
      <c r="AJ306" s="161"/>
      <c r="AK306" s="91"/>
      <c r="AL306" s="75"/>
      <c r="AM306" s="91"/>
      <c r="AN306" s="75"/>
      <c r="AO306" s="91"/>
      <c r="AP306" s="77"/>
      <c r="AQ306" s="91"/>
      <c r="AR306" s="72"/>
      <c r="AS306" s="359"/>
      <c r="AT306" s="91"/>
      <c r="AU306" s="72"/>
      <c r="AV306" s="804" t="str">
        <f>IF(AU306="","",IF(AU306="A",'12.パネルラジエーター設備費用算出シート'!$G$13,IF(AU306="B",'12.パネルラジエーター設備費用算出シート'!$N$13,IF(AU306="C",'12.パネルラジエーター設備費用算出シート'!$G$23,IF(AU306="D",'12.パネルラジエーター設備費用算出シート'!$N$23,IF(AU306="E",'12.パネルラジエーター設備費用算出シート'!$G$33,IF(AU306="F",'12.パネルラジエーター設備費用算出シート'!$N$33,IF(AU306="G",'12.パネルラジエーター設備費用算出シート'!$G$43,IF(AU306="H",'12.パネルラジエーター設備費用算出シート'!$N$43,IF(AU306="I",'12.パネルラジエーター設備費用算出シート'!$G$54,'12.パネルラジエーター設備費用算出シート'!$N$54))))))))))</f>
        <v/>
      </c>
      <c r="AW306" s="91"/>
      <c r="AX306" s="75"/>
      <c r="AY306" s="805"/>
      <c r="AZ306" s="91"/>
      <c r="BA306" s="36"/>
      <c r="BB306" s="36"/>
      <c r="BC306" s="36"/>
      <c r="BD306" s="36"/>
      <c r="BE306" s="66"/>
      <c r="BF306" s="36"/>
      <c r="BG306" s="36"/>
      <c r="BH306" s="66"/>
      <c r="BI306" s="36"/>
      <c r="BJ306" s="36"/>
      <c r="BK306" s="36"/>
      <c r="BL306" s="36"/>
    </row>
    <row r="307" spans="1:64">
      <c r="B307" s="68">
        <v>295</v>
      </c>
      <c r="C307" s="105"/>
      <c r="D307" s="69"/>
      <c r="E307" s="94"/>
      <c r="F307" s="798"/>
      <c r="G307" s="798"/>
      <c r="H307" s="72"/>
      <c r="I307" s="73"/>
      <c r="J307" s="72"/>
      <c r="K307" s="800" t="str">
        <f t="shared" si="12"/>
        <v/>
      </c>
      <c r="L307" s="800" t="str">
        <f>IF($G307="","",IF(OR('2.全体概要'!$C$15=1,'2.全体概要'!$C$15=2),INDEX($BG$15:$BG$16,MATCH($G307,$BF$15:$BF$16,-1)),IF('2.全体概要'!$C$15=3,INDEX($BG$14:$BG$15,MATCH($G307,$BF$14:$BF$15,-1)),INDEX($BG$13:$BG$14,MATCH($G307,$BF$13:$BF$14,-1)))))</f>
        <v/>
      </c>
      <c r="M307" s="800" t="str">
        <f t="shared" si="13"/>
        <v/>
      </c>
      <c r="N307" s="801">
        <f t="shared" si="14"/>
        <v>0</v>
      </c>
      <c r="O307" s="91"/>
      <c r="P307" s="161"/>
      <c r="Q307" s="67"/>
      <c r="R307" s="89"/>
      <c r="S307" s="162"/>
      <c r="T307" s="67"/>
      <c r="U307" s="91"/>
      <c r="V307" s="161"/>
      <c r="W307" s="67"/>
      <c r="X307" s="89"/>
      <c r="Y307" s="162"/>
      <c r="Z307" s="67"/>
      <c r="AA307" s="91"/>
      <c r="AB307" s="72"/>
      <c r="AC307" s="91"/>
      <c r="AD307" s="161"/>
      <c r="AE307" s="91"/>
      <c r="AF307" s="161"/>
      <c r="AG307" s="91"/>
      <c r="AH307" s="72"/>
      <c r="AI307" s="91"/>
      <c r="AJ307" s="161"/>
      <c r="AK307" s="91"/>
      <c r="AL307" s="75"/>
      <c r="AM307" s="91"/>
      <c r="AN307" s="75"/>
      <c r="AO307" s="91"/>
      <c r="AP307" s="77"/>
      <c r="AQ307" s="91"/>
      <c r="AR307" s="72"/>
      <c r="AS307" s="359"/>
      <c r="AT307" s="91"/>
      <c r="AU307" s="72"/>
      <c r="AV307" s="804" t="str">
        <f>IF(AU307="","",IF(AU307="A",'12.パネルラジエーター設備費用算出シート'!$G$13,IF(AU307="B",'12.パネルラジエーター設備費用算出シート'!$N$13,IF(AU307="C",'12.パネルラジエーター設備費用算出シート'!$G$23,IF(AU307="D",'12.パネルラジエーター設備費用算出シート'!$N$23,IF(AU307="E",'12.パネルラジエーター設備費用算出シート'!$G$33,IF(AU307="F",'12.パネルラジエーター設備費用算出シート'!$N$33,IF(AU307="G",'12.パネルラジエーター設備費用算出シート'!$G$43,IF(AU307="H",'12.パネルラジエーター設備費用算出シート'!$N$43,IF(AU307="I",'12.パネルラジエーター設備費用算出シート'!$G$54,'12.パネルラジエーター設備費用算出シート'!$N$54))))))))))</f>
        <v/>
      </c>
      <c r="AW307" s="91"/>
      <c r="AX307" s="75"/>
      <c r="AY307" s="805"/>
      <c r="AZ307" s="91"/>
    </row>
    <row r="308" spans="1:64">
      <c r="B308" s="68">
        <v>296</v>
      </c>
      <c r="C308" s="105"/>
      <c r="D308" s="69"/>
      <c r="E308" s="94"/>
      <c r="F308" s="798"/>
      <c r="G308" s="798"/>
      <c r="H308" s="72"/>
      <c r="I308" s="73"/>
      <c r="J308" s="72"/>
      <c r="K308" s="800" t="str">
        <f t="shared" si="12"/>
        <v/>
      </c>
      <c r="L308" s="800" t="str">
        <f>IF($G308="","",IF(OR('2.全体概要'!$C$15=1,'2.全体概要'!$C$15=2),INDEX($BG$15:$BG$16,MATCH($G308,$BF$15:$BF$16,-1)),IF('2.全体概要'!$C$15=3,INDEX($BG$14:$BG$15,MATCH($G308,$BF$14:$BF$15,-1)),INDEX($BG$13:$BG$14,MATCH($G308,$BF$13:$BF$14,-1)))))</f>
        <v/>
      </c>
      <c r="M308" s="800" t="str">
        <f t="shared" si="13"/>
        <v/>
      </c>
      <c r="N308" s="801">
        <f t="shared" ref="N308:N313" si="15">IF(OR(K308="",L308="",M308=""),0,(700000*K308*L308*M308))</f>
        <v>0</v>
      </c>
      <c r="O308" s="91"/>
      <c r="P308" s="161"/>
      <c r="Q308" s="67"/>
      <c r="R308" s="89"/>
      <c r="S308" s="162"/>
      <c r="T308" s="67"/>
      <c r="U308" s="91"/>
      <c r="V308" s="161"/>
      <c r="W308" s="67"/>
      <c r="X308" s="89"/>
      <c r="Y308" s="162"/>
      <c r="Z308" s="67"/>
      <c r="AA308" s="91"/>
      <c r="AB308" s="72"/>
      <c r="AC308" s="91"/>
      <c r="AD308" s="161"/>
      <c r="AE308" s="91"/>
      <c r="AF308" s="161"/>
      <c r="AG308" s="91"/>
      <c r="AH308" s="72"/>
      <c r="AI308" s="91"/>
      <c r="AJ308" s="161"/>
      <c r="AK308" s="91"/>
      <c r="AL308" s="75"/>
      <c r="AM308" s="91"/>
      <c r="AN308" s="75"/>
      <c r="AO308" s="91"/>
      <c r="AP308" s="77"/>
      <c r="AQ308" s="91"/>
      <c r="AR308" s="72"/>
      <c r="AS308" s="359"/>
      <c r="AT308" s="91"/>
      <c r="AU308" s="72"/>
      <c r="AV308" s="804" t="str">
        <f>IF(AU308="","",IF(AU308="A",'12.パネルラジエーター設備費用算出シート'!$G$13,IF(AU308="B",'12.パネルラジエーター設備費用算出シート'!$N$13,IF(AU308="C",'12.パネルラジエーター設備費用算出シート'!$G$23,IF(AU308="D",'12.パネルラジエーター設備費用算出シート'!$N$23,IF(AU308="E",'12.パネルラジエーター設備費用算出シート'!$G$33,IF(AU308="F",'12.パネルラジエーター設備費用算出シート'!$N$33,IF(AU308="G",'12.パネルラジエーター設備費用算出シート'!$G$43,IF(AU308="H",'12.パネルラジエーター設備費用算出シート'!$N$43,IF(AU308="I",'12.パネルラジエーター設備費用算出シート'!$G$54,'12.パネルラジエーター設備費用算出シート'!$N$54))))))))))</f>
        <v/>
      </c>
      <c r="AW308" s="91"/>
      <c r="AX308" s="75"/>
      <c r="AY308" s="805"/>
      <c r="AZ308" s="91"/>
    </row>
    <row r="309" spans="1:64">
      <c r="B309" s="68">
        <v>297</v>
      </c>
      <c r="C309" s="105"/>
      <c r="D309" s="69"/>
      <c r="E309" s="94"/>
      <c r="F309" s="798"/>
      <c r="G309" s="798"/>
      <c r="H309" s="72"/>
      <c r="I309" s="73"/>
      <c r="J309" s="72"/>
      <c r="K309" s="800" t="str">
        <f t="shared" si="12"/>
        <v/>
      </c>
      <c r="L309" s="800" t="str">
        <f>IF($G309="","",IF(OR('2.全体概要'!$C$15=1,'2.全体概要'!$C$15=2),INDEX($BG$15:$BG$16,MATCH($G309,$BF$15:$BF$16,-1)),IF('2.全体概要'!$C$15=3,INDEX($BG$14:$BG$15,MATCH($G309,$BF$14:$BF$15,-1)),INDEX($BG$13:$BG$14,MATCH($G309,$BF$13:$BF$14,-1)))))</f>
        <v/>
      </c>
      <c r="M309" s="800" t="str">
        <f t="shared" si="13"/>
        <v/>
      </c>
      <c r="N309" s="801">
        <f t="shared" si="15"/>
        <v>0</v>
      </c>
      <c r="O309" s="91"/>
      <c r="P309" s="161"/>
      <c r="Q309" s="67"/>
      <c r="R309" s="89"/>
      <c r="S309" s="162"/>
      <c r="T309" s="67"/>
      <c r="U309" s="91"/>
      <c r="V309" s="161"/>
      <c r="W309" s="67"/>
      <c r="X309" s="89"/>
      <c r="Y309" s="162"/>
      <c r="Z309" s="67"/>
      <c r="AA309" s="91"/>
      <c r="AB309" s="72"/>
      <c r="AC309" s="91"/>
      <c r="AD309" s="161"/>
      <c r="AE309" s="91"/>
      <c r="AF309" s="161"/>
      <c r="AG309" s="91"/>
      <c r="AH309" s="72"/>
      <c r="AI309" s="91"/>
      <c r="AJ309" s="161"/>
      <c r="AK309" s="91"/>
      <c r="AL309" s="75"/>
      <c r="AM309" s="91"/>
      <c r="AN309" s="75"/>
      <c r="AO309" s="91"/>
      <c r="AP309" s="77"/>
      <c r="AQ309" s="91"/>
      <c r="AR309" s="72"/>
      <c r="AS309" s="359"/>
      <c r="AT309" s="91"/>
      <c r="AU309" s="72"/>
      <c r="AV309" s="804" t="str">
        <f>IF(AU309="","",IF(AU309="A",'12.パネルラジエーター設備費用算出シート'!$G$13,IF(AU309="B",'12.パネルラジエーター設備費用算出シート'!$N$13,IF(AU309="C",'12.パネルラジエーター設備費用算出シート'!$G$23,IF(AU309="D",'12.パネルラジエーター設備費用算出シート'!$N$23,IF(AU309="E",'12.パネルラジエーター設備費用算出シート'!$G$33,IF(AU309="F",'12.パネルラジエーター設備費用算出シート'!$N$33,IF(AU309="G",'12.パネルラジエーター設備費用算出シート'!$G$43,IF(AU309="H",'12.パネルラジエーター設備費用算出シート'!$N$43,IF(AU309="I",'12.パネルラジエーター設備費用算出シート'!$G$54,'12.パネルラジエーター設備費用算出シート'!$N$54))))))))))</f>
        <v/>
      </c>
      <c r="AW309" s="91"/>
      <c r="AX309" s="75"/>
      <c r="AY309" s="805"/>
      <c r="AZ309" s="91"/>
    </row>
    <row r="310" spans="1:64">
      <c r="B310" s="68">
        <v>298</v>
      </c>
      <c r="C310" s="105"/>
      <c r="D310" s="69"/>
      <c r="E310" s="94"/>
      <c r="F310" s="798"/>
      <c r="G310" s="798"/>
      <c r="H310" s="72"/>
      <c r="I310" s="73"/>
      <c r="J310" s="72"/>
      <c r="K310" s="800" t="str">
        <f t="shared" si="12"/>
        <v/>
      </c>
      <c r="L310" s="800" t="str">
        <f>IF($G310="","",IF(OR('2.全体概要'!$C$15=1,'2.全体概要'!$C$15=2),INDEX($BG$15:$BG$16,MATCH($G310,$BF$15:$BF$16,-1)),IF('2.全体概要'!$C$15=3,INDEX($BG$14:$BG$15,MATCH($G310,$BF$14:$BF$15,-1)),INDEX($BG$13:$BG$14,MATCH($G310,$BF$13:$BF$14,-1)))))</f>
        <v/>
      </c>
      <c r="M310" s="800" t="str">
        <f t="shared" si="13"/>
        <v/>
      </c>
      <c r="N310" s="801">
        <f t="shared" si="15"/>
        <v>0</v>
      </c>
      <c r="O310" s="91"/>
      <c r="P310" s="161"/>
      <c r="Q310" s="67"/>
      <c r="R310" s="89"/>
      <c r="S310" s="162"/>
      <c r="T310" s="67"/>
      <c r="U310" s="91"/>
      <c r="V310" s="161"/>
      <c r="W310" s="67"/>
      <c r="X310" s="89"/>
      <c r="Y310" s="162"/>
      <c r="Z310" s="67"/>
      <c r="AA310" s="91"/>
      <c r="AB310" s="72"/>
      <c r="AC310" s="91"/>
      <c r="AD310" s="161"/>
      <c r="AE310" s="91"/>
      <c r="AF310" s="161"/>
      <c r="AG310" s="91"/>
      <c r="AH310" s="72"/>
      <c r="AI310" s="91"/>
      <c r="AJ310" s="161"/>
      <c r="AK310" s="91"/>
      <c r="AL310" s="75"/>
      <c r="AM310" s="91"/>
      <c r="AN310" s="75"/>
      <c r="AO310" s="91"/>
      <c r="AP310" s="77"/>
      <c r="AQ310" s="91"/>
      <c r="AR310" s="72"/>
      <c r="AS310" s="359"/>
      <c r="AT310" s="91"/>
      <c r="AU310" s="72"/>
      <c r="AV310" s="804" t="str">
        <f>IF(AU310="","",IF(AU310="A",'12.パネルラジエーター設備費用算出シート'!$G$13,IF(AU310="B",'12.パネルラジエーター設備費用算出シート'!$N$13,IF(AU310="C",'12.パネルラジエーター設備費用算出シート'!$G$23,IF(AU310="D",'12.パネルラジエーター設備費用算出シート'!$N$23,IF(AU310="E",'12.パネルラジエーター設備費用算出シート'!$G$33,IF(AU310="F",'12.パネルラジエーター設備費用算出シート'!$N$33,IF(AU310="G",'12.パネルラジエーター設備費用算出シート'!$G$43,IF(AU310="H",'12.パネルラジエーター設備費用算出シート'!$N$43,IF(AU310="I",'12.パネルラジエーター設備費用算出シート'!$G$54,'12.パネルラジエーター設備費用算出シート'!$N$54))))))))))</f>
        <v/>
      </c>
      <c r="AW310" s="91"/>
      <c r="AX310" s="75"/>
      <c r="AY310" s="805"/>
      <c r="AZ310" s="91"/>
    </row>
    <row r="311" spans="1:64" s="51" customFormat="1">
      <c r="A311" s="93"/>
      <c r="B311" s="68">
        <v>299</v>
      </c>
      <c r="C311" s="105"/>
      <c r="D311" s="69"/>
      <c r="E311" s="94"/>
      <c r="F311" s="798"/>
      <c r="G311" s="798"/>
      <c r="H311" s="72"/>
      <c r="I311" s="73"/>
      <c r="J311" s="72"/>
      <c r="K311" s="800" t="str">
        <f t="shared" si="12"/>
        <v/>
      </c>
      <c r="L311" s="800" t="str">
        <f>IF($G311="","",IF(OR('2.全体概要'!$C$15=1,'2.全体概要'!$C$15=2),INDEX($BG$15:$BG$16,MATCH($G311,$BF$15:$BF$16,-1)),IF('2.全体概要'!$C$15=3,INDEX($BG$14:$BG$15,MATCH($G311,$BF$14:$BF$15,-1)),INDEX($BG$13:$BG$14,MATCH($G311,$BF$13:$BF$14,-1)))))</f>
        <v/>
      </c>
      <c r="M311" s="800" t="str">
        <f t="shared" si="13"/>
        <v/>
      </c>
      <c r="N311" s="801">
        <f t="shared" si="15"/>
        <v>0</v>
      </c>
      <c r="O311" s="91"/>
      <c r="P311" s="161"/>
      <c r="Q311" s="67"/>
      <c r="R311" s="89"/>
      <c r="S311" s="162"/>
      <c r="T311" s="67"/>
      <c r="U311" s="91"/>
      <c r="V311" s="161"/>
      <c r="W311" s="67"/>
      <c r="X311" s="89"/>
      <c r="Y311" s="162"/>
      <c r="Z311" s="67"/>
      <c r="AA311" s="91"/>
      <c r="AB311" s="72"/>
      <c r="AC311" s="91"/>
      <c r="AD311" s="161"/>
      <c r="AE311" s="91"/>
      <c r="AF311" s="161"/>
      <c r="AG311" s="91"/>
      <c r="AH311" s="72"/>
      <c r="AI311" s="91"/>
      <c r="AJ311" s="161"/>
      <c r="AK311" s="91"/>
      <c r="AL311" s="75"/>
      <c r="AM311" s="91"/>
      <c r="AN311" s="75"/>
      <c r="AO311" s="91"/>
      <c r="AP311" s="77"/>
      <c r="AQ311" s="91"/>
      <c r="AR311" s="72"/>
      <c r="AS311" s="359"/>
      <c r="AT311" s="91"/>
      <c r="AU311" s="72"/>
      <c r="AV311" s="804" t="str">
        <f>IF(AU311="","",IF(AU311="A",'12.パネルラジエーター設備費用算出シート'!$G$13,IF(AU311="B",'12.パネルラジエーター設備費用算出シート'!$N$13,IF(AU311="C",'12.パネルラジエーター設備費用算出シート'!$G$23,IF(AU311="D",'12.パネルラジエーター設備費用算出シート'!$N$23,IF(AU311="E",'12.パネルラジエーター設備費用算出シート'!$G$33,IF(AU311="F",'12.パネルラジエーター設備費用算出シート'!$N$33,IF(AU311="G",'12.パネルラジエーター設備費用算出シート'!$G$43,IF(AU311="H",'12.パネルラジエーター設備費用算出シート'!$N$43,IF(AU311="I",'12.パネルラジエーター設備費用算出シート'!$G$54,'12.パネルラジエーター設備費用算出シート'!$N$54))))))))))</f>
        <v/>
      </c>
      <c r="AW311" s="91"/>
      <c r="AX311" s="75"/>
      <c r="AY311" s="805"/>
      <c r="AZ311" s="91"/>
      <c r="BE311" s="66"/>
      <c r="BH311" s="66"/>
    </row>
    <row r="312" spans="1:64">
      <c r="B312" s="68">
        <v>300</v>
      </c>
      <c r="C312" s="105"/>
      <c r="D312" s="69"/>
      <c r="E312" s="94"/>
      <c r="F312" s="798"/>
      <c r="G312" s="798"/>
      <c r="H312" s="72"/>
      <c r="I312" s="73"/>
      <c r="J312" s="72"/>
      <c r="K312" s="800" t="str">
        <f t="shared" si="12"/>
        <v/>
      </c>
      <c r="L312" s="800" t="str">
        <f>IF($G312="","",IF(OR('2.全体概要'!$C$15=1,'2.全体概要'!$C$15=2),INDEX($BG$15:$BG$16,MATCH($G312,$BF$15:$BF$16,-1)),IF('2.全体概要'!$C$15=3,INDEX($BG$14:$BG$15,MATCH($G312,$BF$14:$BF$15,-1)),INDEX($BG$13:$BG$14,MATCH($G312,$BF$13:$BF$14,-1)))))</f>
        <v/>
      </c>
      <c r="M312" s="800" t="str">
        <f t="shared" si="13"/>
        <v/>
      </c>
      <c r="N312" s="801">
        <f t="shared" si="15"/>
        <v>0</v>
      </c>
      <c r="O312" s="91"/>
      <c r="P312" s="161"/>
      <c r="Q312" s="67"/>
      <c r="R312" s="89"/>
      <c r="S312" s="162"/>
      <c r="T312" s="67"/>
      <c r="U312" s="91"/>
      <c r="V312" s="161"/>
      <c r="W312" s="67"/>
      <c r="X312" s="89"/>
      <c r="Y312" s="162"/>
      <c r="Z312" s="67"/>
      <c r="AA312" s="91"/>
      <c r="AB312" s="72"/>
      <c r="AC312" s="91"/>
      <c r="AD312" s="161"/>
      <c r="AE312" s="91"/>
      <c r="AF312" s="161"/>
      <c r="AG312" s="91"/>
      <c r="AH312" s="72"/>
      <c r="AI312" s="91"/>
      <c r="AJ312" s="161"/>
      <c r="AK312" s="91"/>
      <c r="AL312" s="75"/>
      <c r="AM312" s="91"/>
      <c r="AN312" s="75"/>
      <c r="AO312" s="91"/>
      <c r="AP312" s="77"/>
      <c r="AQ312" s="91"/>
      <c r="AR312" s="72"/>
      <c r="AS312" s="359"/>
      <c r="AT312" s="91"/>
      <c r="AU312" s="72"/>
      <c r="AV312" s="804" t="str">
        <f>IF(AU312="","",IF(AU312="A",'12.パネルラジエーター設備費用算出シート'!$G$13,IF(AU312="B",'12.パネルラジエーター設備費用算出シート'!$N$13,IF(AU312="C",'12.パネルラジエーター設備費用算出シート'!$G$23,IF(AU312="D",'12.パネルラジエーター設備費用算出シート'!$N$23,IF(AU312="E",'12.パネルラジエーター設備費用算出シート'!$G$33,IF(AU312="F",'12.パネルラジエーター設備費用算出シート'!$N$33,IF(AU312="G",'12.パネルラジエーター設備費用算出シート'!$G$43,IF(AU312="H",'12.パネルラジエーター設備費用算出シート'!$N$43,IF(AU312="I",'12.パネルラジエーター設備費用算出シート'!$G$54,'12.パネルラジエーター設備費用算出シート'!$N$54))))))))))</f>
        <v/>
      </c>
      <c r="AW312" s="91"/>
      <c r="AX312" s="75"/>
      <c r="AY312" s="805"/>
      <c r="AZ312" s="91"/>
    </row>
    <row r="313" spans="1:64" ht="46.5" thickBot="1">
      <c r="B313" s="70">
        <v>301</v>
      </c>
      <c r="C313" s="106"/>
      <c r="D313" s="71"/>
      <c r="E313" s="95"/>
      <c r="F313" s="799"/>
      <c r="G313" s="799"/>
      <c r="H313" s="72"/>
      <c r="I313" s="73"/>
      <c r="J313" s="72"/>
      <c r="K313" s="802" t="str">
        <f t="shared" si="12"/>
        <v/>
      </c>
      <c r="L313" s="800" t="str">
        <f>IF($G313="","",IF(OR('2.全体概要'!$C$15=1,'2.全体概要'!$C$15=2),INDEX($BG$15:$BG$16,MATCH($G313,$BF$15:$BF$16,-1)),IF('2.全体概要'!$C$15=3,INDEX($BG$14:$BG$15,MATCH($G313,$BF$14:$BF$15,-1)),INDEX($BG$13:$BG$14,MATCH($G313,$BF$13:$BF$14,-1)))))</f>
        <v/>
      </c>
      <c r="M313" s="802" t="str">
        <f t="shared" si="13"/>
        <v/>
      </c>
      <c r="N313" s="803">
        <f t="shared" si="15"/>
        <v>0</v>
      </c>
      <c r="O313" s="91"/>
      <c r="P313" s="161"/>
      <c r="Q313" s="74"/>
      <c r="R313" s="89"/>
      <c r="S313" s="162"/>
      <c r="T313" s="74"/>
      <c r="U313" s="91"/>
      <c r="V313" s="161"/>
      <c r="W313" s="74"/>
      <c r="X313" s="89"/>
      <c r="Y313" s="162"/>
      <c r="Z313" s="74"/>
      <c r="AA313" s="91"/>
      <c r="AB313" s="72"/>
      <c r="AC313" s="91"/>
      <c r="AD313" s="161"/>
      <c r="AE313" s="91"/>
      <c r="AF313" s="161"/>
      <c r="AG313" s="91"/>
      <c r="AH313" s="72"/>
      <c r="AI313" s="91"/>
      <c r="AJ313" s="161"/>
      <c r="AK313" s="91"/>
      <c r="AL313" s="76"/>
      <c r="AM313" s="91"/>
      <c r="AN313" s="75"/>
      <c r="AO313" s="91"/>
      <c r="AP313" s="78"/>
      <c r="AQ313" s="91"/>
      <c r="AR313" s="72"/>
      <c r="AS313" s="359"/>
      <c r="AT313" s="91"/>
      <c r="AU313" s="72"/>
      <c r="AV313" s="804" t="str">
        <f>IF(AU313="","",IF(AU313="A",'12.パネルラジエーター設備費用算出シート'!$G$13,IF(AU313="B",'12.パネルラジエーター設備費用算出シート'!$N$13,IF(AU313="C",'12.パネルラジエーター設備費用算出シート'!$G$23,IF(AU313="D",'12.パネルラジエーター設備費用算出シート'!$N$23,IF(AU313="E",'12.パネルラジエーター設備費用算出シート'!$G$33,IF(AU313="F",'12.パネルラジエーター設備費用算出シート'!$N$33,IF(AU313="G",'12.パネルラジエーター設備費用算出シート'!$G$43,IF(AU313="H",'12.パネルラジエーター設備費用算出シート'!$N$43,IF(AU313="I",'12.パネルラジエーター設備費用算出シート'!$G$54,'12.パネルラジエーター設備費用算出シート'!$N$54))))))))))</f>
        <v/>
      </c>
      <c r="AW313" s="91"/>
      <c r="AX313" s="75"/>
      <c r="AY313" s="806"/>
      <c r="AZ313" s="91"/>
    </row>
    <row r="314" spans="1:64">
      <c r="N314" s="45"/>
    </row>
  </sheetData>
  <sheetProtection formatCells="0" formatRows="0" insertRows="0" deleteRows="0" autoFilter="0" pivotTables="0"/>
  <dataConsolidate/>
  <mergeCells count="81">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C10:BD11"/>
    <mergeCell ref="BI8:BL8"/>
    <mergeCell ref="B9:B12"/>
    <mergeCell ref="C9:C12"/>
    <mergeCell ref="D9:D12"/>
    <mergeCell ref="E9:E12"/>
    <mergeCell ref="AN9:AO10"/>
    <mergeCell ref="P10:R10"/>
    <mergeCell ref="S10:U10"/>
    <mergeCell ref="F9:F12"/>
    <mergeCell ref="G9:G12"/>
    <mergeCell ref="H9:I10"/>
    <mergeCell ref="BI9:BI12"/>
    <mergeCell ref="BJ9:BL9"/>
    <mergeCell ref="AX11:AX12"/>
    <mergeCell ref="AY11:AY12"/>
    <mergeCell ref="AL11:AL12"/>
    <mergeCell ref="BJ10:BJ12"/>
    <mergeCell ref="BK10:BL10"/>
    <mergeCell ref="BL11:BL12"/>
    <mergeCell ref="BK11:BK12"/>
    <mergeCell ref="AR9:AT10"/>
    <mergeCell ref="AS11:AS12"/>
    <mergeCell ref="AW11:AW12"/>
    <mergeCell ref="AV11:AV12"/>
    <mergeCell ref="AX9:AZ10"/>
    <mergeCell ref="AR11:AR12"/>
    <mergeCell ref="AT11:AT12"/>
    <mergeCell ref="AU11:AU12"/>
    <mergeCell ref="AZ11:AZ12"/>
    <mergeCell ref="AM11:AM12"/>
    <mergeCell ref="AN11:AN12"/>
    <mergeCell ref="AO11:AO12"/>
    <mergeCell ref="S11:S12"/>
    <mergeCell ref="T11:T12"/>
    <mergeCell ref="U11:U12"/>
    <mergeCell ref="AB11:AB12"/>
    <mergeCell ref="AC11:AC12"/>
    <mergeCell ref="AE11:AE12"/>
    <mergeCell ref="AD11:AD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D9:AE10"/>
    <mergeCell ref="AF9:AG10"/>
    <mergeCell ref="V10:X10"/>
    <mergeCell ref="Y10:AA10"/>
    <mergeCell ref="V11:V12"/>
    <mergeCell ref="W11:W12"/>
    <mergeCell ref="X11:X12"/>
    <mergeCell ref="Y11:Y12"/>
    <mergeCell ref="Z11:Z12"/>
    <mergeCell ref="AA11:AA12"/>
  </mergeCells>
  <phoneticPr fontId="18"/>
  <conditionalFormatting sqref="J13:J313">
    <cfRule type="expression" dxfId="530" priority="17">
      <formula>$H13="中住戸"</formula>
    </cfRule>
  </conditionalFormatting>
  <conditionalFormatting sqref="H13:I313">
    <cfRule type="expression" dxfId="529" priority="11">
      <formula>OR(H13="角住戸",H13="最上階")</formula>
    </cfRule>
  </conditionalFormatting>
  <conditionalFormatting sqref="I13:I313">
    <cfRule type="expression" dxfId="528" priority="10">
      <formula>$I13="最下階"</formula>
    </cfRule>
  </conditionalFormatting>
  <conditionalFormatting sqref="A3">
    <cfRule type="expression" dxfId="527" priority="7">
      <formula>_xlfn.ISFORMULA(A3)=TRUE</formula>
    </cfRule>
  </conditionalFormatting>
  <conditionalFormatting sqref="AU9 AT12:AW12">
    <cfRule type="expression" dxfId="526" priority="6">
      <formula>_xlfn.ISFORMULA(AT9)=TRUE</formula>
    </cfRule>
  </conditionalFormatting>
  <conditionalFormatting sqref="AB1:AC8">
    <cfRule type="expression" dxfId="525" priority="4">
      <formula>_xlfn.ISFORMULA(AB1)=TRUE</formula>
    </cfRule>
  </conditionalFormatting>
  <conditionalFormatting sqref="AU9 AR9:AS9 AR12 AT12:AW12">
    <cfRule type="expression" dxfId="524" priority="3">
      <formula>_xlfn.ISFORMULA(AR9)=TRUE</formula>
    </cfRule>
  </conditionalFormatting>
  <dataValidations count="16">
    <dataValidation imeMode="off" allowBlank="1" showInputMessage="1" showErrorMessage="1" sqref="C13:G313 Z13:Z313 AP13:AP313 T13:T313 AY13:AY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Z13:AZ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"有り,有り（ガス計測含む）,無し"</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X13:AX313" xr:uid="{27B1227E-3CC1-436C-867E-7B3CB99EEB07}">
      <formula1>"地中熱ヒートポンプ・システム,V2H充電設備（充放電設備）,地中熱ヒートポンプ・システム、V2H充電設備（充放電設備）"</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DA3EFEC-D360-416C-ADA4-4400EA62412E}">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&amp;R&amp;K00-043R5高層ZEH-M_ver.1.2</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5"/>
  <cols>
    <col min="1" max="1" width="2.625" style="25" customWidth="1"/>
    <col min="2" max="2" width="26.375" style="24" customWidth="1"/>
    <col min="3" max="5" width="26.625" style="24" customWidth="1"/>
    <col min="6" max="6" width="29.75" style="24" customWidth="1"/>
    <col min="7" max="7" width="27.625" style="24" hidden="1" customWidth="1"/>
    <col min="8" max="8" width="1.625" style="24" customWidth="1"/>
    <col min="9" max="9" width="18.125" style="24" customWidth="1"/>
    <col min="10" max="10" width="81.875" style="24" customWidth="1"/>
    <col min="11" max="11" width="23.25" style="24" customWidth="1"/>
    <col min="12" max="12" width="9" style="24" customWidth="1"/>
    <col min="13" max="16384" width="9" style="24"/>
  </cols>
  <sheetData>
    <row r="1" spans="1:12" ht="17.25">
      <c r="A1" s="218" t="s">
        <v>443</v>
      </c>
      <c r="B1" s="218"/>
      <c r="C1" s="218"/>
      <c r="D1" s="218"/>
      <c r="E1" s="218"/>
      <c r="F1" s="218"/>
      <c r="G1" s="218"/>
    </row>
    <row r="2" spans="1:12" ht="17.25">
      <c r="A2" s="218"/>
      <c r="B2" s="1904"/>
      <c r="C2" s="1904"/>
      <c r="D2" s="1904"/>
      <c r="E2" s="1904"/>
      <c r="F2" s="1904"/>
      <c r="G2" s="218"/>
    </row>
    <row r="3" spans="1:12" ht="21">
      <c r="A3" s="26"/>
      <c r="B3" s="1905" t="s">
        <v>1150</v>
      </c>
      <c r="C3" s="1905"/>
      <c r="D3" s="1905"/>
      <c r="F3" s="126"/>
      <c r="G3" s="126"/>
      <c r="J3" s="218" t="s">
        <v>453</v>
      </c>
    </row>
    <row r="4" spans="1:12" s="928" customFormat="1" ht="14.25" thickBot="1">
      <c r="B4" s="1906"/>
      <c r="C4" s="1906"/>
      <c r="D4" s="1906"/>
    </row>
    <row r="5" spans="1:12" ht="43.5" customHeight="1" thickBot="1">
      <c r="B5" s="216" t="s">
        <v>181</v>
      </c>
      <c r="C5" s="1907" t="str">
        <f>'2.全体概要'!C7</f>
        <v/>
      </c>
      <c r="D5" s="1908"/>
      <c r="E5" s="1908"/>
      <c r="F5" s="963" t="s">
        <v>1124</v>
      </c>
      <c r="G5" s="964"/>
      <c r="J5" s="297" t="s">
        <v>452</v>
      </c>
      <c r="K5" s="296">
        <f>ROUNDUP(90.03*'2.全体概要'!T48,0)</f>
        <v>0</v>
      </c>
    </row>
    <row r="6" spans="1:12" s="928" customFormat="1" ht="17.25">
      <c r="J6" s="299" t="s">
        <v>882</v>
      </c>
    </row>
    <row r="7" spans="1:12">
      <c r="B7" s="24" t="s">
        <v>202</v>
      </c>
      <c r="F7" s="1196" t="s">
        <v>1126</v>
      </c>
      <c r="G7" s="27" t="s">
        <v>138</v>
      </c>
      <c r="H7" s="1197"/>
      <c r="I7" s="1242">
        <f>500000*'2.全体概要'!I15</f>
        <v>0</v>
      </c>
      <c r="J7" s="1194" t="s">
        <v>454</v>
      </c>
    </row>
    <row r="8" spans="1:12" ht="42.75">
      <c r="A8" s="26"/>
      <c r="B8" s="31" t="s">
        <v>289</v>
      </c>
      <c r="C8" s="30" t="s">
        <v>203</v>
      </c>
      <c r="D8" s="29" t="s">
        <v>183</v>
      </c>
      <c r="E8" s="29" t="s">
        <v>204</v>
      </c>
      <c r="F8" s="965" t="s">
        <v>288</v>
      </c>
      <c r="G8" s="965" t="s">
        <v>288</v>
      </c>
      <c r="H8" s="1195"/>
      <c r="I8" s="1189" t="s">
        <v>1130</v>
      </c>
    </row>
    <row r="9" spans="1:12" ht="29.25" customHeight="1">
      <c r="B9" s="29" t="s">
        <v>205</v>
      </c>
      <c r="C9" s="775">
        <f>SUM(D9:E9)</f>
        <v>0</v>
      </c>
      <c r="D9" s="775">
        <f>D19</f>
        <v>0</v>
      </c>
      <c r="E9" s="775">
        <f>E19</f>
        <v>0</v>
      </c>
      <c r="F9" s="298"/>
      <c r="G9" s="298"/>
      <c r="I9" s="1190"/>
      <c r="J9" s="1903" t="s">
        <v>1080</v>
      </c>
      <c r="K9" s="1187"/>
      <c r="L9" s="47"/>
    </row>
    <row r="10" spans="1:12" ht="28.5" customHeight="1">
      <c r="B10" s="29" t="s">
        <v>206</v>
      </c>
      <c r="C10" s="775">
        <f>SUM(D10:E10)</f>
        <v>0</v>
      </c>
      <c r="D10" s="775">
        <f>SUM(D20,D28,D35,D42)</f>
        <v>0</v>
      </c>
      <c r="E10" s="775">
        <f>SUM(E20,E28,E35,E42)</f>
        <v>0</v>
      </c>
      <c r="F10" s="298"/>
      <c r="G10" s="298"/>
      <c r="I10" s="1190"/>
      <c r="J10" s="1903"/>
    </row>
    <row r="11" spans="1:12" ht="29.25" thickBot="1">
      <c r="B11" s="29" t="s">
        <v>656</v>
      </c>
      <c r="C11" s="974">
        <f>SUM(C9:C10)</f>
        <v>0</v>
      </c>
      <c r="D11" s="775">
        <f>SUM(D9:D10)</f>
        <v>0</v>
      </c>
      <c r="E11" s="775">
        <f>SUM(E9:E10)</f>
        <v>0</v>
      </c>
      <c r="F11" s="1198">
        <f>SUM(F22,F29,F36,F43)</f>
        <v>0</v>
      </c>
      <c r="G11" s="778">
        <f>SUM(G22,G29,G36,G43)</f>
        <v>0</v>
      </c>
      <c r="I11" s="1241">
        <f>IF(I7=0,0,IF(F12-I7&gt;=0,F12-I7,0))</f>
        <v>0</v>
      </c>
      <c r="J11" s="1903"/>
      <c r="K11" s="971"/>
    </row>
    <row r="12" spans="1:12" ht="30" thickTop="1" thickBot="1">
      <c r="B12" s="977" t="s">
        <v>899</v>
      </c>
      <c r="C12" s="975">
        <v>0</v>
      </c>
      <c r="D12" s="976">
        <v>0</v>
      </c>
      <c r="E12" s="976">
        <v>0</v>
      </c>
      <c r="F12" s="1188">
        <f>SUM(F23,F30,F37,F44)</f>
        <v>0</v>
      </c>
      <c r="G12" s="778"/>
      <c r="I12" s="966"/>
      <c r="J12" s="973"/>
    </row>
    <row r="13" spans="1:12" ht="30" thickTop="1" thickBot="1">
      <c r="B13" s="484" t="s">
        <v>667</v>
      </c>
      <c r="C13" s="861">
        <v>0</v>
      </c>
      <c r="D13" s="862">
        <v>0</v>
      </c>
      <c r="E13" s="862">
        <v>0</v>
      </c>
      <c r="F13" s="779">
        <f>SUM(F24,F31,F38,F45)</f>
        <v>0</v>
      </c>
      <c r="G13" s="779">
        <f>SUM(G24,G31,G38,G45)</f>
        <v>0</v>
      </c>
      <c r="I13" s="968"/>
      <c r="J13" s="683"/>
    </row>
    <row r="14" spans="1:12" ht="29.25" thickTop="1">
      <c r="B14" s="32" t="s">
        <v>207</v>
      </c>
      <c r="C14" s="776">
        <f>C11</f>
        <v>0</v>
      </c>
      <c r="D14" s="777">
        <f>D11</f>
        <v>0</v>
      </c>
      <c r="E14" s="776">
        <f>E11</f>
        <v>0</v>
      </c>
      <c r="F14" s="776">
        <f>IF(SUM(F25,F32,F39,F46)&gt;800000000,800000000,SUM(F25,F32,F39,F46))</f>
        <v>0</v>
      </c>
      <c r="G14" s="776">
        <f>SUM(G25,G32,G39,G46)</f>
        <v>0</v>
      </c>
      <c r="I14" s="47"/>
      <c r="J14" s="218" t="s">
        <v>1127</v>
      </c>
    </row>
    <row r="15" spans="1:12" s="28" customFormat="1" ht="19.5" customHeight="1">
      <c r="D15" s="158"/>
      <c r="E15" s="159"/>
      <c r="F15" s="160"/>
      <c r="G15" s="160"/>
      <c r="J15" s="684" t="s">
        <v>451</v>
      </c>
    </row>
    <row r="16" spans="1:12">
      <c r="B16" s="24" t="s">
        <v>444</v>
      </c>
      <c r="J16" s="684"/>
    </row>
    <row r="17" spans="1:15">
      <c r="B17" s="33" t="s">
        <v>287</v>
      </c>
      <c r="C17" s="102"/>
      <c r="J17" s="683"/>
    </row>
    <row r="18" spans="1:15" ht="21">
      <c r="A18" s="26"/>
      <c r="B18" s="29" t="s">
        <v>208</v>
      </c>
      <c r="C18" s="30" t="s">
        <v>203</v>
      </c>
      <c r="D18" s="29" t="s">
        <v>183</v>
      </c>
      <c r="E18" s="29" t="s">
        <v>204</v>
      </c>
      <c r="F18" s="965" t="s">
        <v>288</v>
      </c>
      <c r="G18" s="965" t="s">
        <v>288</v>
      </c>
      <c r="I18" s="1191" t="s">
        <v>857</v>
      </c>
      <c r="J18" s="683"/>
    </row>
    <row r="19" spans="1:15">
      <c r="B19" s="29" t="s">
        <v>205</v>
      </c>
      <c r="C19" s="780">
        <f>SUM(D19:E19)</f>
        <v>0</v>
      </c>
      <c r="D19" s="780">
        <f>'6-1.補助対象経費総括表（1年目） '!Q11</f>
        <v>0</v>
      </c>
      <c r="E19" s="782">
        <v>0</v>
      </c>
      <c r="F19" s="780">
        <f>ROUNDDOWN(D19*1/3,0)</f>
        <v>0</v>
      </c>
      <c r="G19" s="780"/>
      <c r="I19" s="1190"/>
      <c r="J19" s="683"/>
      <c r="M19" s="47"/>
      <c r="N19" s="47"/>
      <c r="O19" s="47"/>
    </row>
    <row r="20" spans="1:15">
      <c r="B20" s="29" t="s">
        <v>206</v>
      </c>
      <c r="C20" s="780">
        <f>SUM(D20:E20)</f>
        <v>0</v>
      </c>
      <c r="D20" s="780">
        <f>'6-1.補助対象経費総括表（1年目） '!Q53</f>
        <v>0</v>
      </c>
      <c r="E20" s="780">
        <f>'9.費用明細書（共用部）'!K71</f>
        <v>0</v>
      </c>
      <c r="F20" s="780">
        <f>ROUNDDOWN(D20*1/3,0)</f>
        <v>0</v>
      </c>
      <c r="G20" s="780"/>
      <c r="I20" s="1190"/>
      <c r="J20" s="683"/>
      <c r="M20" s="47"/>
      <c r="N20" s="47"/>
      <c r="O20" s="47"/>
    </row>
    <row r="21" spans="1:15">
      <c r="B21" s="32" t="s">
        <v>656</v>
      </c>
      <c r="C21" s="781">
        <f>SUM(C19:C20)</f>
        <v>0</v>
      </c>
      <c r="D21" s="781">
        <f>SUM(D19:D20)</f>
        <v>0</v>
      </c>
      <c r="E21" s="781">
        <f>SUM(E19:E20)</f>
        <v>0</v>
      </c>
      <c r="F21" s="781">
        <f>SUM(F19:F20)</f>
        <v>0</v>
      </c>
      <c r="G21" s="781"/>
      <c r="I21" s="1190"/>
      <c r="J21" s="683"/>
      <c r="M21" s="47"/>
      <c r="N21" s="47"/>
      <c r="O21" s="47"/>
    </row>
    <row r="22" spans="1:15" s="28" customFormat="1" ht="29.25" customHeight="1" thickBot="1">
      <c r="B22" s="1900" t="s">
        <v>898</v>
      </c>
      <c r="C22" s="1901"/>
      <c r="D22" s="1901"/>
      <c r="E22" s="1902"/>
      <c r="F22" s="967">
        <f>ROUNDDOWN(F21,-3)</f>
        <v>0</v>
      </c>
      <c r="G22" s="785">
        <f>F22-I22</f>
        <v>0</v>
      </c>
      <c r="I22" s="1192"/>
      <c r="J22" s="1037" t="s">
        <v>1129</v>
      </c>
    </row>
    <row r="23" spans="1:15" s="28" customFormat="1" ht="29.25" customHeight="1" thickTop="1" thickBot="1">
      <c r="B23" s="1909" t="s">
        <v>1233</v>
      </c>
      <c r="C23" s="1910"/>
      <c r="D23" s="1910"/>
      <c r="E23" s="1911"/>
      <c r="F23" s="785">
        <f>ROUNDDOWN(F22,-3)-I22</f>
        <v>0</v>
      </c>
      <c r="G23" s="785"/>
      <c r="I23" s="972"/>
      <c r="J23" s="970" t="s">
        <v>1142</v>
      </c>
    </row>
    <row r="24" spans="1:15" ht="30" thickTop="1" thickBot="1">
      <c r="B24" s="586" t="s">
        <v>667</v>
      </c>
      <c r="C24" s="861" t="s">
        <v>668</v>
      </c>
      <c r="D24" s="862" t="s">
        <v>668</v>
      </c>
      <c r="E24" s="862" t="s">
        <v>668</v>
      </c>
      <c r="F24" s="783">
        <f>'14.追加補助対象となる設備等の補助金額集計表'!I16</f>
        <v>0</v>
      </c>
      <c r="G24" s="785">
        <f>F24</f>
        <v>0</v>
      </c>
      <c r="I24" s="968"/>
      <c r="J24" s="683"/>
    </row>
    <row r="25" spans="1:15" ht="29.25" thickTop="1">
      <c r="B25" s="587" t="s">
        <v>207</v>
      </c>
      <c r="C25" s="784">
        <f>C21</f>
        <v>0</v>
      </c>
      <c r="D25" s="784">
        <f>D21</f>
        <v>0</v>
      </c>
      <c r="E25" s="784">
        <f>E21</f>
        <v>0</v>
      </c>
      <c r="F25" s="776">
        <f>IF(SUM(F23,F24)&gt;300000000,300000000,SUM(F23,F24))</f>
        <v>0</v>
      </c>
      <c r="G25" s="776">
        <f>SUM(G22:G24)</f>
        <v>0</v>
      </c>
      <c r="I25" s="47"/>
      <c r="J25" s="218" t="s">
        <v>1128</v>
      </c>
    </row>
    <row r="26" spans="1:15">
      <c r="B26" s="33" t="s">
        <v>290</v>
      </c>
      <c r="C26" s="102"/>
      <c r="J26" s="683"/>
      <c r="M26" s="47"/>
      <c r="N26" s="47"/>
      <c r="O26" s="47"/>
    </row>
    <row r="27" spans="1:15" ht="21">
      <c r="A27" s="26"/>
      <c r="B27" s="29" t="s">
        <v>208</v>
      </c>
      <c r="C27" s="30" t="s">
        <v>203</v>
      </c>
      <c r="D27" s="29" t="s">
        <v>183</v>
      </c>
      <c r="E27" s="29" t="s">
        <v>204</v>
      </c>
      <c r="F27" s="965" t="s">
        <v>288</v>
      </c>
      <c r="G27" s="965" t="s">
        <v>288</v>
      </c>
      <c r="I27" s="1191" t="s">
        <v>857</v>
      </c>
      <c r="J27" s="683"/>
    </row>
    <row r="28" spans="1:15">
      <c r="B28" s="29" t="s">
        <v>206</v>
      </c>
      <c r="C28" s="780">
        <f>SUM(D28:E28)</f>
        <v>0</v>
      </c>
      <c r="D28" s="780">
        <f>'6-2.補助対象経費総括表（2年目）'!Q53</f>
        <v>0</v>
      </c>
      <c r="E28" s="780">
        <f>'9.費用明細書（共用部）'!W71</f>
        <v>0</v>
      </c>
      <c r="F28" s="780">
        <f>ROUNDDOWN(D28*1/3,0)</f>
        <v>0</v>
      </c>
      <c r="G28" s="969"/>
      <c r="I28" s="1190"/>
      <c r="J28" s="683"/>
    </row>
    <row r="29" spans="1:15" s="28" customFormat="1" ht="29.25" customHeight="1" thickBot="1">
      <c r="B29" s="1900" t="s">
        <v>898</v>
      </c>
      <c r="C29" s="1901"/>
      <c r="D29" s="1901"/>
      <c r="E29" s="1902"/>
      <c r="F29" s="785">
        <f>ROUNDDOWN(F28,-3)</f>
        <v>0</v>
      </c>
      <c r="G29" s="785">
        <f>F29-I29</f>
        <v>0</v>
      </c>
      <c r="I29" s="1192"/>
      <c r="J29" s="1248" t="s">
        <v>1129</v>
      </c>
    </row>
    <row r="30" spans="1:15" s="28" customFormat="1" ht="29.25" customHeight="1" thickTop="1" thickBot="1">
      <c r="B30" s="1909" t="s">
        <v>1233</v>
      </c>
      <c r="C30" s="1910"/>
      <c r="D30" s="1910"/>
      <c r="E30" s="1911"/>
      <c r="F30" s="785">
        <f>ROUNDDOWN(F29,-3)-I29</f>
        <v>0</v>
      </c>
      <c r="G30" s="785"/>
      <c r="I30" s="972"/>
      <c r="J30" s="1249" t="s">
        <v>1142</v>
      </c>
    </row>
    <row r="31" spans="1:15" ht="30" thickTop="1" thickBot="1">
      <c r="B31" s="586" t="s">
        <v>667</v>
      </c>
      <c r="C31" s="861" t="s">
        <v>668</v>
      </c>
      <c r="D31" s="862" t="s">
        <v>668</v>
      </c>
      <c r="E31" s="862" t="s">
        <v>668</v>
      </c>
      <c r="F31" s="783">
        <f>'14.追加補助対象となる設備等の補助金額集計表'!I29</f>
        <v>0</v>
      </c>
      <c r="G31" s="785">
        <f>F31</f>
        <v>0</v>
      </c>
      <c r="I31" s="968"/>
      <c r="J31" s="683"/>
    </row>
    <row r="32" spans="1:15" ht="29.25" thickTop="1">
      <c r="B32" s="587" t="s">
        <v>207</v>
      </c>
      <c r="C32" s="784">
        <f>C28</f>
        <v>0</v>
      </c>
      <c r="D32" s="784">
        <f>D28</f>
        <v>0</v>
      </c>
      <c r="E32" s="784">
        <f>E28</f>
        <v>0</v>
      </c>
      <c r="F32" s="776">
        <f>IF(SUM(F30,F31)&gt;300000000,300000000,SUM(F30,F31))</f>
        <v>0</v>
      </c>
      <c r="G32" s="776">
        <f>SUM(G29,G31)</f>
        <v>0</v>
      </c>
      <c r="I32" s="47"/>
      <c r="J32" s="1248" t="s">
        <v>1128</v>
      </c>
    </row>
    <row r="33" spans="1:10">
      <c r="B33" s="33" t="s">
        <v>291</v>
      </c>
      <c r="C33" s="102"/>
      <c r="J33" s="683"/>
    </row>
    <row r="34" spans="1:10" ht="21">
      <c r="A34" s="26"/>
      <c r="B34" s="29" t="s">
        <v>208</v>
      </c>
      <c r="C34" s="30" t="s">
        <v>203</v>
      </c>
      <c r="D34" s="29" t="s">
        <v>183</v>
      </c>
      <c r="E34" s="29" t="s">
        <v>204</v>
      </c>
      <c r="F34" s="965" t="s">
        <v>288</v>
      </c>
      <c r="G34" s="965" t="s">
        <v>288</v>
      </c>
      <c r="I34" s="1191" t="s">
        <v>857</v>
      </c>
      <c r="J34" s="683"/>
    </row>
    <row r="35" spans="1:10">
      <c r="B35" s="29" t="s">
        <v>206</v>
      </c>
      <c r="C35" s="780">
        <f>SUM(D35:E35)</f>
        <v>0</v>
      </c>
      <c r="D35" s="780">
        <f>'6-3.補助対象経費総括表（3年目）'!Q53</f>
        <v>0</v>
      </c>
      <c r="E35" s="780">
        <f>'9.費用明細書（共用部）'!AI71</f>
        <v>0</v>
      </c>
      <c r="F35" s="780">
        <f>ROUNDDOWN(D35*1/3,0)</f>
        <v>0</v>
      </c>
      <c r="G35" s="969"/>
      <c r="I35" s="1193"/>
      <c r="J35" s="683"/>
    </row>
    <row r="36" spans="1:10" s="28" customFormat="1" ht="29.25" customHeight="1" thickBot="1">
      <c r="B36" s="1900" t="s">
        <v>898</v>
      </c>
      <c r="C36" s="1901"/>
      <c r="D36" s="1901"/>
      <c r="E36" s="1902"/>
      <c r="F36" s="785">
        <f>ROUNDDOWN(F35,-3)</f>
        <v>0</v>
      </c>
      <c r="G36" s="785">
        <f>F36-I36</f>
        <v>0</v>
      </c>
      <c r="I36" s="1192"/>
      <c r="J36" s="1248" t="s">
        <v>1129</v>
      </c>
    </row>
    <row r="37" spans="1:10" s="28" customFormat="1" ht="29.25" customHeight="1" thickTop="1" thickBot="1">
      <c r="B37" s="1909" t="s">
        <v>1233</v>
      </c>
      <c r="C37" s="1910"/>
      <c r="D37" s="1910"/>
      <c r="E37" s="1911"/>
      <c r="F37" s="785">
        <f>ROUNDDOWN(F36,-3)-I36</f>
        <v>0</v>
      </c>
      <c r="G37" s="785"/>
      <c r="I37" s="972"/>
      <c r="J37" s="1249" t="s">
        <v>1142</v>
      </c>
    </row>
    <row r="38" spans="1:10" ht="30" thickTop="1" thickBot="1">
      <c r="B38" s="586" t="s">
        <v>667</v>
      </c>
      <c r="C38" s="861" t="s">
        <v>668</v>
      </c>
      <c r="D38" s="862" t="s">
        <v>668</v>
      </c>
      <c r="E38" s="862" t="s">
        <v>668</v>
      </c>
      <c r="F38" s="783">
        <f>'14.追加補助対象となる設備等の補助金額集計表'!I42</f>
        <v>0</v>
      </c>
      <c r="G38" s="785">
        <f>F38</f>
        <v>0</v>
      </c>
      <c r="I38" s="968"/>
      <c r="J38" s="683"/>
    </row>
    <row r="39" spans="1:10" ht="29.25" thickTop="1">
      <c r="B39" s="587" t="s">
        <v>207</v>
      </c>
      <c r="C39" s="784">
        <f>C35</f>
        <v>0</v>
      </c>
      <c r="D39" s="784">
        <f>D35</f>
        <v>0</v>
      </c>
      <c r="E39" s="784">
        <f>E35</f>
        <v>0</v>
      </c>
      <c r="F39" s="776">
        <f>IF(SUM(F37,F38)&gt;300000000,300000000,SUM(F37,F38))</f>
        <v>0</v>
      </c>
      <c r="G39" s="776">
        <f>IF(SUM(G35:G38)&gt;300000000,300000000,SUM(G35:G38))</f>
        <v>0</v>
      </c>
      <c r="I39" s="47"/>
      <c r="J39" s="1248" t="s">
        <v>1128</v>
      </c>
    </row>
    <row r="40" spans="1:10">
      <c r="B40" s="33" t="s">
        <v>292</v>
      </c>
      <c r="C40" s="102"/>
      <c r="J40" s="683"/>
    </row>
    <row r="41" spans="1:10" ht="21">
      <c r="A41" s="26"/>
      <c r="B41" s="29" t="s">
        <v>208</v>
      </c>
      <c r="C41" s="30" t="s">
        <v>203</v>
      </c>
      <c r="D41" s="29" t="s">
        <v>183</v>
      </c>
      <c r="E41" s="29" t="s">
        <v>204</v>
      </c>
      <c r="F41" s="965" t="s">
        <v>288</v>
      </c>
      <c r="G41" s="965" t="s">
        <v>288</v>
      </c>
      <c r="I41" s="1191" t="s">
        <v>857</v>
      </c>
      <c r="J41" s="683"/>
    </row>
    <row r="42" spans="1:10">
      <c r="B42" s="29" t="s">
        <v>206</v>
      </c>
      <c r="C42" s="780">
        <f>SUM(D42:E42)</f>
        <v>0</v>
      </c>
      <c r="D42" s="780">
        <f>'6-4.補助対象経費総括表（4年目）'!Q53</f>
        <v>0</v>
      </c>
      <c r="E42" s="780">
        <f>'9.費用明細書（共用部）'!AU71</f>
        <v>0</v>
      </c>
      <c r="F42" s="780">
        <f>ROUNDDOWN(D42*1/3,0)</f>
        <v>0</v>
      </c>
      <c r="G42" s="969"/>
      <c r="I42" s="1190"/>
      <c r="J42" s="683"/>
    </row>
    <row r="43" spans="1:10" s="28" customFormat="1" ht="29.25" customHeight="1" thickBot="1">
      <c r="B43" s="1900" t="s">
        <v>898</v>
      </c>
      <c r="C43" s="1901"/>
      <c r="D43" s="1901"/>
      <c r="E43" s="1902"/>
      <c r="F43" s="785">
        <f>ROUNDDOWN(F42,-3)</f>
        <v>0</v>
      </c>
      <c r="G43" s="785">
        <f>F43-I43</f>
        <v>0</v>
      </c>
      <c r="I43" s="1192"/>
      <c r="J43" s="1248" t="s">
        <v>1129</v>
      </c>
    </row>
    <row r="44" spans="1:10" s="28" customFormat="1" ht="29.25" customHeight="1" thickTop="1" thickBot="1">
      <c r="B44" s="1909" t="s">
        <v>1233</v>
      </c>
      <c r="C44" s="1910"/>
      <c r="D44" s="1910"/>
      <c r="E44" s="1911"/>
      <c r="F44" s="785">
        <f>ROUNDDOWN(F43,-3)-I43</f>
        <v>0</v>
      </c>
      <c r="G44" s="785"/>
      <c r="I44" s="972"/>
      <c r="J44" s="1249" t="s">
        <v>1142</v>
      </c>
    </row>
    <row r="45" spans="1:10" ht="30" thickTop="1" thickBot="1">
      <c r="B45" s="586" t="s">
        <v>667</v>
      </c>
      <c r="C45" s="861" t="s">
        <v>668</v>
      </c>
      <c r="D45" s="862" t="s">
        <v>668</v>
      </c>
      <c r="E45" s="862" t="s">
        <v>668</v>
      </c>
      <c r="F45" s="783">
        <f>'14.追加補助対象となる設備等の補助金額集計表'!I55</f>
        <v>0</v>
      </c>
      <c r="G45" s="785">
        <f>F45</f>
        <v>0</v>
      </c>
      <c r="I45" s="968"/>
      <c r="J45" s="683"/>
    </row>
    <row r="46" spans="1:10" ht="29.25" thickTop="1">
      <c r="B46" s="587" t="s">
        <v>207</v>
      </c>
      <c r="C46" s="784">
        <f>C42</f>
        <v>0</v>
      </c>
      <c r="D46" s="784">
        <f>D42</f>
        <v>0</v>
      </c>
      <c r="E46" s="784">
        <f>E42</f>
        <v>0</v>
      </c>
      <c r="F46" s="776">
        <f>IF(SUM(F44,F45)&gt;300000000,300000000,SUM(F44,F45))</f>
        <v>0</v>
      </c>
      <c r="G46" s="776">
        <f>SUM(G43,G45)</f>
        <v>0</v>
      </c>
      <c r="I46" s="47"/>
      <c r="J46" s="1248" t="s">
        <v>1128</v>
      </c>
    </row>
    <row r="47" spans="1:10">
      <c r="J47" s="683"/>
    </row>
    <row r="48" spans="1:10">
      <c r="J48" s="683"/>
    </row>
  </sheetData>
  <sheetProtection algorithmName="SHA-512" hashValue="dwTQ0izFZpSpulWa15mlGFJxatcrwjiU4m1JWz4SSkrqQ6/IB8yttj2ezVXrcNMVsvzMWhhFBSGhVbjS9O3l0Q==" saltValue="JvZYtMnY0KnOdr3Gr0PMqw==" spinCount="100000" sheet="1" formatCells="0" formatRows="0" deleteRows="0" selectLockedCells="1" autoFilter="0" pivotTables="0"/>
  <mergeCells count="13">
    <mergeCell ref="B30:E30"/>
    <mergeCell ref="B23:E23"/>
    <mergeCell ref="B37:E37"/>
    <mergeCell ref="B44:E44"/>
    <mergeCell ref="B36:E36"/>
    <mergeCell ref="B43:E43"/>
    <mergeCell ref="B29:E29"/>
    <mergeCell ref="B22:E22"/>
    <mergeCell ref="J9:J11"/>
    <mergeCell ref="B2:F2"/>
    <mergeCell ref="B3:D3"/>
    <mergeCell ref="B4:D4"/>
    <mergeCell ref="C5:E5"/>
  </mergeCells>
  <phoneticPr fontId="18"/>
  <conditionalFormatting sqref="B5 B18:B21 B41:B42 B34:B35 B27:B28 B8:B14">
    <cfRule type="notContainsBlanks" dxfId="523" priority="18">
      <formula>LEN(TRIM(B5))&gt;0</formula>
    </cfRule>
  </conditionalFormatting>
  <conditionalFormatting sqref="F9:F10 F13">
    <cfRule type="expression" dxfId="522" priority="17">
      <formula>_xlfn.ISFORMULA(F9)=TRUE</formula>
    </cfRule>
  </conditionalFormatting>
  <conditionalFormatting sqref="J6:J7">
    <cfRule type="expression" dxfId="521" priority="16">
      <formula>$F$14&gt;$K$5</formula>
    </cfRule>
    <cfRule type="expression" dxfId="520" priority="19">
      <formula>$F$14&gt;#REF!</formula>
    </cfRule>
  </conditionalFormatting>
  <conditionalFormatting sqref="G9:G13">
    <cfRule type="expression" dxfId="519" priority="20">
      <formula>_xlfn.ISFORMULA(G9)=TRUE</formula>
    </cfRule>
  </conditionalFormatting>
  <conditionalFormatting sqref="F25:G25">
    <cfRule type="expression" dxfId="518" priority="21">
      <formula>$F$25&gt;#REF!</formula>
    </cfRule>
  </conditionalFormatting>
  <conditionalFormatting sqref="F32">
    <cfRule type="expression" dxfId="517" priority="22">
      <formula>$F$32&gt;#REF!</formula>
    </cfRule>
  </conditionalFormatting>
  <conditionalFormatting sqref="F39:G39">
    <cfRule type="expression" dxfId="516" priority="23">
      <formula>$F$39&gt;#REF!</formula>
    </cfRule>
  </conditionalFormatting>
  <conditionalFormatting sqref="F46">
    <cfRule type="expression" dxfId="515" priority="24">
      <formula>$F$46&gt;#REF!</formula>
    </cfRule>
  </conditionalFormatting>
  <conditionalFormatting sqref="G32">
    <cfRule type="expression" dxfId="514" priority="25">
      <formula>$G$32&gt;#REF!</formula>
    </cfRule>
  </conditionalFormatting>
  <conditionalFormatting sqref="G46">
    <cfRule type="expression" dxfId="513" priority="26">
      <formula>$G$46&gt;#REF!</formula>
    </cfRule>
  </conditionalFormatting>
  <conditionalFormatting sqref="F14:G14">
    <cfRule type="expression" dxfId="512" priority="27">
      <formula>$F$14&gt;#REF!</formula>
    </cfRule>
    <cfRule type="expression" dxfId="511" priority="28">
      <formula>$F$14&gt;#REF!</formula>
    </cfRule>
  </conditionalFormatting>
  <conditionalFormatting sqref="G11:G12">
    <cfRule type="expression" dxfId="510" priority="29">
      <formula>$G$11&gt;#REF!</formula>
    </cfRule>
  </conditionalFormatting>
  <conditionalFormatting sqref="F14">
    <cfRule type="expression" dxfId="509" priority="14">
      <formula>$F$14&gt;800000000</formula>
    </cfRule>
  </conditionalFormatting>
  <conditionalFormatting sqref="I11:I12 I29:I30 I22:I23 I43:I44 I36:I37">
    <cfRule type="expression" dxfId="508" priority="650">
      <formula>$I$11=0</formula>
    </cfRule>
  </conditionalFormatting>
  <conditionalFormatting sqref="J12">
    <cfRule type="expression" dxfId="507" priority="655">
      <formula>$K$11&lt;=0</formula>
    </cfRule>
  </conditionalFormatting>
  <conditionalFormatting sqref="F12">
    <cfRule type="expression" dxfId="506" priority="656">
      <formula>$I$11&gt;0</formula>
    </cfRule>
  </conditionalFormatting>
  <conditionalFormatting sqref="J9">
    <cfRule type="expression" dxfId="505" priority="1">
      <formula>$I$11&lt;=0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&amp;R&amp;K00-043R5高層ZEH-M_ver.1.2</oddFooter>
  </headerFooter>
  <ignoredErrors>
    <ignoredError sqref="B40 B33 B26 B17"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B31:F32 F30</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B38:F39 F37</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B45:F46 F44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30</vt:i4>
      </vt:variant>
      <vt:variant>
        <vt:lpstr>名前付き一覧</vt:lpstr>
      </vt:variant>
      <vt:variant>
        <vt:i4>31</vt:i4>
      </vt:variant>
    </vt:vector>
  </HeadingPairs>
  <TitlesOfParts>
    <vt:vector size="61" baseType="lpstr">
      <vt:lpstr>入力シート</vt:lpstr>
      <vt:lpstr>申請書類リスト</vt:lpstr>
      <vt:lpstr>様式第1_交付申請書</vt:lpstr>
      <vt:lpstr>誓約書</vt:lpstr>
      <vt:lpstr>1.申請者の詳細</vt:lpstr>
      <vt:lpstr>2.全体概要</vt:lpstr>
      <vt:lpstr>3.補助事業概要図</vt:lpstr>
      <vt:lpstr>4.住戸情報入力</vt:lpstr>
      <vt:lpstr>5.補助対象経費総括表（まとめ）</vt:lpstr>
      <vt:lpstr>6-1.補助対象経費総括表（1年目） </vt:lpstr>
      <vt:lpstr>6-2.補助対象経費総括表（2年目）</vt:lpstr>
      <vt:lpstr>6-3.補助対象経費総括表（3年目）</vt:lpstr>
      <vt:lpstr>6-4.補助対象経費総括表（4年目）</vt:lpstr>
      <vt:lpstr>7.共用部定額単価算出シート</vt:lpstr>
      <vt:lpstr>8.共用部空調設備費用算出シート</vt:lpstr>
      <vt:lpstr>9.費用明細書（共用部）</vt:lpstr>
      <vt:lpstr>10-1.蓄電システム補助対象経費算出シート（専有部）</vt:lpstr>
      <vt:lpstr>10-2.蓄電システム補助対象経費算出シート（共用部）</vt:lpstr>
      <vt:lpstr>11.MEMS補助対象経費算出シート </vt:lpstr>
      <vt:lpstr>12.パネルラジエーター設備費用算出シート</vt:lpstr>
      <vt:lpstr>13.水害等の災害時の電源確保に配慮した蓄電システム導入計画</vt:lpstr>
      <vt:lpstr>14.追加補助対象となる設備等の補助金額集計表</vt:lpstr>
      <vt:lpstr>15.直交集成板（ＣＬＴ）明細</vt:lpstr>
      <vt:lpstr>16.地中熱ヒートポンプ・システム明細</vt:lpstr>
      <vt:lpstr>17.ＰＶＴシステム明細 </vt:lpstr>
      <vt:lpstr>18.液体集熱式太陽熱利用システム明細</vt:lpstr>
      <vt:lpstr>19.V2H充電設備（充放電設備）補助金算出シート</vt:lpstr>
      <vt:lpstr>20.EV充電設備補助金算出シート</vt:lpstr>
      <vt:lpstr>21.工程表</vt:lpstr>
      <vt:lpstr>個人情報の取得と利用について</vt:lpstr>
      <vt:lpstr>'1.申請者の詳細'!Print_Area</vt:lpstr>
      <vt:lpstr>'10-1.蓄電システム補助対象経費算出シート（専有部）'!Print_Area</vt:lpstr>
      <vt:lpstr>'10-2.蓄電システム補助対象経費算出シート（共用部）'!Print_Area</vt:lpstr>
      <vt:lpstr>'11.MEMS補助対象経費算出シート '!Print_Area</vt:lpstr>
      <vt:lpstr>'12.パネルラジエーター設備費用算出シート'!Print_Area</vt:lpstr>
      <vt:lpstr>'13.水害等の災害時の電源確保に配慮した蓄電システム導入計画'!Print_Area</vt:lpstr>
      <vt:lpstr>'14.追加補助対象となる設備等の補助金額集計表'!Print_Area</vt:lpstr>
      <vt:lpstr>'15.直交集成板（ＣＬＴ）明細'!Print_Area</vt:lpstr>
      <vt:lpstr>'16.地中熱ヒートポンプ・システム明細'!Print_Area</vt:lpstr>
      <vt:lpstr>'17.ＰＶＴシステム明細 '!Print_Area</vt:lpstr>
      <vt:lpstr>'18.液体集熱式太陽熱利用システム明細'!Print_Area</vt:lpstr>
      <vt:lpstr>'19.V2H充電設備（充放電設備）補助金算出シート'!Print_Area</vt:lpstr>
      <vt:lpstr>'2.全体概要'!Print_Area</vt:lpstr>
      <vt:lpstr>'20.EV充電設備補助金算出シート'!Print_Area</vt:lpstr>
      <vt:lpstr>'21.工程表'!Print_Area</vt:lpstr>
      <vt:lpstr>'3.補助事業概要図'!Print_Area</vt:lpstr>
      <vt:lpstr>'4.住戸情報入力'!Print_Area</vt:lpstr>
      <vt:lpstr>'5.補助対象経費総括表（まとめ）'!Print_Area</vt:lpstr>
      <vt:lpstr>'6-1.補助対象経費総括表（1年目） '!Print_Area</vt:lpstr>
      <vt:lpstr>'6-2.補助対象経費総括表（2年目）'!Print_Area</vt:lpstr>
      <vt:lpstr>'6-3.補助対象経費総括表（3年目）'!Print_Area</vt:lpstr>
      <vt:lpstr>'6-4.補助対象経費総括表（4年目）'!Print_Area</vt:lpstr>
      <vt:lpstr>'7.共用部定額単価算出シート'!Print_Area</vt:lpstr>
      <vt:lpstr>'8.共用部空調設備費用算出シート'!Print_Area</vt:lpstr>
      <vt:lpstr>'9.費用明細書（共用部）'!Print_Area</vt:lpstr>
      <vt:lpstr>個人情報の取得と利用について!Print_Area</vt:lpstr>
      <vt:lpstr>申請書類リスト!Print_Area</vt:lpstr>
      <vt:lpstr>誓約書!Print_Area</vt:lpstr>
      <vt:lpstr>入力シート!Print_Area</vt:lpstr>
      <vt:lpstr>様式第1_交付申請書!Print_Area</vt:lpstr>
      <vt:lpstr>'4.住戸情報入力'!Print_Titles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2023-06-07T05:14:01Z</cp:lastPrinted>
  <dcterms:created xsi:type="dcterms:W3CDTF">2020-04-30T03:53:05Z</dcterms:created>
  <dcterms:modified xsi:type="dcterms:W3CDTF">2023-06-07T05:16:59Z</dcterms:modified>
</cp:coreProperties>
</file>