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54.xml" ContentType="application/vnd.ms-excel.controlproperties+xml"/>
  <Override PartName="/xl/ctrlProps/ctrlProp55.xml" ContentType="application/vnd.ms-excel.controlproperties+xml"/>
  <Override PartName="/xl/drawings/drawing9.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624" lockStructure="1"/>
  <bookViews>
    <workbookView xWindow="0" yWindow="60" windowWidth="20715" windowHeight="11895" tabRatio="865"/>
  </bookViews>
  <sheets>
    <sheet name="作成手順" sheetId="51" r:id="rId1"/>
    <sheet name="汎用入力規則リスト" sheetId="78" state="hidden" r:id="rId2"/>
    <sheet name="データ参照シート" sheetId="79" state="hidden" r:id="rId3"/>
    <sheet name="チェックリスト" sheetId="73" r:id="rId4"/>
    <sheet name="（別紙3）役員名簿" sheetId="85" r:id="rId5"/>
    <sheet name="3-1実施計画概要（発電）" sheetId="84" r:id="rId6"/>
    <sheet name="3-2　設備導入事業経費の配分（当年度）（発電）" sheetId="15" r:id="rId7"/>
    <sheet name="3-2　設備導入事業経費の配分（他年度１）（発電）" sheetId="87" r:id="rId8"/>
    <sheet name="3-2　設備導入事業経費の配分（他年度２）（発電）" sheetId="88" r:id="rId9"/>
    <sheet name="3-2　設備導入事業経費の配分（他年度３）（発電）" sheetId="89" r:id="rId10"/>
    <sheet name="3-2　設備導入事業経費の配分（総計）（発電）" sheetId="54" r:id="rId11"/>
    <sheet name="3-4　補助事業に要する経費及びその調達方法" sheetId="22" r:id="rId12"/>
    <sheet name="3-6　発電単価の算定について" sheetId="55" r:id="rId13"/>
    <sheet name="3-7　設備及び導入効果（太陽光発電）" sheetId="68" r:id="rId14"/>
    <sheet name="3-7　設備及び導入効果（風力発電）" sheetId="69" r:id="rId15"/>
    <sheet name="3-7　設備及び導入効果（バイオマス発電）" sheetId="70" r:id="rId16"/>
    <sheet name="3-7　設備及び導入効果（水力発電）" sheetId="71" r:id="rId17"/>
    <sheet name="3-7　設備及び導入効果（地熱発電）" sheetId="72" r:id="rId18"/>
    <sheet name="3-8　補助対象設備の機器リスト" sheetId="49" r:id="rId19"/>
    <sheet name="3-18　バイオマス依存率(熱利用)" sheetId="91" r:id="rId20"/>
    <sheet name="3-24　事業実施に関連する事項（発電）" sheetId="53" r:id="rId21"/>
    <sheet name="3-25　事業実施体制" sheetId="23" r:id="rId22"/>
    <sheet name="3-26　事業実施予定スケジュール" sheetId="46" r:id="rId23"/>
    <sheet name="【参考】日本標準産業中分類" sheetId="27" state="hidden" r:id="rId24"/>
  </sheets>
  <definedNames>
    <definedName name="_xlnm.Print_Area" localSheetId="4">'（別紙3）役員名簿'!$B$2:$K$24</definedName>
    <definedName name="_xlnm.Print_Area" localSheetId="19">'3-18　バイオマス依存率(熱利用)'!$A$1:$K$50</definedName>
    <definedName name="_xlnm.Print_Area" localSheetId="5">IF(申請する補助率="２／３",'3-1実施計画概要（発電）'!$A$1:$H$44,'3-1実施計画概要（発電）'!$A$1:$H$34)</definedName>
    <definedName name="_xlnm.Print_Area" localSheetId="10">'3-2　設備導入事業経費の配分（総計）（発電）'!$A$1:$I$73</definedName>
    <definedName name="_xlnm.Print_Area" localSheetId="7">'3-2　設備導入事業経費の配分（他年度１）（発電）'!$A$1:$I$73</definedName>
    <definedName name="_xlnm.Print_Area" localSheetId="8">'3-2　設備導入事業経費の配分（他年度２）（発電）'!$A$1:$I$73</definedName>
    <definedName name="_xlnm.Print_Area" localSheetId="9">'3-2　設備導入事業経費の配分（他年度３）（発電）'!$A$1:$I$73</definedName>
    <definedName name="_xlnm.Print_Area" localSheetId="6">'3-2　設備導入事業経費の配分（当年度）（発電）'!$A$1:$I$73</definedName>
    <definedName name="_xlnm.Print_Area" localSheetId="20">'3-24　事業実施に関連する事項（発電）'!$A$1:$J$32</definedName>
    <definedName name="_xlnm.Print_Area" localSheetId="21">'3-25　事業実施体制'!$A$1:$K$25</definedName>
    <definedName name="_xlnm.Print_Area" localSheetId="22">'3-26　事業実施予定スケジュール'!$A$1:$AM$49</definedName>
    <definedName name="_xlnm.Print_Area" localSheetId="11">'3-4　補助事業に要する経費及びその調達方法'!$A$1:$N$20</definedName>
    <definedName name="_xlnm.Print_Area" localSheetId="12">'3-6　発電単価の算定について'!$A$1:$H$40</definedName>
    <definedName name="_xlnm.Print_Area" localSheetId="15">'3-7　設備及び導入効果（バイオマス発電）'!$A$1:$S$78</definedName>
    <definedName name="_xlnm.Print_Area" localSheetId="16">'3-7　設備及び導入効果（水力発電）'!$A$1:$S$69</definedName>
    <definedName name="_xlnm.Print_Area" localSheetId="13">'3-7　設備及び導入効果（太陽光発電）'!$A$1:$S$56</definedName>
    <definedName name="_xlnm.Print_Area" localSheetId="17">'3-7　設備及び導入効果（地熱発電）'!$A$1:$S$59</definedName>
    <definedName name="_xlnm.Print_Area" localSheetId="14">'3-7　設備及び導入効果（風力発電）'!$A$1:$S$37</definedName>
    <definedName name="_xlnm.Print_Area" localSheetId="18">'3-8　補助対象設備の機器リスト'!$A$1:$K$28</definedName>
    <definedName name="_xlnm.Print_Area" localSheetId="3">チェックリスト!$A$1:$G$42</definedName>
    <definedName name="_xlnm.Print_Area" localSheetId="0">作成手順!$A$1:$M$29</definedName>
    <definedName name="エネ種">汎用入力規則リスト!$B$11:$L$11</definedName>
    <definedName name="エネ種_熱利用">汎用入力規則リスト!$B$11:$G$11</definedName>
    <definedName name="エネ種_発電設備">汎用入力規則リスト!$H$11:$L$11</definedName>
    <definedName name="バイオマスコジェネの発電方式">汎用入力規則リスト!$B$4:$C$4</definedName>
    <definedName name="バイオマス原料利用単位">汎用入力規則リスト!$B$22:$C$22</definedName>
    <definedName name="バイオマス原料利用単位_低位発熱量">汎用入力規則リスト!$B$23:$C$23</definedName>
    <definedName name="バイオマス熱利用">汎用入力規則リスト!$F$12:$F$21</definedName>
    <definedName name="バイオマス燃料の形態">汎用入力規則リスト!$B$7:$D$7</definedName>
    <definedName name="バイオマス燃料製造">汎用入力規則リスト!$G$12:$G$20</definedName>
    <definedName name="バイオマス燃料製造設備の方式">汎用入力規則リスト!$B$6:$C$6</definedName>
    <definedName name="バイオマス発電">汎用入力規則リスト!$J$12:$J$21</definedName>
    <definedName name="バイオマス発電形態">汎用入力規則リスト!$B$10:$C$10</definedName>
    <definedName name="温度差エネルギー利用">汎用入力規則リスト!$C$12:$C$20</definedName>
    <definedName name="機器リスト用設備種別">汎用入力規則リスト!$T$12:$T$21</definedName>
    <definedName name="固定価格買取制度の有無">汎用入力規則リスト!$B$5:$D$5</definedName>
    <definedName name="実施計画概要_３分の１">'3-1実施計画概要（発電）'!$A$1:$H$34</definedName>
    <definedName name="実施計画概要_３分の２">'3-1実施計画概要（発電）'!$A$1:$H$44</definedName>
    <definedName name="新規・継続チェック">汎用入力規則リスト!$B$2:$C$2</definedName>
    <definedName name="申請する補助率">'3-1実施計画概要（発電）'!$H$4</definedName>
    <definedName name="水力発電">汎用入力規則リスト!$K$12:$K$21</definedName>
    <definedName name="設備">データ参照シート!$B$2</definedName>
    <definedName name="設備種別">汎用入力規則リスト!$M$12:$M$21</definedName>
    <definedName name="雪氷種別">汎用入力規則リスト!$B$3:$C$3</definedName>
    <definedName name="雪氷熱利用">汎用入力規則リスト!$D$12:$D$18</definedName>
    <definedName name="太陽光発電">汎用入力規則リスト!$H$12:$H$21</definedName>
    <definedName name="太陽熱利用">汎用入力規則リスト!$B$12:$B$20</definedName>
    <definedName name="地中熱利用">汎用入力規則リスト!$E$12:$E$18</definedName>
    <definedName name="地熱発電">汎用入力規則リスト!$L$12:$L$21</definedName>
    <definedName name="中分類">【参考】日本標準産業中分類!$B$2:$B$100</definedName>
    <definedName name="都道府県コード">【参考】日本標準産業中分類!$D$2:$D$48</definedName>
    <definedName name="風力発電">汎用入力規則リスト!$I$12:$I$21</definedName>
    <definedName name="分類コード">【参考】日本標準産業中分類!$A$1:$C$100</definedName>
    <definedName name="補助率">汎用入力規則リスト!$B$33:$C$33</definedName>
    <definedName name="無">汎用入力規則リスト!$C$34</definedName>
    <definedName name="有">汎用入力規則リスト!$B$34:$B$35</definedName>
    <definedName name="有無チェック">汎用入力規則リスト!$B$1:$C$1</definedName>
  </definedNames>
  <calcPr calcId="145621"/>
</workbook>
</file>

<file path=xl/calcChain.xml><?xml version="1.0" encoding="utf-8"?>
<calcChain xmlns="http://schemas.openxmlformats.org/spreadsheetml/2006/main">
  <c r="E6" i="68" l="1"/>
  <c r="H32" i="91" l="1"/>
  <c r="B125" i="79" l="1"/>
  <c r="J13" i="68" l="1"/>
  <c r="R52" i="72"/>
  <c r="R62" i="71"/>
  <c r="R71" i="70"/>
  <c r="R30" i="69"/>
  <c r="B77" i="79"/>
  <c r="D27" i="51"/>
  <c r="D25" i="51"/>
  <c r="E32" i="91"/>
  <c r="O10" i="70"/>
  <c r="J10" i="70"/>
  <c r="E10" i="70"/>
  <c r="H38" i="91"/>
  <c r="H37" i="91"/>
  <c r="H36" i="91"/>
  <c r="H35" i="91"/>
  <c r="E38" i="91"/>
  <c r="E37" i="91"/>
  <c r="E36" i="91"/>
  <c r="E35" i="91"/>
  <c r="J96" i="79"/>
  <c r="J95" i="79"/>
  <c r="O7" i="71"/>
  <c r="J7" i="71"/>
  <c r="E7" i="71"/>
  <c r="B7" i="79"/>
  <c r="I11" i="79"/>
  <c r="B6" i="79"/>
  <c r="B5" i="79"/>
  <c r="B17" i="79"/>
  <c r="B3" i="79"/>
  <c r="I123" i="79" s="1"/>
  <c r="B4" i="79"/>
  <c r="G8" i="54" s="1"/>
  <c r="B2" i="79"/>
  <c r="V1" i="70"/>
  <c r="H40" i="91"/>
  <c r="E40" i="91"/>
  <c r="H39" i="91"/>
  <c r="E39" i="91"/>
  <c r="H34" i="91"/>
  <c r="E34" i="91"/>
  <c r="H33" i="91"/>
  <c r="E33" i="91"/>
  <c r="H31" i="91"/>
  <c r="E31" i="91"/>
  <c r="H30" i="91"/>
  <c r="E30" i="91"/>
  <c r="H29" i="91"/>
  <c r="E29" i="91"/>
  <c r="H28" i="91"/>
  <c r="E28" i="91"/>
  <c r="H27" i="91"/>
  <c r="E27" i="91"/>
  <c r="H26" i="91"/>
  <c r="E26" i="91"/>
  <c r="H25" i="91"/>
  <c r="E25" i="91"/>
  <c r="H24" i="91"/>
  <c r="I41" i="91"/>
  <c r="E24" i="91"/>
  <c r="H23" i="91"/>
  <c r="E23" i="91"/>
  <c r="H18" i="91"/>
  <c r="E18" i="91"/>
  <c r="H17" i="91"/>
  <c r="E17" i="91"/>
  <c r="H16" i="91"/>
  <c r="E16" i="91"/>
  <c r="H15" i="91"/>
  <c r="E15" i="91"/>
  <c r="H14" i="91"/>
  <c r="E14" i="91"/>
  <c r="H13" i="91"/>
  <c r="E13" i="91"/>
  <c r="H12" i="91"/>
  <c r="E12" i="91"/>
  <c r="H11" i="91"/>
  <c r="E11" i="91"/>
  <c r="H10" i="91"/>
  <c r="E10" i="91"/>
  <c r="H9" i="91"/>
  <c r="E9" i="91"/>
  <c r="H8" i="91"/>
  <c r="E8" i="91"/>
  <c r="H7" i="91"/>
  <c r="E7" i="91"/>
  <c r="H6" i="91"/>
  <c r="E6" i="91"/>
  <c r="I32" i="15"/>
  <c r="I32" i="89"/>
  <c r="I32" i="88"/>
  <c r="B71" i="79"/>
  <c r="B69" i="79"/>
  <c r="B68" i="79"/>
  <c r="F27" i="84"/>
  <c r="B67" i="79"/>
  <c r="B66" i="79"/>
  <c r="B65" i="79"/>
  <c r="B64" i="79"/>
  <c r="B63" i="79"/>
  <c r="B55" i="79"/>
  <c r="C101" i="79"/>
  <c r="D59" i="54"/>
  <c r="D58" i="54"/>
  <c r="D57" i="54"/>
  <c r="D56" i="54"/>
  <c r="D55" i="54"/>
  <c r="D54" i="54"/>
  <c r="D53" i="54"/>
  <c r="D51" i="54"/>
  <c r="D50" i="54"/>
  <c r="D49" i="54"/>
  <c r="D48" i="54"/>
  <c r="D47" i="54"/>
  <c r="D46" i="54"/>
  <c r="D45" i="54"/>
  <c r="D44" i="54"/>
  <c r="D43" i="54"/>
  <c r="D42" i="54"/>
  <c r="D41" i="54"/>
  <c r="D40" i="54"/>
  <c r="D39" i="54"/>
  <c r="D38" i="54"/>
  <c r="B59" i="54"/>
  <c r="B58" i="54"/>
  <c r="B57" i="54"/>
  <c r="B56" i="54"/>
  <c r="B55" i="54"/>
  <c r="B54" i="54"/>
  <c r="B53" i="54"/>
  <c r="B51" i="54"/>
  <c r="B50" i="54"/>
  <c r="B49" i="54"/>
  <c r="B48" i="54"/>
  <c r="B47" i="54"/>
  <c r="B46" i="54"/>
  <c r="B45" i="54"/>
  <c r="B44" i="54"/>
  <c r="B43" i="54"/>
  <c r="B42" i="54"/>
  <c r="B40" i="54"/>
  <c r="B39" i="54"/>
  <c r="B38" i="54"/>
  <c r="D29" i="54"/>
  <c r="D28" i="54"/>
  <c r="D27" i="54"/>
  <c r="D26" i="54"/>
  <c r="D25" i="54"/>
  <c r="D24" i="54"/>
  <c r="D23" i="54"/>
  <c r="D21" i="54"/>
  <c r="D20" i="54"/>
  <c r="D19" i="54"/>
  <c r="D18" i="54"/>
  <c r="D17" i="54"/>
  <c r="D16" i="54"/>
  <c r="D15" i="54"/>
  <c r="D14" i="54"/>
  <c r="D13" i="54"/>
  <c r="D12" i="54"/>
  <c r="D10" i="54"/>
  <c r="D9" i="54"/>
  <c r="D8" i="54"/>
  <c r="B29" i="54"/>
  <c r="B28" i="54"/>
  <c r="B27" i="54"/>
  <c r="B26" i="54"/>
  <c r="B25" i="54"/>
  <c r="B24" i="54"/>
  <c r="B23" i="54"/>
  <c r="B21" i="54"/>
  <c r="B20" i="54"/>
  <c r="B19" i="54"/>
  <c r="B18" i="54"/>
  <c r="B17" i="54"/>
  <c r="B16" i="54"/>
  <c r="B15" i="54"/>
  <c r="B14" i="54"/>
  <c r="B13" i="54"/>
  <c r="B12" i="54"/>
  <c r="B10" i="54"/>
  <c r="B9" i="54"/>
  <c r="B8" i="54"/>
  <c r="E38" i="88"/>
  <c r="E38" i="89"/>
  <c r="E58" i="54"/>
  <c r="E57" i="54"/>
  <c r="E56" i="54"/>
  <c r="E55" i="54"/>
  <c r="E54" i="54"/>
  <c r="E53" i="54"/>
  <c r="E58" i="89"/>
  <c r="E57" i="89"/>
  <c r="E56" i="89"/>
  <c r="E55" i="89"/>
  <c r="E54" i="89"/>
  <c r="E53" i="89"/>
  <c r="E58" i="88"/>
  <c r="E57" i="88"/>
  <c r="E56" i="88"/>
  <c r="E55" i="88"/>
  <c r="E54" i="88"/>
  <c r="E53" i="88"/>
  <c r="E58" i="87"/>
  <c r="E57" i="87"/>
  <c r="E56" i="87"/>
  <c r="E55" i="87"/>
  <c r="E54" i="87"/>
  <c r="E53" i="87"/>
  <c r="E38" i="87"/>
  <c r="E38" i="15"/>
  <c r="E58" i="15"/>
  <c r="E57" i="15"/>
  <c r="E56" i="15"/>
  <c r="E55" i="15"/>
  <c r="E54" i="15"/>
  <c r="E53" i="15"/>
  <c r="D60" i="89"/>
  <c r="B60" i="89"/>
  <c r="B70" i="89"/>
  <c r="D52" i="89"/>
  <c r="B52" i="89"/>
  <c r="D41" i="89"/>
  <c r="D61" i="89"/>
  <c r="B41" i="89"/>
  <c r="D30" i="89"/>
  <c r="H129" i="79"/>
  <c r="D70" i="89"/>
  <c r="B30" i="89"/>
  <c r="D22" i="89"/>
  <c r="H128" i="79"/>
  <c r="B22" i="89"/>
  <c r="D11" i="89"/>
  <c r="H127" i="79"/>
  <c r="B11" i="89"/>
  <c r="B68" i="89"/>
  <c r="E8" i="89"/>
  <c r="D60" i="88"/>
  <c r="D61" i="88"/>
  <c r="D63" i="88"/>
  <c r="B60" i="88"/>
  <c r="D52" i="88"/>
  <c r="B52" i="88"/>
  <c r="D41" i="88"/>
  <c r="B41" i="88"/>
  <c r="D30" i="88"/>
  <c r="H123" i="79"/>
  <c r="B30" i="88"/>
  <c r="B70" i="88"/>
  <c r="B51" i="79"/>
  <c r="D22" i="88"/>
  <c r="D31" i="88"/>
  <c r="D69" i="88"/>
  <c r="B56" i="79"/>
  <c r="B22" i="88"/>
  <c r="B69" i="88"/>
  <c r="B50" i="79"/>
  <c r="D11" i="88"/>
  <c r="D68" i="88"/>
  <c r="B11" i="88"/>
  <c r="B68" i="88"/>
  <c r="B49" i="79"/>
  <c r="E8" i="88"/>
  <c r="D60" i="87"/>
  <c r="B60" i="87"/>
  <c r="D52" i="87"/>
  <c r="B52" i="87"/>
  <c r="D41" i="87"/>
  <c r="D61" i="87"/>
  <c r="B41" i="87"/>
  <c r="B41" i="54"/>
  <c r="D30" i="87"/>
  <c r="D70" i="87"/>
  <c r="B43" i="79"/>
  <c r="B30" i="87"/>
  <c r="D22" i="87"/>
  <c r="B22" i="87"/>
  <c r="D11" i="87"/>
  <c r="D31" i="87"/>
  <c r="D33" i="87"/>
  <c r="B11" i="87"/>
  <c r="B68" i="87"/>
  <c r="E8" i="87"/>
  <c r="B61" i="89"/>
  <c r="B69" i="89"/>
  <c r="B61" i="88"/>
  <c r="B61" i="87"/>
  <c r="B62" i="87"/>
  <c r="B63" i="87"/>
  <c r="B69" i="87"/>
  <c r="B36" i="79"/>
  <c r="E8" i="15"/>
  <c r="O13" i="69"/>
  <c r="J13" i="69"/>
  <c r="E13" i="69"/>
  <c r="E6" i="69" s="1"/>
  <c r="J93" i="79" s="1"/>
  <c r="O13" i="68"/>
  <c r="E13" i="68"/>
  <c r="O29" i="68"/>
  <c r="U37" i="72"/>
  <c r="U30" i="72"/>
  <c r="U22" i="72"/>
  <c r="U15" i="72"/>
  <c r="U8" i="72"/>
  <c r="U5" i="72"/>
  <c r="U44" i="71"/>
  <c r="U28" i="71"/>
  <c r="U21" i="71"/>
  <c r="U14" i="71"/>
  <c r="U5" i="71"/>
  <c r="U56" i="70"/>
  <c r="U48" i="70"/>
  <c r="U40" i="70"/>
  <c r="U32" i="70"/>
  <c r="U24" i="70"/>
  <c r="U16" i="70"/>
  <c r="U12" i="70"/>
  <c r="U5" i="70"/>
  <c r="U15" i="69"/>
  <c r="U8" i="69"/>
  <c r="U31" i="68"/>
  <c r="U22" i="68"/>
  <c r="U15" i="68"/>
  <c r="U8" i="68"/>
  <c r="U5" i="68"/>
  <c r="Q51" i="72"/>
  <c r="Q50" i="72"/>
  <c r="Q49" i="72"/>
  <c r="C103" i="79"/>
  <c r="Q61" i="71"/>
  <c r="Q60" i="71"/>
  <c r="Q59" i="71"/>
  <c r="C102" i="79"/>
  <c r="Q70" i="70"/>
  <c r="Q69" i="70"/>
  <c r="Q68" i="70"/>
  <c r="Q29" i="69"/>
  <c r="Q28" i="69"/>
  <c r="Q27" i="69"/>
  <c r="C100" i="79"/>
  <c r="Q47" i="68"/>
  <c r="Q48" i="68"/>
  <c r="Q46" i="68"/>
  <c r="O44" i="72"/>
  <c r="O43" i="72"/>
  <c r="J44" i="72"/>
  <c r="J43" i="72"/>
  <c r="E44" i="72"/>
  <c r="E43" i="72"/>
  <c r="E35" i="72"/>
  <c r="J35" i="72"/>
  <c r="O35" i="72"/>
  <c r="O28" i="72"/>
  <c r="J28" i="72"/>
  <c r="E28" i="72"/>
  <c r="E20" i="72"/>
  <c r="J20" i="72"/>
  <c r="O20" i="72"/>
  <c r="O13" i="72"/>
  <c r="J13" i="72"/>
  <c r="E13" i="72"/>
  <c r="O51" i="71"/>
  <c r="O50" i="71"/>
  <c r="J51" i="71"/>
  <c r="J50" i="71"/>
  <c r="E51" i="71"/>
  <c r="E50" i="71"/>
  <c r="O33" i="71"/>
  <c r="J33" i="71"/>
  <c r="E33" i="71"/>
  <c r="E26" i="71"/>
  <c r="J26" i="71"/>
  <c r="O26" i="71"/>
  <c r="O19" i="71"/>
  <c r="J19" i="71"/>
  <c r="E19" i="71"/>
  <c r="O63" i="70"/>
  <c r="O62" i="70"/>
  <c r="J63" i="70"/>
  <c r="J62" i="70"/>
  <c r="E63" i="70"/>
  <c r="E62" i="70"/>
  <c r="O54" i="70"/>
  <c r="J54" i="70"/>
  <c r="E54" i="70"/>
  <c r="E46" i="70"/>
  <c r="J46" i="70"/>
  <c r="O46" i="70"/>
  <c r="O38" i="70"/>
  <c r="J38" i="70"/>
  <c r="E38" i="70"/>
  <c r="O30" i="70"/>
  <c r="J30" i="70"/>
  <c r="E30" i="70"/>
  <c r="J94" i="79"/>
  <c r="O22" i="69"/>
  <c r="O21" i="69"/>
  <c r="J22" i="69"/>
  <c r="J21" i="69"/>
  <c r="E22" i="69"/>
  <c r="E21" i="69"/>
  <c r="O40" i="68"/>
  <c r="O39" i="68"/>
  <c r="O38" i="68"/>
  <c r="J40" i="68"/>
  <c r="J39" i="68"/>
  <c r="J38" i="68"/>
  <c r="E40" i="68"/>
  <c r="E39" i="68"/>
  <c r="E38" i="68"/>
  <c r="O28" i="68"/>
  <c r="J29" i="68"/>
  <c r="J28" i="68"/>
  <c r="E29" i="68"/>
  <c r="E28" i="68"/>
  <c r="O20" i="68"/>
  <c r="J20" i="68"/>
  <c r="E20" i="68"/>
  <c r="C40" i="55"/>
  <c r="C21" i="55"/>
  <c r="L11" i="22"/>
  <c r="J11" i="22"/>
  <c r="I11" i="22"/>
  <c r="H11" i="22"/>
  <c r="F11" i="22"/>
  <c r="K10" i="22"/>
  <c r="K9" i="22"/>
  <c r="K8" i="22"/>
  <c r="K11" i="22"/>
  <c r="B78" i="79"/>
  <c r="K7" i="22"/>
  <c r="L22" i="55"/>
  <c r="R19" i="55"/>
  <c r="Q19" i="55"/>
  <c r="R18" i="55"/>
  <c r="Q18" i="55"/>
  <c r="Q17" i="55"/>
  <c r="R16" i="55"/>
  <c r="Q16" i="55"/>
  <c r="R15" i="55"/>
  <c r="Q15" i="55"/>
  <c r="R3" i="55"/>
  <c r="D60" i="15"/>
  <c r="D60" i="54"/>
  <c r="B60" i="15"/>
  <c r="B60" i="54"/>
  <c r="D52" i="15"/>
  <c r="B52" i="15"/>
  <c r="B52" i="54"/>
  <c r="D41" i="15"/>
  <c r="B41" i="15"/>
  <c r="C30" i="51"/>
  <c r="D16" i="51"/>
  <c r="D18" i="51"/>
  <c r="D20" i="51"/>
  <c r="D22" i="51"/>
  <c r="S14" i="55"/>
  <c r="D30" i="15"/>
  <c r="D70" i="15"/>
  <c r="D70" i="54"/>
  <c r="B30" i="15"/>
  <c r="B70" i="15"/>
  <c r="D22" i="15"/>
  <c r="D22" i="54"/>
  <c r="B22" i="15"/>
  <c r="B22" i="54"/>
  <c r="D11" i="15"/>
  <c r="H109" i="79"/>
  <c r="B11" i="15"/>
  <c r="Q14" i="55"/>
  <c r="R14" i="55"/>
  <c r="B62" i="89"/>
  <c r="B63" i="89"/>
  <c r="B62" i="88"/>
  <c r="B63" i="88"/>
  <c r="D63" i="89"/>
  <c r="D68" i="89"/>
  <c r="B31" i="89"/>
  <c r="D69" i="89"/>
  <c r="B70" i="79"/>
  <c r="D31" i="89"/>
  <c r="D33" i="89"/>
  <c r="D73" i="89"/>
  <c r="D70" i="88"/>
  <c r="B57" i="79"/>
  <c r="H122" i="79"/>
  <c r="H121" i="79"/>
  <c r="D69" i="87"/>
  <c r="B42" i="79"/>
  <c r="H116" i="79"/>
  <c r="B71" i="89"/>
  <c r="B32" i="89"/>
  <c r="B72" i="89"/>
  <c r="D71" i="89"/>
  <c r="B72" i="79"/>
  <c r="G27" i="84"/>
  <c r="B33" i="89"/>
  <c r="B73" i="89"/>
  <c r="H117" i="79"/>
  <c r="B68" i="15"/>
  <c r="B21" i="79"/>
  <c r="B70" i="87"/>
  <c r="B37" i="79"/>
  <c r="D11" i="54"/>
  <c r="H130" i="79"/>
  <c r="D10" i="22"/>
  <c r="C10" i="22"/>
  <c r="I19" i="91"/>
  <c r="H46" i="91" s="1"/>
  <c r="B81" i="79" s="1"/>
  <c r="E14" i="70" s="1"/>
  <c r="B31" i="88"/>
  <c r="B32" i="88"/>
  <c r="H124" i="79"/>
  <c r="B71" i="88"/>
  <c r="B52" i="79"/>
  <c r="D33" i="88"/>
  <c r="D73" i="88"/>
  <c r="D71" i="88"/>
  <c r="B58" i="79"/>
  <c r="H115" i="79"/>
  <c r="D68" i="87"/>
  <c r="B11" i="54"/>
  <c r="A2" i="15"/>
  <c r="B33" i="88"/>
  <c r="B73" i="88"/>
  <c r="B54" i="79"/>
  <c r="B72" i="88"/>
  <c r="B53" i="79"/>
  <c r="G26" i="84"/>
  <c r="D9" i="22"/>
  <c r="F26" i="84"/>
  <c r="C9" i="22"/>
  <c r="H111" i="79"/>
  <c r="B8" i="79"/>
  <c r="H118" i="79"/>
  <c r="D63" i="87"/>
  <c r="D71" i="87"/>
  <c r="B44" i="79"/>
  <c r="D8" i="22"/>
  <c r="D30" i="54"/>
  <c r="D69" i="15"/>
  <c r="B28" i="79"/>
  <c r="I5" i="79"/>
  <c r="I8" i="79"/>
  <c r="D5" i="46"/>
  <c r="J12" i="79"/>
  <c r="H12" i="79"/>
  <c r="B9" i="79"/>
  <c r="B10" i="79"/>
  <c r="B12" i="79"/>
  <c r="I9" i="79"/>
  <c r="C99" i="79"/>
  <c r="B41" i="79"/>
  <c r="D73" i="87"/>
  <c r="B35" i="79"/>
  <c r="B68" i="54"/>
  <c r="B31" i="87"/>
  <c r="D52" i="54"/>
  <c r="D61" i="15"/>
  <c r="B61" i="15"/>
  <c r="B69" i="15"/>
  <c r="B69" i="54"/>
  <c r="I10" i="79"/>
  <c r="I12" i="79"/>
  <c r="H7" i="79"/>
  <c r="H9" i="79"/>
  <c r="J6" i="79"/>
  <c r="B4" i="46"/>
  <c r="H5" i="79"/>
  <c r="H4" i="79"/>
  <c r="H11" i="79"/>
  <c r="H6" i="79"/>
  <c r="E24" i="84"/>
  <c r="J11" i="79"/>
  <c r="B7" i="22"/>
  <c r="H8" i="79"/>
  <c r="H10" i="79"/>
  <c r="J9" i="79"/>
  <c r="A65" i="15"/>
  <c r="I6" i="79"/>
  <c r="B18" i="79"/>
  <c r="D35" i="46"/>
  <c r="G25" i="84"/>
  <c r="B13" i="79"/>
  <c r="B11" i="79"/>
  <c r="B71" i="87"/>
  <c r="B38" i="79"/>
  <c r="B32" i="87"/>
  <c r="B72" i="87"/>
  <c r="B39" i="79"/>
  <c r="D61" i="54"/>
  <c r="D63" i="15"/>
  <c r="B61" i="54"/>
  <c r="B62" i="15"/>
  <c r="B62" i="54"/>
  <c r="A65" i="87"/>
  <c r="A2" i="87"/>
  <c r="B14" i="79"/>
  <c r="A4" i="87"/>
  <c r="B8" i="22"/>
  <c r="E25" i="84"/>
  <c r="M35" i="46"/>
  <c r="B19" i="79"/>
  <c r="E27" i="84"/>
  <c r="A65" i="89"/>
  <c r="A2" i="89"/>
  <c r="B16" i="79"/>
  <c r="B10" i="22"/>
  <c r="B9" i="22"/>
  <c r="A65" i="88"/>
  <c r="B15" i="79"/>
  <c r="E26" i="84"/>
  <c r="A2" i="88"/>
  <c r="B33" i="87"/>
  <c r="B73" i="87"/>
  <c r="B40" i="79"/>
  <c r="D63" i="54"/>
  <c r="B63" i="15"/>
  <c r="B63" i="54"/>
  <c r="A4" i="88"/>
  <c r="A4" i="89"/>
  <c r="B20" i="79"/>
  <c r="AE35" i="46"/>
  <c r="V35" i="46"/>
  <c r="F25" i="84"/>
  <c r="C8" i="22"/>
  <c r="D68" i="15"/>
  <c r="B27" i="79"/>
  <c r="D31" i="15"/>
  <c r="D33" i="15"/>
  <c r="D73" i="15"/>
  <c r="D73" i="54"/>
  <c r="H110" i="79"/>
  <c r="B30" i="54"/>
  <c r="B29" i="79"/>
  <c r="D69" i="54"/>
  <c r="H112" i="79"/>
  <c r="D68" i="54"/>
  <c r="D31" i="54"/>
  <c r="C17" i="55"/>
  <c r="B23" i="79"/>
  <c r="B70" i="54"/>
  <c r="B31" i="15"/>
  <c r="B22" i="79"/>
  <c r="D71" i="15"/>
  <c r="D33" i="54"/>
  <c r="B30" i="79"/>
  <c r="D71" i="54"/>
  <c r="B32" i="15"/>
  <c r="B33" i="15"/>
  <c r="B71" i="15"/>
  <c r="B31" i="54"/>
  <c r="G24" i="84"/>
  <c r="G28" i="84"/>
  <c r="D7" i="22"/>
  <c r="D11" i="22"/>
  <c r="B24" i="79"/>
  <c r="B71" i="54"/>
  <c r="B33" i="54"/>
  <c r="B73" i="15"/>
  <c r="B32" i="54"/>
  <c r="B72" i="15"/>
  <c r="B72" i="54"/>
  <c r="B25" i="79"/>
  <c r="B26" i="79"/>
  <c r="B73" i="54"/>
  <c r="C7" i="22"/>
  <c r="C11" i="22"/>
  <c r="F24" i="84"/>
  <c r="F28" i="84"/>
  <c r="B15" i="55"/>
  <c r="V1" i="68"/>
  <c r="V1" i="69"/>
  <c r="B98" i="79"/>
  <c r="C29" i="89"/>
  <c r="E29" i="89"/>
  <c r="H60" i="89"/>
  <c r="H60" i="88"/>
  <c r="H22" i="87"/>
  <c r="T20" i="78"/>
  <c r="B91" i="79"/>
  <c r="C29" i="87"/>
  <c r="E29" i="87"/>
  <c r="M19" i="78"/>
  <c r="B82" i="79"/>
  <c r="M16" i="78"/>
  <c r="T19" i="78"/>
  <c r="T17" i="78"/>
  <c r="B93" i="79"/>
  <c r="T15" i="78"/>
  <c r="B86" i="79"/>
  <c r="B104" i="79"/>
  <c r="C22" i="55"/>
  <c r="C29" i="15"/>
  <c r="E29" i="15"/>
  <c r="C29" i="88"/>
  <c r="E29" i="88"/>
  <c r="M14" i="78"/>
  <c r="V1" i="72"/>
  <c r="M17" i="78"/>
  <c r="B90" i="79"/>
  <c r="M13" i="78"/>
  <c r="M20" i="78"/>
  <c r="B94" i="79"/>
  <c r="B97" i="79"/>
  <c r="T18" i="78"/>
  <c r="B83" i="79"/>
  <c r="C29" i="54"/>
  <c r="E29" i="54"/>
  <c r="M12" i="78"/>
  <c r="B113" i="79"/>
  <c r="I31" i="15" s="1"/>
  <c r="T21" i="78"/>
  <c r="B79" i="79"/>
  <c r="B80" i="79"/>
  <c r="C20" i="55"/>
  <c r="C18" i="55"/>
  <c r="C25" i="55"/>
  <c r="B105" i="79"/>
  <c r="H30" i="84"/>
  <c r="B121" i="79"/>
  <c r="I31" i="88" s="1"/>
  <c r="B117" i="79"/>
  <c r="I31" i="87" s="1"/>
  <c r="T13" i="78"/>
  <c r="B88" i="79"/>
  <c r="B92" i="79"/>
  <c r="H11" i="89"/>
  <c r="T14" i="78"/>
  <c r="B84" i="79"/>
  <c r="M21" i="78"/>
  <c r="B96" i="79"/>
  <c r="R49" i="68"/>
  <c r="F30" i="84"/>
  <c r="C14" i="88"/>
  <c r="E14" i="88"/>
  <c r="C23" i="88"/>
  <c r="E23" i="88"/>
  <c r="C27" i="88"/>
  <c r="E27" i="88"/>
  <c r="C28" i="88"/>
  <c r="E28" i="88"/>
  <c r="B95" i="79"/>
  <c r="V1" i="71"/>
  <c r="T16" i="78"/>
  <c r="B85" i="79"/>
  <c r="B87" i="79"/>
  <c r="H22" i="15"/>
  <c r="B89" i="79"/>
  <c r="T12" i="78"/>
  <c r="B106" i="79"/>
  <c r="B107" i="79" s="1"/>
  <c r="G30" i="84" s="1"/>
  <c r="M15" i="78"/>
  <c r="M18" i="78"/>
  <c r="C14" i="87"/>
  <c r="E14" i="87"/>
  <c r="C14" i="15"/>
  <c r="E14" i="15"/>
  <c r="C14" i="89"/>
  <c r="E14" i="89"/>
  <c r="C18" i="54"/>
  <c r="E18" i="54"/>
  <c r="C18" i="89"/>
  <c r="E18" i="89"/>
  <c r="C18" i="87"/>
  <c r="E18" i="87"/>
  <c r="C18" i="88"/>
  <c r="E18" i="88"/>
  <c r="C18" i="15"/>
  <c r="E18" i="15"/>
  <c r="C20" i="54"/>
  <c r="E20" i="54"/>
  <c r="C20" i="88"/>
  <c r="E20" i="88"/>
  <c r="C20" i="89"/>
  <c r="E20" i="89"/>
  <c r="C20" i="15"/>
  <c r="E20" i="15"/>
  <c r="C20" i="87"/>
  <c r="E20" i="87"/>
  <c r="C28" i="54"/>
  <c r="E28" i="54"/>
  <c r="C28" i="87"/>
  <c r="E28" i="87"/>
  <c r="C28" i="15"/>
  <c r="E28" i="15"/>
  <c r="C28" i="89"/>
  <c r="E28" i="89"/>
  <c r="C14" i="54"/>
  <c r="E14" i="54"/>
  <c r="C27" i="15"/>
  <c r="E27" i="15"/>
  <c r="C27" i="89"/>
  <c r="E27" i="89"/>
  <c r="C27" i="87"/>
  <c r="E27" i="87"/>
  <c r="C27" i="54"/>
  <c r="E27" i="54"/>
  <c r="C25" i="15"/>
  <c r="E25" i="15"/>
  <c r="C25" i="54"/>
  <c r="E25" i="54"/>
  <c r="C25" i="88"/>
  <c r="E25" i="88"/>
  <c r="C25" i="87"/>
  <c r="E25" i="87"/>
  <c r="C25" i="89"/>
  <c r="E25" i="89"/>
  <c r="C16" i="89"/>
  <c r="E16" i="89"/>
  <c r="C16" i="54"/>
  <c r="E16" i="54"/>
  <c r="C16" i="15"/>
  <c r="E16" i="15"/>
  <c r="C16" i="88"/>
  <c r="E16" i="88"/>
  <c r="C16" i="87"/>
  <c r="E16" i="87"/>
  <c r="C21" i="54"/>
  <c r="E21" i="54"/>
  <c r="C21" i="88"/>
  <c r="E21" i="88"/>
  <c r="C21" i="89"/>
  <c r="E21" i="89"/>
  <c r="C21" i="87"/>
  <c r="E21" i="87"/>
  <c r="C21" i="15"/>
  <c r="E21" i="15"/>
  <c r="C13" i="15"/>
  <c r="E13" i="15"/>
  <c r="C13" i="87"/>
  <c r="E13" i="87"/>
  <c r="C13" i="89"/>
  <c r="E13" i="89"/>
  <c r="C13" i="54"/>
  <c r="E13" i="54"/>
  <c r="C13" i="88"/>
  <c r="E13" i="88"/>
  <c r="C23" i="87"/>
  <c r="E23" i="87"/>
  <c r="C23" i="89"/>
  <c r="E23" i="89"/>
  <c r="C23" i="54"/>
  <c r="E23" i="54"/>
  <c r="C23" i="15"/>
  <c r="E23" i="15"/>
  <c r="C24" i="89"/>
  <c r="E24" i="89"/>
  <c r="C24" i="87"/>
  <c r="E24" i="87"/>
  <c r="C24" i="54"/>
  <c r="E24" i="54"/>
  <c r="C24" i="88"/>
  <c r="E24" i="88"/>
  <c r="C24" i="15"/>
  <c r="E24" i="15"/>
  <c r="C12" i="54"/>
  <c r="E12" i="54"/>
  <c r="C12" i="87"/>
  <c r="E12" i="87"/>
  <c r="C12" i="89"/>
  <c r="E12" i="89"/>
  <c r="C12" i="88"/>
  <c r="E12" i="88"/>
  <c r="C12" i="15"/>
  <c r="E12" i="15"/>
  <c r="C26" i="54"/>
  <c r="E26" i="54"/>
  <c r="C26" i="15"/>
  <c r="E26" i="15"/>
  <c r="C26" i="87"/>
  <c r="E26" i="87"/>
  <c r="C26" i="88"/>
  <c r="E26" i="88"/>
  <c r="C26" i="89"/>
  <c r="E26" i="89"/>
  <c r="C17" i="87"/>
  <c r="E17" i="87"/>
  <c r="C17" i="89"/>
  <c r="E17" i="89"/>
  <c r="C17" i="15"/>
  <c r="E17" i="15"/>
  <c r="C17" i="54"/>
  <c r="E17" i="54"/>
  <c r="C17" i="88"/>
  <c r="E17" i="88"/>
  <c r="C15" i="87"/>
  <c r="E15" i="87"/>
  <c r="C15" i="89"/>
  <c r="E15" i="89"/>
  <c r="C15" i="15"/>
  <c r="E15" i="15"/>
  <c r="C15" i="54"/>
  <c r="E15" i="54"/>
  <c r="C15" i="88"/>
  <c r="E15" i="88"/>
  <c r="C19" i="15"/>
  <c r="E19" i="15"/>
  <c r="C19" i="88"/>
  <c r="E19" i="88"/>
  <c r="C19" i="54"/>
  <c r="E19" i="54"/>
  <c r="C19" i="89"/>
  <c r="E19" i="89"/>
  <c r="C19" i="87"/>
  <c r="E19" i="87"/>
  <c r="I115" i="79"/>
  <c r="H52" i="88"/>
  <c r="H52" i="89"/>
  <c r="H60" i="87"/>
  <c r="I111" i="79"/>
  <c r="H11" i="88"/>
  <c r="H52" i="15"/>
  <c r="H60" i="15"/>
  <c r="I110" i="79"/>
  <c r="I117" i="79"/>
  <c r="H52" i="87"/>
  <c r="H41" i="89"/>
  <c r="I129" i="79"/>
  <c r="H11" i="87"/>
  <c r="H30" i="87"/>
  <c r="H30" i="15"/>
  <c r="H70" i="15" s="1"/>
  <c r="B33" i="79" s="1"/>
  <c r="I127" i="79"/>
  <c r="I109" i="79"/>
  <c r="I121" i="79"/>
  <c r="G68" i="54"/>
  <c r="I116" i="79"/>
  <c r="I122" i="79"/>
  <c r="G38" i="54"/>
  <c r="H69" i="15"/>
  <c r="B32" i="79" s="1"/>
  <c r="I118" i="79" l="1"/>
  <c r="L21" i="87" s="1"/>
  <c r="H11" i="15"/>
  <c r="H11" i="54" s="1"/>
  <c r="G38" i="88"/>
  <c r="G38" i="89"/>
  <c r="G38" i="15"/>
  <c r="G68" i="87"/>
  <c r="G68" i="15"/>
  <c r="G8" i="15"/>
  <c r="G68" i="89"/>
  <c r="G38" i="87"/>
  <c r="I112" i="79"/>
  <c r="L21" i="15" s="1"/>
  <c r="G8" i="87"/>
  <c r="G8" i="89"/>
  <c r="E42" i="91"/>
  <c r="I124" i="79"/>
  <c r="L21" i="88" s="1"/>
  <c r="H22" i="89"/>
  <c r="H69" i="89" s="1"/>
  <c r="B74" i="79" s="1"/>
  <c r="H30" i="88"/>
  <c r="H70" i="88" s="1"/>
  <c r="B61" i="79" s="1"/>
  <c r="H22" i="88"/>
  <c r="H69" i="88" s="1"/>
  <c r="B60" i="79" s="1"/>
  <c r="H30" i="89"/>
  <c r="H70" i="89" s="1"/>
  <c r="B75" i="79" s="1"/>
  <c r="H60" i="54"/>
  <c r="H41" i="87"/>
  <c r="H68" i="87" s="1"/>
  <c r="B45" i="79" s="1"/>
  <c r="H41" i="88"/>
  <c r="H61" i="88" s="1"/>
  <c r="H63" i="88" s="1"/>
  <c r="H41" i="15"/>
  <c r="I128" i="79"/>
  <c r="I130" i="79" s="1"/>
  <c r="L21" i="89" s="1"/>
  <c r="H61" i="89"/>
  <c r="H63" i="89" s="1"/>
  <c r="G8" i="88"/>
  <c r="H52" i="54"/>
  <c r="G68" i="88"/>
  <c r="H68" i="89"/>
  <c r="B73" i="79" s="1"/>
  <c r="H69" i="87"/>
  <c r="B46" i="79" s="1"/>
  <c r="J92" i="79"/>
  <c r="H70" i="87"/>
  <c r="H31" i="15"/>
  <c r="H31" i="87"/>
  <c r="H41" i="54" l="1"/>
  <c r="H22" i="54"/>
  <c r="H61" i="87"/>
  <c r="H63" i="87" s="1"/>
  <c r="H31" i="89"/>
  <c r="H33" i="89" s="1"/>
  <c r="H73" i="89" s="1"/>
  <c r="H68" i="88"/>
  <c r="B59" i="79" s="1"/>
  <c r="H71" i="15"/>
  <c r="B34" i="79" s="1"/>
  <c r="H31" i="88"/>
  <c r="H71" i="88" s="1"/>
  <c r="B62" i="79" s="1"/>
  <c r="H26" i="84" s="1"/>
  <c r="H61" i="15"/>
  <c r="H30" i="54"/>
  <c r="H68" i="15"/>
  <c r="B31" i="79" s="1"/>
  <c r="H69" i="54"/>
  <c r="B108" i="79"/>
  <c r="B109" i="79" s="1"/>
  <c r="J109" i="79" s="1"/>
  <c r="K109" i="79" s="1"/>
  <c r="H33" i="15"/>
  <c r="B47" i="79"/>
  <c r="H70" i="54"/>
  <c r="H33" i="87"/>
  <c r="H71" i="87" l="1"/>
  <c r="B48" i="79" s="1"/>
  <c r="H73" i="87"/>
  <c r="H33" i="88"/>
  <c r="H73" i="88" s="1"/>
  <c r="H71" i="89"/>
  <c r="B76" i="79" s="1"/>
  <c r="E10" i="22" s="1"/>
  <c r="G10" i="22" s="1"/>
  <c r="M10" i="22" s="1"/>
  <c r="O10" i="22" s="1"/>
  <c r="H68" i="54"/>
  <c r="H63" i="15"/>
  <c r="H63" i="54" s="1"/>
  <c r="H61" i="54"/>
  <c r="H31" i="54"/>
  <c r="E9" i="22"/>
  <c r="G9" i="22" s="1"/>
  <c r="M9" i="22" s="1"/>
  <c r="O9" i="22" s="1"/>
  <c r="J127" i="79"/>
  <c r="K127" i="79" s="1"/>
  <c r="B122" i="79" s="1"/>
  <c r="J117" i="79"/>
  <c r="K117" i="79" s="1"/>
  <c r="B116" i="79" s="1"/>
  <c r="J121" i="79"/>
  <c r="K121" i="79" s="1"/>
  <c r="B118" i="79" s="1"/>
  <c r="J128" i="79"/>
  <c r="J115" i="79"/>
  <c r="K115" i="79" s="1"/>
  <c r="B114" i="79" s="1"/>
  <c r="J116" i="79"/>
  <c r="J129" i="79"/>
  <c r="K129" i="79" s="1"/>
  <c r="B124" i="79" s="1"/>
  <c r="J111" i="79"/>
  <c r="K111" i="79" s="1"/>
  <c r="B112" i="79" s="1"/>
  <c r="J123" i="79"/>
  <c r="K123" i="79" s="1"/>
  <c r="B120" i="79" s="1"/>
  <c r="J122" i="79"/>
  <c r="J110" i="79"/>
  <c r="H25" i="84"/>
  <c r="E8" i="22"/>
  <c r="G8" i="22" s="1"/>
  <c r="M8" i="22" s="1"/>
  <c r="O8" i="22" s="1"/>
  <c r="E7" i="22"/>
  <c r="H24" i="84"/>
  <c r="B110" i="79"/>
  <c r="H33" i="54" l="1"/>
  <c r="H27" i="84"/>
  <c r="H28" i="84" s="1"/>
  <c r="H71" i="54"/>
  <c r="H73" i="15"/>
  <c r="H73" i="54" s="1"/>
  <c r="J124" i="79"/>
  <c r="K122" i="79" s="1"/>
  <c r="B119" i="79" s="1"/>
  <c r="J118" i="79"/>
  <c r="K116" i="79" s="1"/>
  <c r="B115" i="79" s="1"/>
  <c r="J112" i="79"/>
  <c r="K110" i="79" s="1"/>
  <c r="B111" i="79" s="1"/>
  <c r="J130" i="79"/>
  <c r="K128" i="79" s="1"/>
  <c r="E11" i="22"/>
  <c r="G7" i="22"/>
  <c r="K118" i="79" l="1"/>
  <c r="L22" i="87" s="1"/>
  <c r="K124" i="79"/>
  <c r="L22" i="88" s="1"/>
  <c r="K112" i="79"/>
  <c r="L22" i="15" s="1"/>
  <c r="B123" i="79"/>
  <c r="K130" i="79"/>
  <c r="M7" i="22"/>
  <c r="G11" i="22"/>
  <c r="L22" i="89" l="1"/>
  <c r="I31" i="89"/>
  <c r="M11" i="22"/>
  <c r="O11" i="22" s="1"/>
  <c r="O7" i="22"/>
</calcChain>
</file>

<file path=xl/comments1.xml><?xml version="1.0" encoding="utf-8"?>
<comments xmlns="http://schemas.openxmlformats.org/spreadsheetml/2006/main">
  <authors>
    <author>古谷</author>
  </authors>
  <commentList>
    <comment ref="P19" authorId="0">
      <text>
        <r>
          <rPr>
            <b/>
            <sz val="9"/>
            <color indexed="81"/>
            <rFont val="ＭＳ Ｐゴシック"/>
            <family val="3"/>
            <charset val="128"/>
          </rPr>
          <t>出力２２ｋＷ以下の冷凍機を設置する場合は「13（年）」として下さい。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<sst xmlns="http://schemas.openxmlformats.org/spreadsheetml/2006/main" count="3196" uniqueCount="1127">
  <si>
    <t>設備導入事業　　(円)</t>
    <rPh sb="0" eb="2">
      <t>セツビ</t>
    </rPh>
    <rPh sb="2" eb="4">
      <t>ドウニュウ</t>
    </rPh>
    <rPh sb="4" eb="6">
      <t>ジギョウ</t>
    </rPh>
    <rPh sb="9" eb="10">
      <t>エン</t>
    </rPh>
    <phoneticPr fontId="3"/>
  </si>
  <si>
    <t>申請者名</t>
    <rPh sb="0" eb="3">
      <t>シンセイシャ</t>
    </rPh>
    <rPh sb="3" eb="4">
      <t>メイ</t>
    </rPh>
    <phoneticPr fontId="3"/>
  </si>
  <si>
    <t>申請企業情報</t>
    <rPh sb="0" eb="2">
      <t>シンセイ</t>
    </rPh>
    <rPh sb="2" eb="4">
      <t>キギョウ</t>
    </rPh>
    <rPh sb="4" eb="6">
      <t>ジョウホウ</t>
    </rPh>
    <phoneticPr fontId="3"/>
  </si>
  <si>
    <t>日本標準産業分類
中分類（01～99）</t>
    <rPh sb="0" eb="2">
      <t>ニホン</t>
    </rPh>
    <rPh sb="2" eb="4">
      <t>ヒョウジュン</t>
    </rPh>
    <rPh sb="4" eb="6">
      <t>サンギョウ</t>
    </rPh>
    <rPh sb="6" eb="8">
      <t>ブンルイ</t>
    </rPh>
    <rPh sb="9" eb="10">
      <t>チュウ</t>
    </rPh>
    <rPh sb="10" eb="12">
      <t>ブンルイ</t>
    </rPh>
    <phoneticPr fontId="3"/>
  </si>
  <si>
    <t>資本金（円）</t>
    <rPh sb="0" eb="3">
      <t>シホンキン</t>
    </rPh>
    <rPh sb="4" eb="5">
      <t>エン</t>
    </rPh>
    <phoneticPr fontId="3"/>
  </si>
  <si>
    <t>従業員数</t>
    <rPh sb="0" eb="2">
      <t>ジュウギョウ</t>
    </rPh>
    <rPh sb="2" eb="4">
      <t>インスウ</t>
    </rPh>
    <phoneticPr fontId="3"/>
  </si>
  <si>
    <t>（単位：円）</t>
    <rPh sb="1" eb="3">
      <t>タンイ</t>
    </rPh>
    <rPh sb="4" eb="5">
      <t>エン</t>
    </rPh>
    <phoneticPr fontId="3"/>
  </si>
  <si>
    <t>補助対象経費の額</t>
  </si>
  <si>
    <t>金額</t>
  </si>
  <si>
    <t>設計費</t>
  </si>
  <si>
    <t>（小計）</t>
  </si>
  <si>
    <t>設備費</t>
    <rPh sb="0" eb="3">
      <t>セツビヒ</t>
    </rPh>
    <phoneticPr fontId="3"/>
  </si>
  <si>
    <t>工事費</t>
  </si>
  <si>
    <t>合計</t>
  </si>
  <si>
    <t>消費税</t>
  </si>
  <si>
    <t>総計</t>
    <rPh sb="0" eb="2">
      <t>ソウケイ</t>
    </rPh>
    <phoneticPr fontId="3"/>
  </si>
  <si>
    <t>補助金の交付
申請予定額</t>
    <phoneticPr fontId="3"/>
  </si>
  <si>
    <t>(単位：円）</t>
    <rPh sb="1" eb="3">
      <t>タンイ</t>
    </rPh>
    <rPh sb="4" eb="5">
      <t>エン</t>
    </rPh>
    <phoneticPr fontId="3"/>
  </si>
  <si>
    <t>総事業費</t>
    <rPh sb="0" eb="1">
      <t>ソウ</t>
    </rPh>
    <rPh sb="1" eb="4">
      <t>ジギョウヒ</t>
    </rPh>
    <phoneticPr fontId="3"/>
  </si>
  <si>
    <t>補助金</t>
    <rPh sb="0" eb="3">
      <t>ホジョキン</t>
    </rPh>
    <phoneticPr fontId="3"/>
  </si>
  <si>
    <t>自己資金</t>
    <rPh sb="0" eb="2">
      <t>ジコ</t>
    </rPh>
    <rPh sb="2" eb="4">
      <t>シキン</t>
    </rPh>
    <phoneticPr fontId="3"/>
  </si>
  <si>
    <t>金融機関借入金</t>
    <rPh sb="0" eb="2">
      <t>キンユウ</t>
    </rPh>
    <rPh sb="2" eb="4">
      <t>キカン</t>
    </rPh>
    <rPh sb="4" eb="7">
      <t>カリイレキン</t>
    </rPh>
    <phoneticPr fontId="3"/>
  </si>
  <si>
    <t>合計</t>
    <rPh sb="0" eb="2">
      <t>ゴウケイ</t>
    </rPh>
    <phoneticPr fontId="3"/>
  </si>
  <si>
    <t>小計</t>
    <rPh sb="0" eb="2">
      <t>ショウケイ</t>
    </rPh>
    <phoneticPr fontId="3"/>
  </si>
  <si>
    <t>（銀行名1）</t>
    <rPh sb="1" eb="3">
      <t>ギンコウ</t>
    </rPh>
    <rPh sb="3" eb="4">
      <t>メイ</t>
    </rPh>
    <phoneticPr fontId="3"/>
  </si>
  <si>
    <t>（銀行名2）</t>
    <rPh sb="1" eb="3">
      <t>ギンコウ</t>
    </rPh>
    <rPh sb="3" eb="4">
      <t>メイ</t>
    </rPh>
    <phoneticPr fontId="3"/>
  </si>
  <si>
    <t>合計</t>
    <phoneticPr fontId="3"/>
  </si>
  <si>
    <t>その他</t>
    <rPh sb="2" eb="3">
      <t>タ</t>
    </rPh>
    <phoneticPr fontId="3"/>
  </si>
  <si>
    <t xml:space="preserve">情報通信機械器具製造業 </t>
    <phoneticPr fontId="33"/>
  </si>
  <si>
    <t xml:space="preserve">輸送用機械器具製造業 </t>
    <phoneticPr fontId="33"/>
  </si>
  <si>
    <t>ｔ／年</t>
    <phoneticPr fontId="3"/>
  </si>
  <si>
    <t xml:space="preserve">その他の製造業 </t>
    <phoneticPr fontId="33"/>
  </si>
  <si>
    <t xml:space="preserve">電気業 </t>
    <phoneticPr fontId="33"/>
  </si>
  <si>
    <t xml:space="preserve">ガス業 </t>
    <phoneticPr fontId="33"/>
  </si>
  <si>
    <t xml:space="preserve">熱供給業 </t>
    <phoneticPr fontId="33"/>
  </si>
  <si>
    <t xml:space="preserve">水道業 </t>
    <phoneticPr fontId="33"/>
  </si>
  <si>
    <t xml:space="preserve">通信業 </t>
    <phoneticPr fontId="33"/>
  </si>
  <si>
    <t xml:space="preserve">放送業 </t>
    <phoneticPr fontId="33"/>
  </si>
  <si>
    <t xml:space="preserve">情報サービス業 </t>
    <phoneticPr fontId="33"/>
  </si>
  <si>
    <t xml:space="preserve">インターネット付随サービス業 </t>
    <phoneticPr fontId="33"/>
  </si>
  <si>
    <t xml:space="preserve">映像・音声・文字情報制作業 </t>
    <phoneticPr fontId="33"/>
  </si>
  <si>
    <t xml:space="preserve">鉄道業 </t>
    <phoneticPr fontId="33"/>
  </si>
  <si>
    <t xml:space="preserve">道路旅客運送業 </t>
    <phoneticPr fontId="33"/>
  </si>
  <si>
    <t xml:space="preserve">道路貨物運送業 </t>
    <phoneticPr fontId="33"/>
  </si>
  <si>
    <t xml:space="preserve">水運業 </t>
    <phoneticPr fontId="33"/>
  </si>
  <si>
    <t xml:space="preserve">航空運輸業 </t>
    <phoneticPr fontId="33"/>
  </si>
  <si>
    <t xml:space="preserve">倉庫業 </t>
    <phoneticPr fontId="33"/>
  </si>
  <si>
    <t xml:space="preserve">運輸に附帯するサービス業 </t>
    <phoneticPr fontId="33"/>
  </si>
  <si>
    <t xml:space="preserve">郵便業（信書便事業を含む） </t>
    <phoneticPr fontId="33"/>
  </si>
  <si>
    <t xml:space="preserve">各種商品卸売業 </t>
    <phoneticPr fontId="33"/>
  </si>
  <si>
    <t xml:space="preserve">繊維・衣服等卸売業 </t>
    <phoneticPr fontId="33"/>
  </si>
  <si>
    <t xml:space="preserve">飲食料品卸売業 </t>
    <phoneticPr fontId="33"/>
  </si>
  <si>
    <t xml:space="preserve">建築材料、鉱物・金属材料等卸売業 </t>
    <phoneticPr fontId="33"/>
  </si>
  <si>
    <t xml:space="preserve">機械器具卸売業 </t>
    <phoneticPr fontId="33"/>
  </si>
  <si>
    <t xml:space="preserve">その他の卸売業 </t>
    <phoneticPr fontId="33"/>
  </si>
  <si>
    <t xml:space="preserve">各種商品小売業 </t>
    <phoneticPr fontId="33"/>
  </si>
  <si>
    <t xml:space="preserve">織物・衣服・身の回り品小売業 </t>
    <phoneticPr fontId="33"/>
  </si>
  <si>
    <t xml:space="preserve">飲食料品小売業 </t>
    <phoneticPr fontId="33"/>
  </si>
  <si>
    <t xml:space="preserve">機械器具小売業 </t>
    <phoneticPr fontId="33"/>
  </si>
  <si>
    <t xml:space="preserve">その他の小売業 </t>
    <phoneticPr fontId="33"/>
  </si>
  <si>
    <t xml:space="preserve">無店舗小売業 </t>
    <phoneticPr fontId="33"/>
  </si>
  <si>
    <t xml:space="preserve">銀行業 </t>
    <phoneticPr fontId="33"/>
  </si>
  <si>
    <t xml:space="preserve">協同組織金融業 </t>
    <phoneticPr fontId="33"/>
  </si>
  <si>
    <t xml:space="preserve">貸金業、クレジットカード業等非預金信用機関 </t>
    <phoneticPr fontId="33"/>
  </si>
  <si>
    <t xml:space="preserve">金融商品取引業、商品先物取引業 </t>
    <phoneticPr fontId="33"/>
  </si>
  <si>
    <t xml:space="preserve">補助的金融業等 </t>
    <phoneticPr fontId="33"/>
  </si>
  <si>
    <t xml:space="preserve">保険業（保険媒介代理業、保険サービス業を含む） </t>
    <phoneticPr fontId="33"/>
  </si>
  <si>
    <t xml:space="preserve">不動産取引業 </t>
    <phoneticPr fontId="33"/>
  </si>
  <si>
    <t xml:space="preserve">不動産賃貸業・管理業 </t>
    <phoneticPr fontId="33"/>
  </si>
  <si>
    <t xml:space="preserve">物品賃貸業 </t>
    <phoneticPr fontId="33"/>
  </si>
  <si>
    <t xml:space="preserve">学術・開発研究機関 </t>
    <phoneticPr fontId="33"/>
  </si>
  <si>
    <t xml:space="preserve">専門サービス業（他に分類されないもの） </t>
    <phoneticPr fontId="33"/>
  </si>
  <si>
    <t xml:space="preserve">広告業 </t>
    <phoneticPr fontId="33"/>
  </si>
  <si>
    <t xml:space="preserve">技術サービス業（他に分類されないもの） </t>
    <phoneticPr fontId="33"/>
  </si>
  <si>
    <t xml:space="preserve">宿泊業 </t>
    <phoneticPr fontId="33"/>
  </si>
  <si>
    <t xml:space="preserve">飲食店 </t>
    <phoneticPr fontId="33"/>
  </si>
  <si>
    <t xml:space="preserve">持ち帰り・配達飲食サービス業 </t>
    <phoneticPr fontId="33"/>
  </si>
  <si>
    <t xml:space="preserve">選択・利用・美容・浴場業 </t>
    <phoneticPr fontId="33"/>
  </si>
  <si>
    <t xml:space="preserve">その他の生活関連サービス業 </t>
    <phoneticPr fontId="33"/>
  </si>
  <si>
    <t xml:space="preserve">娯楽業 </t>
    <phoneticPr fontId="33"/>
  </si>
  <si>
    <t xml:space="preserve">学校教育 </t>
    <phoneticPr fontId="33"/>
  </si>
  <si>
    <t xml:space="preserve">その他の教育、学習支援業 </t>
    <phoneticPr fontId="33"/>
  </si>
  <si>
    <t xml:space="preserve">医療業 </t>
    <phoneticPr fontId="33"/>
  </si>
  <si>
    <t xml:space="preserve">保健衛生 </t>
    <phoneticPr fontId="33"/>
  </si>
  <si>
    <t xml:space="preserve">社会保険・社会福祉・介護事業 </t>
    <phoneticPr fontId="33"/>
  </si>
  <si>
    <t xml:space="preserve">郵便局 </t>
    <phoneticPr fontId="33"/>
  </si>
  <si>
    <t xml:space="preserve">協同組合（他に分類されないもの） </t>
    <phoneticPr fontId="33"/>
  </si>
  <si>
    <t xml:space="preserve">廃棄物処理業 </t>
    <phoneticPr fontId="33"/>
  </si>
  <si>
    <t xml:space="preserve">Ｒ サービス業（他に分類されな いもの） </t>
    <phoneticPr fontId="33"/>
  </si>
  <si>
    <t xml:space="preserve">自動車整備業 </t>
    <phoneticPr fontId="33"/>
  </si>
  <si>
    <t xml:space="preserve">機械等修理業（別掲を除く） </t>
    <phoneticPr fontId="33"/>
  </si>
  <si>
    <t xml:space="preserve">職業紹介・労働者派遣業 </t>
    <phoneticPr fontId="33"/>
  </si>
  <si>
    <t xml:space="preserve">その他の事業サービス業 </t>
    <phoneticPr fontId="33"/>
  </si>
  <si>
    <t xml:space="preserve">政治・経済・文化団体 </t>
    <phoneticPr fontId="33"/>
  </si>
  <si>
    <t xml:space="preserve">宗教 </t>
    <phoneticPr fontId="33"/>
  </si>
  <si>
    <t xml:space="preserve">その他のサービス業 </t>
    <phoneticPr fontId="33"/>
  </si>
  <si>
    <t xml:space="preserve">外国公務 </t>
    <phoneticPr fontId="33"/>
  </si>
  <si>
    <t xml:space="preserve">国家公務 </t>
    <phoneticPr fontId="33"/>
  </si>
  <si>
    <t xml:space="preserve">Ｓ 公務（他に分類されるものを 除く） </t>
    <phoneticPr fontId="33"/>
  </si>
  <si>
    <t xml:space="preserve">地方公務 </t>
    <phoneticPr fontId="33"/>
  </si>
  <si>
    <t xml:space="preserve">分類不能の産業 </t>
    <phoneticPr fontId="33"/>
  </si>
  <si>
    <t xml:space="preserve">  </t>
    <phoneticPr fontId="2"/>
  </si>
  <si>
    <t>項　目</t>
  </si>
  <si>
    <t>非表示</t>
    <rPh sb="0" eb="3">
      <t>ヒヒョウジ</t>
    </rPh>
    <phoneticPr fontId="3"/>
  </si>
  <si>
    <t>設置機器名</t>
    <rPh sb="0" eb="2">
      <t>セッチ</t>
    </rPh>
    <rPh sb="2" eb="5">
      <t>キキメイ</t>
    </rPh>
    <phoneticPr fontId="3"/>
  </si>
  <si>
    <t>利子率</t>
    <rPh sb="0" eb="2">
      <t>リシ</t>
    </rPh>
    <rPh sb="2" eb="3">
      <t>リツ</t>
    </rPh>
    <phoneticPr fontId="3"/>
  </si>
  <si>
    <t>運転年数</t>
    <rPh sb="0" eb="2">
      <t>ウンテン</t>
    </rPh>
    <rPh sb="2" eb="4">
      <t>ネンスウ</t>
    </rPh>
    <phoneticPr fontId="3"/>
  </si>
  <si>
    <t>太陽熱利用</t>
    <rPh sb="3" eb="5">
      <t>リヨウ</t>
    </rPh>
    <phoneticPr fontId="3"/>
  </si>
  <si>
    <t>温度差エネルギー利用</t>
    <rPh sb="8" eb="10">
      <t>リヨウ</t>
    </rPh>
    <phoneticPr fontId="3"/>
  </si>
  <si>
    <t>①</t>
  </si>
  <si>
    <t>バイオマス熱利用</t>
  </si>
  <si>
    <t>年経費率</t>
    <rPh sb="0" eb="1">
      <t>ネン</t>
    </rPh>
    <rPh sb="1" eb="3">
      <t>ケイヒ</t>
    </rPh>
    <rPh sb="3" eb="4">
      <t>リツ</t>
    </rPh>
    <phoneticPr fontId="3"/>
  </si>
  <si>
    <t>　　利子率</t>
    <rPh sb="2" eb="4">
      <t>リシ</t>
    </rPh>
    <rPh sb="4" eb="5">
      <t>リツ</t>
    </rPh>
    <phoneticPr fontId="3"/>
  </si>
  <si>
    <t>　　運転年数</t>
    <rPh sb="2" eb="4">
      <t>ウンテン</t>
    </rPh>
    <rPh sb="4" eb="6">
      <t>ネンスウ</t>
    </rPh>
    <phoneticPr fontId="3"/>
  </si>
  <si>
    <t>年</t>
    <rPh sb="0" eb="1">
      <t>ネン</t>
    </rPh>
    <phoneticPr fontId="3"/>
  </si>
  <si>
    <t>地中熱利用</t>
    <rPh sb="0" eb="2">
      <t>チチュウ</t>
    </rPh>
    <rPh sb="2" eb="5">
      <t>ネツリヨウ</t>
    </rPh>
    <phoneticPr fontId="3"/>
  </si>
  <si>
    <t>年間運転経費</t>
    <rPh sb="0" eb="2">
      <t>ネンカン</t>
    </rPh>
    <rPh sb="2" eb="4">
      <t>ウンテン</t>
    </rPh>
    <rPh sb="4" eb="6">
      <t>ケイヒ</t>
    </rPh>
    <phoneticPr fontId="3"/>
  </si>
  <si>
    <t>＝</t>
  </si>
  <si>
    <t>・設置コスト：</t>
  </si>
  <si>
    <t>・年経費率：</t>
  </si>
  <si>
    <r>
      <t>　　　年経費率＝ｒ／（１－（１＋ｒ）</t>
    </r>
    <r>
      <rPr>
        <vertAlign val="superscript"/>
        <sz val="11"/>
        <rFont val="ＭＳ 明朝"/>
        <family val="1"/>
        <charset val="128"/>
      </rPr>
      <t>－ｎ</t>
    </r>
    <r>
      <rPr>
        <sz val="11"/>
        <rFont val="ＭＳ 明朝"/>
        <family val="1"/>
        <charset val="128"/>
      </rPr>
      <t>）　ｒ：利子率　ｎ：運転年数</t>
    </r>
  </si>
  <si>
    <t>年間熱利用量</t>
    <phoneticPr fontId="3"/>
  </si>
  <si>
    <t>バイオマス燃料製造</t>
    <phoneticPr fontId="3"/>
  </si>
  <si>
    <t>雪氷熱利用</t>
    <phoneticPr fontId="3"/>
  </si>
  <si>
    <t>中分類 ｺｰﾄﾞ</t>
    <rPh sb="0" eb="3">
      <t>チュウブンルイ</t>
    </rPh>
    <phoneticPr fontId="33"/>
  </si>
  <si>
    <t xml:space="preserve">大分類 </t>
  </si>
  <si>
    <t xml:space="preserve">Ａ 農業、林業 </t>
  </si>
  <si>
    <t xml:space="preserve">Ｂ 漁業 </t>
  </si>
  <si>
    <t xml:space="preserve">Ｄ 建設業 </t>
  </si>
  <si>
    <t xml:space="preserve">Ｅ 製造業 </t>
  </si>
  <si>
    <t>新規</t>
    <rPh sb="0" eb="2">
      <t>シンキ</t>
    </rPh>
    <phoneticPr fontId="3"/>
  </si>
  <si>
    <t>継続</t>
    <rPh sb="0" eb="2">
      <t>ケイゾク</t>
    </rPh>
    <phoneticPr fontId="3"/>
  </si>
  <si>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</si>
  <si>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</si>
  <si>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</si>
  <si>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</si>
  <si>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</si>
  <si>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</si>
  <si>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</si>
  <si>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</si>
  <si>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</si>
  <si>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</si>
  <si>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</si>
  <si>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</si>
  <si>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</si>
  <si>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33"/>
  </si>
  <si>
    <t xml:space="preserve">農業 </t>
    <phoneticPr fontId="33"/>
  </si>
  <si>
    <t xml:space="preserve">林業 </t>
    <phoneticPr fontId="33"/>
  </si>
  <si>
    <t xml:space="preserve">漁業 </t>
    <phoneticPr fontId="33"/>
  </si>
  <si>
    <t xml:space="preserve">水産養殖業 </t>
    <phoneticPr fontId="33"/>
  </si>
  <si>
    <t xml:space="preserve">鉱業、採石業、砂利採取業 </t>
    <phoneticPr fontId="33"/>
  </si>
  <si>
    <t xml:space="preserve">Ｃ 鉱業、採石業、砂利採取業 </t>
    <phoneticPr fontId="33"/>
  </si>
  <si>
    <t xml:space="preserve">総合工事業 </t>
    <phoneticPr fontId="33"/>
  </si>
  <si>
    <t xml:space="preserve">職別工事業（設備工事業を除く） </t>
    <phoneticPr fontId="33"/>
  </si>
  <si>
    <t>バイオマス熱供給設備</t>
    <phoneticPr fontId="3"/>
  </si>
  <si>
    <t xml:space="preserve">設備工事業 </t>
    <phoneticPr fontId="33"/>
  </si>
  <si>
    <t>コージェネレーション(熱電併給)</t>
    <phoneticPr fontId="3"/>
  </si>
  <si>
    <t xml:space="preserve">食料品製造業 </t>
    <phoneticPr fontId="33"/>
  </si>
  <si>
    <t xml:space="preserve">飲料・たばこ・飼料製造業 </t>
    <phoneticPr fontId="33"/>
  </si>
  <si>
    <t>蒸気タービン</t>
    <phoneticPr fontId="3"/>
  </si>
  <si>
    <t xml:space="preserve">繊維工業 </t>
    <phoneticPr fontId="33"/>
  </si>
  <si>
    <t>ガスエンジン</t>
    <phoneticPr fontId="3"/>
  </si>
  <si>
    <t xml:space="preserve">木材・木製品製造業（家具を除く） </t>
    <phoneticPr fontId="33"/>
  </si>
  <si>
    <t xml:space="preserve">家具・装備品製造業 </t>
    <phoneticPr fontId="33"/>
  </si>
  <si>
    <t>Kl</t>
    <phoneticPr fontId="3"/>
  </si>
  <si>
    <t xml:space="preserve">パルプ・紙・紙加工品製造業 </t>
    <phoneticPr fontId="33"/>
  </si>
  <si>
    <t>ｔ</t>
    <phoneticPr fontId="3"/>
  </si>
  <si>
    <t xml:space="preserve">印刷・同関連業 </t>
    <phoneticPr fontId="33"/>
  </si>
  <si>
    <t>MWh</t>
    <phoneticPr fontId="3"/>
  </si>
  <si>
    <t xml:space="preserve">化学工業 </t>
    <phoneticPr fontId="33"/>
  </si>
  <si>
    <t>千N㎥</t>
    <phoneticPr fontId="3"/>
  </si>
  <si>
    <t xml:space="preserve">石油製品・石炭製品製造業 </t>
    <phoneticPr fontId="33"/>
  </si>
  <si>
    <t xml:space="preserve">プラスチック製品製造業（別掲を除く） </t>
    <phoneticPr fontId="33"/>
  </si>
  <si>
    <t>メタン発酵</t>
    <phoneticPr fontId="3"/>
  </si>
  <si>
    <t xml:space="preserve">ゴム製品製造業 </t>
    <phoneticPr fontId="33"/>
  </si>
  <si>
    <t>メタン発酵方式以外</t>
    <phoneticPr fontId="3"/>
  </si>
  <si>
    <t xml:space="preserve">なめし革・同製品・毛皮製造業 </t>
    <phoneticPr fontId="33"/>
  </si>
  <si>
    <t xml:space="preserve">窯業・土石製品製造業 </t>
    <phoneticPr fontId="33"/>
  </si>
  <si>
    <t>バイオエタノール製造</t>
    <phoneticPr fontId="3"/>
  </si>
  <si>
    <t xml:space="preserve">鉄鋼業 </t>
    <phoneticPr fontId="33"/>
  </si>
  <si>
    <t>バイオディーゼル燃料製造</t>
    <phoneticPr fontId="3"/>
  </si>
  <si>
    <t xml:space="preserve">非鉄金属製造業 </t>
    <phoneticPr fontId="33"/>
  </si>
  <si>
    <t xml:space="preserve">金属製品製造業 </t>
    <phoneticPr fontId="33"/>
  </si>
  <si>
    <t>固体</t>
    <phoneticPr fontId="3"/>
  </si>
  <si>
    <t xml:space="preserve">はん用機械器具製造業 </t>
    <phoneticPr fontId="33"/>
  </si>
  <si>
    <t>液体</t>
    <phoneticPr fontId="3"/>
  </si>
  <si>
    <t xml:space="preserve">生産用機械器具製造業 </t>
    <phoneticPr fontId="33"/>
  </si>
  <si>
    <t>気体</t>
    <phoneticPr fontId="3"/>
  </si>
  <si>
    <t xml:space="preserve">業務用機械器具製造業 </t>
    <phoneticPr fontId="33"/>
  </si>
  <si>
    <t xml:space="preserve">電子部品・デバイス・電子回路製造業 </t>
    <phoneticPr fontId="33"/>
  </si>
  <si>
    <t xml:space="preserve">電気機械器具製造業 </t>
    <phoneticPr fontId="33"/>
  </si>
  <si>
    <t>メーカー名</t>
    <rPh sb="4" eb="5">
      <t>メイ</t>
    </rPh>
    <phoneticPr fontId="3"/>
  </si>
  <si>
    <t>4月</t>
  </si>
  <si>
    <t>5月</t>
  </si>
  <si>
    <t>6月</t>
  </si>
  <si>
    <t>7月</t>
  </si>
  <si>
    <t>8月</t>
  </si>
  <si>
    <t>9月</t>
  </si>
  <si>
    <t>10月</t>
  </si>
  <si>
    <t>11月</t>
  </si>
  <si>
    <t>12月</t>
  </si>
  <si>
    <t>1月</t>
  </si>
  <si>
    <t>2月</t>
  </si>
  <si>
    <t>3月</t>
  </si>
  <si>
    <t>N㎥／年</t>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</si>
  <si>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</si>
  <si>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</si>
  <si>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合　計</t>
    <rPh sb="0" eb="1">
      <t>ゴウ</t>
    </rPh>
    <rPh sb="2" eb="3">
      <t>ケイ</t>
    </rPh>
    <phoneticPr fontId="3"/>
  </si>
  <si>
    <t>フリガナ</t>
    <phoneticPr fontId="3"/>
  </si>
  <si>
    <t>業種</t>
    <phoneticPr fontId="3"/>
  </si>
  <si>
    <t>円</t>
    <rPh sb="0" eb="1">
      <t>エン</t>
    </rPh>
    <phoneticPr fontId="3"/>
  </si>
  <si>
    <t>補助率</t>
  </si>
  <si>
    <t>備考</t>
  </si>
  <si>
    <t>新築</t>
    <rPh sb="0" eb="2">
      <t>シンチク</t>
    </rPh>
    <phoneticPr fontId="3"/>
  </si>
  <si>
    <t>既築</t>
    <rPh sb="0" eb="1">
      <t>キ</t>
    </rPh>
    <rPh sb="1" eb="2">
      <t>チク</t>
    </rPh>
    <phoneticPr fontId="3"/>
  </si>
  <si>
    <t>備考</t>
    <rPh sb="0" eb="2">
      <t>ビコウ</t>
    </rPh>
    <phoneticPr fontId="3"/>
  </si>
  <si>
    <t>エネルギー依存率</t>
    <phoneticPr fontId="3"/>
  </si>
  <si>
    <t>年間熱負荷</t>
    <rPh sb="0" eb="2">
      <t>ネンカン</t>
    </rPh>
    <rPh sb="2" eb="3">
      <t>ネツ</t>
    </rPh>
    <rPh sb="3" eb="5">
      <t>フカ</t>
    </rPh>
    <phoneticPr fontId="2"/>
  </si>
  <si>
    <t>その他</t>
  </si>
  <si>
    <t>交付決定</t>
    <rPh sb="0" eb="2">
      <t>コウフ</t>
    </rPh>
    <rPh sb="2" eb="4">
      <t>ケッテイ</t>
    </rPh>
    <phoneticPr fontId="2"/>
  </si>
  <si>
    <t>検収</t>
    <rPh sb="0" eb="2">
      <t>ケンシュウ</t>
    </rPh>
    <phoneticPr fontId="2"/>
  </si>
  <si>
    <t>設備購入</t>
    <rPh sb="0" eb="2">
      <t>セツビ</t>
    </rPh>
    <rPh sb="2" eb="4">
      <t>コウニュウ</t>
    </rPh>
    <phoneticPr fontId="2"/>
  </si>
  <si>
    <t>事前協議等（補助対象外）</t>
    <rPh sb="0" eb="2">
      <t>ジゼン</t>
    </rPh>
    <rPh sb="2" eb="4">
      <t>キョウギ</t>
    </rPh>
    <rPh sb="4" eb="5">
      <t>トウ</t>
    </rPh>
    <rPh sb="6" eb="8">
      <t>ホジョ</t>
    </rPh>
    <rPh sb="8" eb="10">
      <t>タイショウ</t>
    </rPh>
    <rPh sb="10" eb="11">
      <t>ガイ</t>
    </rPh>
    <phoneticPr fontId="3"/>
  </si>
  <si>
    <t>（注）補助金により取得する予定の設備に担保権を設定する場合は、備考欄に必ずその旨を記載してください。</t>
    <rPh sb="1" eb="2">
      <t>チュウ</t>
    </rPh>
    <rPh sb="3" eb="6">
      <t>ホジョキン</t>
    </rPh>
    <rPh sb="9" eb="11">
      <t>シュトク</t>
    </rPh>
    <rPh sb="13" eb="15">
      <t>ヨテイ</t>
    </rPh>
    <rPh sb="16" eb="18">
      <t>セツビ</t>
    </rPh>
    <rPh sb="19" eb="21">
      <t>タンポ</t>
    </rPh>
    <rPh sb="21" eb="22">
      <t>ケン</t>
    </rPh>
    <rPh sb="23" eb="25">
      <t>セッテイ</t>
    </rPh>
    <rPh sb="27" eb="29">
      <t>バアイ</t>
    </rPh>
    <rPh sb="31" eb="34">
      <t>ビコウラン</t>
    </rPh>
    <rPh sb="35" eb="36">
      <t>カナラ</t>
    </rPh>
    <rPh sb="39" eb="40">
      <t>ムネ</t>
    </rPh>
    <rPh sb="41" eb="43">
      <t>キサイ</t>
    </rPh>
    <phoneticPr fontId="2"/>
  </si>
  <si>
    <t>実施年度</t>
    <rPh sb="0" eb="2">
      <t>ジッシ</t>
    </rPh>
    <rPh sb="2" eb="4">
      <t>ネンド</t>
    </rPh>
    <phoneticPr fontId="2"/>
  </si>
  <si>
    <t>金額（円)</t>
    <rPh sb="0" eb="2">
      <t>キンガク</t>
    </rPh>
    <rPh sb="3" eb="4">
      <t>エン</t>
    </rPh>
    <phoneticPr fontId="2"/>
  </si>
  <si>
    <t>年間運転経費</t>
    <rPh sb="0" eb="2">
      <t>ネンカン</t>
    </rPh>
    <rPh sb="2" eb="4">
      <t>ウンテン</t>
    </rPh>
    <rPh sb="4" eb="6">
      <t>ケイヒ</t>
    </rPh>
    <phoneticPr fontId="2"/>
  </si>
  <si>
    <t>　保険</t>
    <rPh sb="1" eb="3">
      <t>ホケン</t>
    </rPh>
    <phoneticPr fontId="2"/>
  </si>
  <si>
    <t>　原料費</t>
    <rPh sb="1" eb="4">
      <t>ゲンリョウヒ</t>
    </rPh>
    <phoneticPr fontId="2"/>
  </si>
  <si>
    <t>　定期点検費</t>
    <rPh sb="1" eb="3">
      <t>テイキ</t>
    </rPh>
    <rPh sb="3" eb="5">
      <t>テンケン</t>
    </rPh>
    <rPh sb="5" eb="6">
      <t>ヒ</t>
    </rPh>
    <phoneticPr fontId="2"/>
  </si>
  <si>
    <t>　水道費</t>
    <rPh sb="1" eb="4">
      <t>スイドウヒ</t>
    </rPh>
    <phoneticPr fontId="2"/>
  </si>
  <si>
    <t>　運転員人件費</t>
    <rPh sb="1" eb="4">
      <t>ウンテンイン</t>
    </rPh>
    <rPh sb="4" eb="7">
      <t>ジンケンヒ</t>
    </rPh>
    <phoneticPr fontId="2"/>
  </si>
  <si>
    <t>　薬剤費</t>
    <rPh sb="1" eb="4">
      <t>ヤクザイヒ</t>
    </rPh>
    <phoneticPr fontId="2"/>
  </si>
  <si>
    <t>　委託費</t>
    <rPh sb="1" eb="3">
      <t>イタク</t>
    </rPh>
    <rPh sb="3" eb="4">
      <t>ヒ</t>
    </rPh>
    <phoneticPr fontId="2"/>
  </si>
  <si>
    <t>　その他</t>
    <rPh sb="3" eb="4">
      <t>タ</t>
    </rPh>
    <phoneticPr fontId="2"/>
  </si>
  <si>
    <t>税・保険（固定資産税、保険料等）、定期点検費、運転員人件費、</t>
    <rPh sb="26" eb="29">
      <t>ジンケンヒ</t>
    </rPh>
    <phoneticPr fontId="2"/>
  </si>
  <si>
    <t>委託費、その他</t>
    <rPh sb="6" eb="7">
      <t>タ</t>
    </rPh>
    <phoneticPr fontId="2"/>
  </si>
  <si>
    <t>エネ種</t>
    <rPh sb="2" eb="3">
      <t>シュ</t>
    </rPh>
    <phoneticPr fontId="3"/>
  </si>
  <si>
    <r>
      <t xml:space="preserve">設置コスト </t>
    </r>
    <r>
      <rPr>
        <sz val="8"/>
        <rFont val="ＭＳ 明朝"/>
        <family val="1"/>
        <charset val="128"/>
      </rPr>
      <t>(消費税抜き)</t>
    </r>
    <rPh sb="0" eb="2">
      <t>セッチ</t>
    </rPh>
    <rPh sb="7" eb="10">
      <t>ショウヒゼイ</t>
    </rPh>
    <rPh sb="10" eb="11">
      <t>ヌ</t>
    </rPh>
    <phoneticPr fontId="3"/>
  </si>
  <si>
    <t>紙くず</t>
  </si>
  <si>
    <t>紙類</t>
  </si>
  <si>
    <t>新聞紙</t>
  </si>
  <si>
    <t>紙管</t>
  </si>
  <si>
    <t>木くず</t>
  </si>
  <si>
    <t>草・木</t>
  </si>
  <si>
    <t>おがくず</t>
  </si>
  <si>
    <t>木片</t>
  </si>
  <si>
    <t>集成材・ボード</t>
  </si>
  <si>
    <t>ナイロン布</t>
  </si>
  <si>
    <t>アクリル布</t>
  </si>
  <si>
    <t>ビニロン布</t>
  </si>
  <si>
    <t>ポリエステル布</t>
  </si>
  <si>
    <t>木綿</t>
  </si>
  <si>
    <t>羊毛</t>
  </si>
  <si>
    <t>一般雑芥</t>
  </si>
  <si>
    <t>廃プラスチック類</t>
  </si>
  <si>
    <t>ポリスチレン(PS)</t>
  </si>
  <si>
    <t>発泡スチロール</t>
  </si>
  <si>
    <t>FRP樹脂</t>
  </si>
  <si>
    <t>フェノール樹脂</t>
  </si>
  <si>
    <t>PETボトル</t>
  </si>
  <si>
    <t>タイヤ</t>
  </si>
  <si>
    <t>合成ゴム</t>
  </si>
  <si>
    <t>皮革類</t>
  </si>
  <si>
    <t>・バイオマス受入・供給設備</t>
    <rPh sb="6" eb="8">
      <t>ウケイレ</t>
    </rPh>
    <rPh sb="9" eb="11">
      <t>キョウキュウ</t>
    </rPh>
    <rPh sb="11" eb="13">
      <t>セツビ</t>
    </rPh>
    <phoneticPr fontId="8"/>
  </si>
  <si>
    <t>項　　目</t>
    <rPh sb="0" eb="1">
      <t>コウ</t>
    </rPh>
    <rPh sb="3" eb="4">
      <t>メ</t>
    </rPh>
    <phoneticPr fontId="2"/>
  </si>
  <si>
    <t>工　　事</t>
    <rPh sb="0" eb="1">
      <t>コウ</t>
    </rPh>
    <rPh sb="3" eb="4">
      <t>コト</t>
    </rPh>
    <phoneticPr fontId="2"/>
  </si>
  <si>
    <t>設　　計</t>
    <phoneticPr fontId="2"/>
  </si>
  <si>
    <t>再エネ率</t>
    <rPh sb="0" eb="1">
      <t>サイ</t>
    </rPh>
    <rPh sb="3" eb="4">
      <t>リツ</t>
    </rPh>
    <phoneticPr fontId="2"/>
  </si>
  <si>
    <t>集熱器</t>
  </si>
  <si>
    <t>架台</t>
  </si>
  <si>
    <t>熱交換器</t>
  </si>
  <si>
    <t>蓄熱槽</t>
  </si>
  <si>
    <t>ポンプ類</t>
  </si>
  <si>
    <t>制御装置</t>
  </si>
  <si>
    <t>冷凍機・冷却塔</t>
  </si>
  <si>
    <t>計測機器</t>
  </si>
  <si>
    <t>その他</t>
    <rPh sb="2" eb="3">
      <t>タ</t>
    </rPh>
    <phoneticPr fontId="5"/>
  </si>
  <si>
    <t>ヒートポンプ</t>
  </si>
  <si>
    <t>ろ過装置</t>
    <rPh sb="1" eb="2">
      <t>カ</t>
    </rPh>
    <rPh sb="2" eb="4">
      <t>ソウチ</t>
    </rPh>
    <phoneticPr fontId="4"/>
  </si>
  <si>
    <t>貯雪氷設備</t>
    <rPh sb="0" eb="1">
      <t>チョ</t>
    </rPh>
    <rPh sb="1" eb="3">
      <t>セッピョウ</t>
    </rPh>
    <rPh sb="3" eb="5">
      <t>セツビ</t>
    </rPh>
    <phoneticPr fontId="5"/>
  </si>
  <si>
    <t>送風機</t>
    <rPh sb="0" eb="3">
      <t>ソウフウキ</t>
    </rPh>
    <phoneticPr fontId="4"/>
  </si>
  <si>
    <t>バイオマスボイラー</t>
  </si>
  <si>
    <t>バイオマス受入・供給設備</t>
    <rPh sb="5" eb="7">
      <t>ウケイレ</t>
    </rPh>
    <rPh sb="8" eb="10">
      <t>キョウキュウ</t>
    </rPh>
    <rPh sb="10" eb="12">
      <t>セツビ</t>
    </rPh>
    <phoneticPr fontId="2"/>
  </si>
  <si>
    <t>蓄熱槽</t>
    <rPh sb="0" eb="2">
      <t>チクネツ</t>
    </rPh>
    <rPh sb="2" eb="3">
      <t>ソウ</t>
    </rPh>
    <phoneticPr fontId="2"/>
  </si>
  <si>
    <t>熱交換器</t>
    <rPh sb="0" eb="4">
      <t>ネツコウカンキ</t>
    </rPh>
    <phoneticPr fontId="2"/>
  </si>
  <si>
    <t>冷凍機</t>
    <rPh sb="0" eb="3">
      <t>レイトウキ</t>
    </rPh>
    <phoneticPr fontId="2"/>
  </si>
  <si>
    <t>発電機</t>
    <rPh sb="0" eb="3">
      <t>ハツデンキ</t>
    </rPh>
    <phoneticPr fontId="2"/>
  </si>
  <si>
    <t>バイオマス燃料製造設備</t>
    <rPh sb="5" eb="7">
      <t>ネンリョウ</t>
    </rPh>
    <rPh sb="7" eb="9">
      <t>セイゾウ</t>
    </rPh>
    <rPh sb="9" eb="11">
      <t>セツビ</t>
    </rPh>
    <phoneticPr fontId="4"/>
  </si>
  <si>
    <t>バイオマス原料受入・供給設備</t>
    <rPh sb="5" eb="7">
      <t>ゲンリョウ</t>
    </rPh>
    <rPh sb="7" eb="9">
      <t>ウケイレ</t>
    </rPh>
    <rPh sb="10" eb="12">
      <t>キョウキュウ</t>
    </rPh>
    <rPh sb="12" eb="14">
      <t>セツビ</t>
    </rPh>
    <phoneticPr fontId="4"/>
  </si>
  <si>
    <t>バイオマス燃料貯蔵設備</t>
    <rPh sb="5" eb="7">
      <t>ネンリョウ</t>
    </rPh>
    <rPh sb="7" eb="9">
      <t>チョゾウ</t>
    </rPh>
    <rPh sb="9" eb="11">
      <t>セツビ</t>
    </rPh>
    <phoneticPr fontId="4"/>
  </si>
  <si>
    <t>前処理設備</t>
    <rPh sb="0" eb="3">
      <t>マエショリ</t>
    </rPh>
    <rPh sb="3" eb="5">
      <t>セツビ</t>
    </rPh>
    <phoneticPr fontId="4"/>
  </si>
  <si>
    <t>後処理設備</t>
    <rPh sb="0" eb="1">
      <t>アト</t>
    </rPh>
    <rPh sb="1" eb="3">
      <t>ショリ</t>
    </rPh>
    <rPh sb="3" eb="5">
      <t>セツビ</t>
    </rPh>
    <phoneticPr fontId="4"/>
  </si>
  <si>
    <t>制御装置</t>
    <rPh sb="0" eb="2">
      <t>セイギョ</t>
    </rPh>
    <rPh sb="2" eb="4">
      <t>ソウチ</t>
    </rPh>
    <phoneticPr fontId="5"/>
  </si>
  <si>
    <t>計測機器</t>
    <rPh sb="0" eb="2">
      <t>ケイソク</t>
    </rPh>
    <rPh sb="2" eb="4">
      <t>キキ</t>
    </rPh>
    <phoneticPr fontId="5"/>
  </si>
  <si>
    <t>Ｎｏ</t>
    <phoneticPr fontId="3"/>
  </si>
  <si>
    <t>メーカー</t>
    <phoneticPr fontId="3"/>
  </si>
  <si>
    <t>型式</t>
    <rPh sb="0" eb="2">
      <t>カタシキ</t>
    </rPh>
    <phoneticPr fontId="3"/>
  </si>
  <si>
    <t>購入
年度
（年）</t>
    <rPh sb="0" eb="2">
      <t>コウニュウ</t>
    </rPh>
    <rPh sb="3" eb="5">
      <t>ネンド</t>
    </rPh>
    <rPh sb="7" eb="8">
      <t>ネン</t>
    </rPh>
    <rPh sb="8" eb="9">
      <t>カズトシ</t>
    </rPh>
    <phoneticPr fontId="3"/>
  </si>
  <si>
    <t>数量</t>
  </si>
  <si>
    <t>システムフロー図・機器配置図番号</t>
    <rPh sb="7" eb="8">
      <t>ズ</t>
    </rPh>
    <rPh sb="9" eb="11">
      <t>キキ</t>
    </rPh>
    <rPh sb="11" eb="13">
      <t>ハイチ</t>
    </rPh>
    <rPh sb="13" eb="14">
      <t>ズ</t>
    </rPh>
    <rPh sb="14" eb="16">
      <t>バンゴウ</t>
    </rPh>
    <phoneticPr fontId="2"/>
  </si>
  <si>
    <t>見積書
番号</t>
    <rPh sb="0" eb="2">
      <t>ミツモ</t>
    </rPh>
    <rPh sb="2" eb="3">
      <t>ショ</t>
    </rPh>
    <rPh sb="4" eb="6">
      <t>バンゴウ</t>
    </rPh>
    <phoneticPr fontId="2"/>
  </si>
  <si>
    <t>補助対象設備の機器リスト</t>
    <rPh sb="0" eb="2">
      <t>ホジョ</t>
    </rPh>
    <rPh sb="2" eb="4">
      <t>タイショウ</t>
    </rPh>
    <rPh sb="4" eb="6">
      <t>セツビ</t>
    </rPh>
    <rPh sb="7" eb="9">
      <t>キキ</t>
    </rPh>
    <phoneticPr fontId="3"/>
  </si>
  <si>
    <t>ファイリング例</t>
    <rPh sb="6" eb="7">
      <t>レイ</t>
    </rPh>
    <phoneticPr fontId="3"/>
  </si>
  <si>
    <t>実績報告書提出（ 　月　　日）　</t>
    <rPh sb="10" eb="11">
      <t>ガツ</t>
    </rPh>
    <rPh sb="13" eb="14">
      <t>ニチ</t>
    </rPh>
    <phoneticPr fontId="2"/>
  </si>
  <si>
    <t>継続</t>
    <rPh sb="0" eb="2">
      <t>ケイゾク</t>
    </rPh>
    <phoneticPr fontId="2"/>
  </si>
  <si>
    <t>事業開始年度</t>
    <rPh sb="0" eb="2">
      <t>ジギョウ</t>
    </rPh>
    <rPh sb="2" eb="4">
      <t>カイシ</t>
    </rPh>
    <rPh sb="4" eb="6">
      <t>ネンド</t>
    </rPh>
    <phoneticPr fontId="2"/>
  </si>
  <si>
    <t>事業期間</t>
    <rPh sb="0" eb="2">
      <t>ジギョウ</t>
    </rPh>
    <rPh sb="2" eb="4">
      <t>キカン</t>
    </rPh>
    <phoneticPr fontId="2"/>
  </si>
  <si>
    <t>事業終了年度</t>
    <rPh sb="0" eb="2">
      <t>ジギョウ</t>
    </rPh>
    <rPh sb="2" eb="4">
      <t>シュウリョウ</t>
    </rPh>
    <rPh sb="4" eb="6">
      <t>ネンド</t>
    </rPh>
    <phoneticPr fontId="2"/>
  </si>
  <si>
    <t>平成26年度</t>
  </si>
  <si>
    <t>平成29年度</t>
  </si>
  <si>
    <t>※過年度の実績報告内容に即して記入してください。</t>
    <rPh sb="1" eb="4">
      <t>カネンド</t>
    </rPh>
    <rPh sb="5" eb="7">
      <t>ジッセキ</t>
    </rPh>
    <rPh sb="7" eb="9">
      <t>ホウコク</t>
    </rPh>
    <rPh sb="9" eb="11">
      <t>ナイヨウ</t>
    </rPh>
    <rPh sb="12" eb="13">
      <t>ソク</t>
    </rPh>
    <rPh sb="15" eb="17">
      <t>キニュウ</t>
    </rPh>
    <phoneticPr fontId="8"/>
  </si>
  <si>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8"/>
  </si>
  <si>
    <t>交付申請予定額 
(過去実績分は確定額)</t>
    <rPh sb="0" eb="2">
      <t>コウフ</t>
    </rPh>
    <rPh sb="2" eb="4">
      <t>シンセイ</t>
    </rPh>
    <rPh sb="4" eb="6">
      <t>ヨテイ</t>
    </rPh>
    <rPh sb="6" eb="7">
      <t>ガク</t>
    </rPh>
    <rPh sb="10" eb="12">
      <t>カコ</t>
    </rPh>
    <rPh sb="12" eb="14">
      <t>ジッセキ</t>
    </rPh>
    <rPh sb="14" eb="15">
      <t>ブン</t>
    </rPh>
    <rPh sb="16" eb="18">
      <t>カクテイ</t>
    </rPh>
    <rPh sb="18" eb="19">
      <t>ガク</t>
    </rPh>
    <phoneticPr fontId="3"/>
  </si>
  <si>
    <t>　固定資産税</t>
    <rPh sb="1" eb="3">
      <t>コテイ</t>
    </rPh>
    <rPh sb="3" eb="6">
      <t>シサンゼイ</t>
    </rPh>
    <phoneticPr fontId="2"/>
  </si>
  <si>
    <t>実施計画概要</t>
    <rPh sb="0" eb="2">
      <t>ジッシ</t>
    </rPh>
    <rPh sb="2" eb="4">
      <t>ケイカク</t>
    </rPh>
    <rPh sb="4" eb="6">
      <t>ガイヨウ</t>
    </rPh>
    <phoneticPr fontId="2"/>
  </si>
  <si>
    <t>実施計画　3-1 実施計画概要</t>
    <rPh sb="0" eb="2">
      <t>ジッシ</t>
    </rPh>
    <rPh sb="2" eb="4">
      <t>ケイカク</t>
    </rPh>
    <rPh sb="9" eb="11">
      <t>ジッシ</t>
    </rPh>
    <rPh sb="11" eb="13">
      <t>ケイカク</t>
    </rPh>
    <rPh sb="13" eb="15">
      <t>ガイヨウ</t>
    </rPh>
    <phoneticPr fontId="2"/>
  </si>
  <si>
    <t>代表者氏名</t>
    <rPh sb="0" eb="3">
      <t>ダイヒョウシャ</t>
    </rPh>
    <rPh sb="3" eb="5">
      <t>シメイ</t>
    </rPh>
    <phoneticPr fontId="2"/>
  </si>
  <si>
    <t>住所</t>
    <rPh sb="0" eb="2">
      <t>ジュウショ</t>
    </rPh>
    <phoneticPr fontId="2"/>
  </si>
  <si>
    <t>フリガナ</t>
    <phoneticPr fontId="2"/>
  </si>
  <si>
    <t>設置場所住所</t>
    <rPh sb="0" eb="2">
      <t>セッチ</t>
    </rPh>
    <rPh sb="2" eb="4">
      <t>バショ</t>
    </rPh>
    <rPh sb="4" eb="6">
      <t>ジュウショ</t>
    </rPh>
    <phoneticPr fontId="3"/>
  </si>
  <si>
    <r>
      <t xml:space="preserve">年間想定発電量
</t>
    </r>
    <r>
      <rPr>
        <sz val="9"/>
        <rFont val="ＭＳ 明朝"/>
        <family val="1"/>
        <charset val="128"/>
      </rPr>
      <t>(kWh/年)</t>
    </r>
    <rPh sb="0" eb="2">
      <t>ネンカン</t>
    </rPh>
    <rPh sb="2" eb="4">
      <t>ソウテイ</t>
    </rPh>
    <rPh sb="4" eb="6">
      <t>ハツデン</t>
    </rPh>
    <rPh sb="6" eb="7">
      <t>リョウ</t>
    </rPh>
    <rPh sb="13" eb="14">
      <t>ネン</t>
    </rPh>
    <phoneticPr fontId="2"/>
  </si>
  <si>
    <r>
      <t xml:space="preserve">発電単価
</t>
    </r>
    <r>
      <rPr>
        <sz val="9"/>
        <rFont val="ＭＳ 明朝"/>
        <family val="1"/>
        <charset val="128"/>
      </rPr>
      <t>(円/kWh)</t>
    </r>
    <rPh sb="0" eb="2">
      <t>ハツデン</t>
    </rPh>
    <rPh sb="2" eb="4">
      <t>タンカ</t>
    </rPh>
    <phoneticPr fontId="3"/>
  </si>
  <si>
    <t>１．事業実施担当者情報</t>
    <rPh sb="2" eb="4">
      <t>ジギョウ</t>
    </rPh>
    <rPh sb="4" eb="6">
      <t>ジッシ</t>
    </rPh>
    <rPh sb="6" eb="9">
      <t>タントウシャ</t>
    </rPh>
    <rPh sb="9" eb="11">
      <t>ジョウホウ</t>
    </rPh>
    <phoneticPr fontId="2"/>
  </si>
  <si>
    <t>フリガナ</t>
    <phoneticPr fontId="2"/>
  </si>
  <si>
    <t>住所</t>
    <rPh sb="0" eb="2">
      <t>ジュウショ</t>
    </rPh>
    <phoneticPr fontId="2"/>
  </si>
  <si>
    <t>所属部署名</t>
    <rPh sb="0" eb="2">
      <t>ショゾク</t>
    </rPh>
    <rPh sb="2" eb="4">
      <t>ブショ</t>
    </rPh>
    <rPh sb="4" eb="5">
      <t>メイ</t>
    </rPh>
    <phoneticPr fontId="2"/>
  </si>
  <si>
    <t>電子メールアドレス</t>
    <rPh sb="0" eb="2">
      <t>デンシ</t>
    </rPh>
    <phoneticPr fontId="2"/>
  </si>
  <si>
    <t>電話番号</t>
    <rPh sb="0" eb="2">
      <t>デンワ</t>
    </rPh>
    <rPh sb="2" eb="4">
      <t>バンゴウ</t>
    </rPh>
    <phoneticPr fontId="2"/>
  </si>
  <si>
    <t>FAX番号</t>
    <rPh sb="3" eb="5">
      <t>バンゴウ</t>
    </rPh>
    <phoneticPr fontId="2"/>
  </si>
  <si>
    <t>事業実施体制</t>
    <phoneticPr fontId="3"/>
  </si>
  <si>
    <t>事業実施に関連する事項</t>
    <rPh sb="0" eb="2">
      <t>ジギョウ</t>
    </rPh>
    <rPh sb="2" eb="4">
      <t>ジッシ</t>
    </rPh>
    <rPh sb="5" eb="7">
      <t>カンレン</t>
    </rPh>
    <rPh sb="9" eb="11">
      <t>ジコウ</t>
    </rPh>
    <phoneticPr fontId="3"/>
  </si>
  <si>
    <t>項目</t>
    <rPh sb="0" eb="2">
      <t>コウモク</t>
    </rPh>
    <phoneticPr fontId="2"/>
  </si>
  <si>
    <t>該当の有無</t>
    <rPh sb="0" eb="2">
      <t>ガイトウ</t>
    </rPh>
    <rPh sb="3" eb="5">
      <t>ウム</t>
    </rPh>
    <phoneticPr fontId="2"/>
  </si>
  <si>
    <t>環境に関する調査等</t>
    <rPh sb="0" eb="2">
      <t>カンキョウ</t>
    </rPh>
    <rPh sb="3" eb="4">
      <t>カン</t>
    </rPh>
    <rPh sb="6" eb="8">
      <t>チョウサ</t>
    </rPh>
    <rPh sb="8" eb="9">
      <t>トウ</t>
    </rPh>
    <phoneticPr fontId="2"/>
  </si>
  <si>
    <t>地元調整</t>
    <rPh sb="0" eb="2">
      <t>ジモト</t>
    </rPh>
    <rPh sb="2" eb="4">
      <t>チョウセイ</t>
    </rPh>
    <phoneticPr fontId="2"/>
  </si>
  <si>
    <t>用地確保</t>
    <rPh sb="0" eb="2">
      <t>ヨウチ</t>
    </rPh>
    <rPh sb="2" eb="4">
      <t>カクホ</t>
    </rPh>
    <phoneticPr fontId="2"/>
  </si>
  <si>
    <t>法規制に係る許認可</t>
    <rPh sb="0" eb="1">
      <t>ホウ</t>
    </rPh>
    <rPh sb="1" eb="3">
      <t>キセイ</t>
    </rPh>
    <rPh sb="4" eb="5">
      <t>カカ</t>
    </rPh>
    <rPh sb="6" eb="9">
      <t>キョニンカ</t>
    </rPh>
    <phoneticPr fontId="2"/>
  </si>
  <si>
    <t>導入年度</t>
    <rPh sb="0" eb="2">
      <t>ドウニュウ</t>
    </rPh>
    <rPh sb="2" eb="4">
      <t>ネンド</t>
    </rPh>
    <phoneticPr fontId="2"/>
  </si>
  <si>
    <t>エネ種</t>
    <rPh sb="2" eb="3">
      <t>シュ</t>
    </rPh>
    <phoneticPr fontId="2"/>
  </si>
  <si>
    <t>設備容量</t>
    <rPh sb="0" eb="2">
      <t>セツビ</t>
    </rPh>
    <rPh sb="2" eb="4">
      <t>ヨウリョウ</t>
    </rPh>
    <phoneticPr fontId="2"/>
  </si>
  <si>
    <t>その他</t>
    <rPh sb="2" eb="3">
      <t>タ</t>
    </rPh>
    <phoneticPr fontId="2"/>
  </si>
  <si>
    <t>実施計画　3-2 設備導入事業経費の配分</t>
    <rPh sb="0" eb="2">
      <t>ジッシ</t>
    </rPh>
    <rPh sb="2" eb="4">
      <t>ケイカク</t>
    </rPh>
    <rPh sb="9" eb="11">
      <t>セツビ</t>
    </rPh>
    <rPh sb="11" eb="13">
      <t>ドウニュウ</t>
    </rPh>
    <rPh sb="13" eb="15">
      <t>ジギョウ</t>
    </rPh>
    <rPh sb="15" eb="17">
      <t>ケイヒ</t>
    </rPh>
    <rPh sb="18" eb="20">
      <t>ハイブン</t>
    </rPh>
    <phoneticPr fontId="2"/>
  </si>
  <si>
    <t>※本年度の事業計画に基づいて記入してください。</t>
  </si>
  <si>
    <t>設計費合計</t>
    <rPh sb="3" eb="5">
      <t>ゴウケイ</t>
    </rPh>
    <phoneticPr fontId="2"/>
  </si>
  <si>
    <t>設備費合計</t>
    <rPh sb="0" eb="3">
      <t>セツビヒ</t>
    </rPh>
    <rPh sb="3" eb="5">
      <t>ゴウケイ</t>
    </rPh>
    <phoneticPr fontId="2"/>
  </si>
  <si>
    <t>工事費合計</t>
    <rPh sb="0" eb="3">
      <t>コウジヒ</t>
    </rPh>
    <rPh sb="3" eb="5">
      <t>ゴウケイ</t>
    </rPh>
    <phoneticPr fontId="2"/>
  </si>
  <si>
    <t>設備導入事業経費の配分＜総計＞</t>
    <rPh sb="0" eb="2">
      <t>セツビ</t>
    </rPh>
    <rPh sb="2" eb="4">
      <t>ドウニュウ</t>
    </rPh>
    <rPh sb="4" eb="6">
      <t>ジギョウ</t>
    </rPh>
    <rPh sb="12" eb="14">
      <t>ソウケイ</t>
    </rPh>
    <phoneticPr fontId="3"/>
  </si>
  <si>
    <t>※全体の事業計画に基づいて記入してください。</t>
    <rPh sb="1" eb="3">
      <t>ゼンタイ</t>
    </rPh>
    <phoneticPr fontId="2"/>
  </si>
  <si>
    <t>《事業全体の事業費》</t>
    <rPh sb="1" eb="3">
      <t>ジギョウ</t>
    </rPh>
    <rPh sb="3" eb="5">
      <t>ゼンタイ</t>
    </rPh>
    <rPh sb="6" eb="8">
      <t>ジギョウ</t>
    </rPh>
    <rPh sb="8" eb="9">
      <t>ヒ</t>
    </rPh>
    <phoneticPr fontId="2"/>
  </si>
  <si>
    <t>実施計画　3-4 補助事業に要する経費及び、その調達方法</t>
    <rPh sb="0" eb="2">
      <t>ジッシ</t>
    </rPh>
    <rPh sb="2" eb="4">
      <t>ケイカク</t>
    </rPh>
    <rPh sb="9" eb="11">
      <t>ホジョ</t>
    </rPh>
    <rPh sb="11" eb="13">
      <t>ジギョウ</t>
    </rPh>
    <rPh sb="14" eb="15">
      <t>ヨウ</t>
    </rPh>
    <rPh sb="17" eb="19">
      <t>ケイヒ</t>
    </rPh>
    <rPh sb="19" eb="20">
      <t>オヨ</t>
    </rPh>
    <rPh sb="24" eb="26">
      <t>チョウタツ</t>
    </rPh>
    <rPh sb="26" eb="28">
      <t>ホウホウ</t>
    </rPh>
    <phoneticPr fontId="2"/>
  </si>
  <si>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3"/>
  </si>
  <si>
    <t>発電単価の算定について</t>
    <rPh sb="0" eb="2">
      <t>ハツデン</t>
    </rPh>
    <rPh sb="5" eb="7">
      <t>サンテイ</t>
    </rPh>
    <phoneticPr fontId="3"/>
  </si>
  <si>
    <t>・年間運転経費：</t>
    <rPh sb="3" eb="5">
      <t>ウンテン</t>
    </rPh>
    <rPh sb="5" eb="7">
      <t>ケイヒ</t>
    </rPh>
    <phoneticPr fontId="2"/>
  </si>
  <si>
    <t>次式により算定してください。</t>
    <phoneticPr fontId="3"/>
  </si>
  <si>
    <t>発電単価</t>
    <rPh sb="0" eb="2">
      <t>ハツデン</t>
    </rPh>
    <phoneticPr fontId="3"/>
  </si>
  <si>
    <t>枚</t>
    <rPh sb="0" eb="1">
      <t>マイ</t>
    </rPh>
    <phoneticPr fontId="3"/>
  </si>
  <si>
    <t>台数</t>
    <rPh sb="0" eb="2">
      <t>ダイスウ</t>
    </rPh>
    <phoneticPr fontId="3"/>
  </si>
  <si>
    <t>台</t>
    <rPh sb="0" eb="1">
      <t>ダイ</t>
    </rPh>
    <phoneticPr fontId="3"/>
  </si>
  <si>
    <t>１台あたり能力</t>
    <rPh sb="1" eb="2">
      <t>ダイ</t>
    </rPh>
    <rPh sb="5" eb="7">
      <t>ノウリョク</t>
    </rPh>
    <phoneticPr fontId="3"/>
  </si>
  <si>
    <t>基数</t>
    <rPh sb="0" eb="2">
      <t>キスウ</t>
    </rPh>
    <phoneticPr fontId="3"/>
  </si>
  <si>
    <t>基</t>
    <rPh sb="0" eb="1">
      <t>キ</t>
    </rPh>
    <phoneticPr fontId="3"/>
  </si>
  <si>
    <t>２．導入効果</t>
    <rPh sb="2" eb="4">
      <t>ドウニュウ</t>
    </rPh>
    <rPh sb="4" eb="6">
      <t>コウカ</t>
    </rPh>
    <phoneticPr fontId="3"/>
  </si>
  <si>
    <t>再生可能エネルギー利用設備の
種別</t>
    <rPh sb="0" eb="2">
      <t>サイセイ</t>
    </rPh>
    <rPh sb="2" eb="4">
      <t>カノウ</t>
    </rPh>
    <rPh sb="9" eb="11">
      <t>リヨウ</t>
    </rPh>
    <rPh sb="11" eb="13">
      <t>セツビ</t>
    </rPh>
    <rPh sb="15" eb="17">
      <t>シュベツ</t>
    </rPh>
    <phoneticPr fontId="3"/>
  </si>
  <si>
    <t>台数</t>
    <rPh sb="0" eb="2">
      <t>ダイスウ</t>
    </rPh>
    <phoneticPr fontId="8"/>
  </si>
  <si>
    <t>種類</t>
    <rPh sb="0" eb="2">
      <t>シュルイ</t>
    </rPh>
    <phoneticPr fontId="3"/>
  </si>
  <si>
    <t>日</t>
    <rPh sb="0" eb="1">
      <t>ニチ</t>
    </rPh>
    <phoneticPr fontId="2"/>
  </si>
  <si>
    <t>・補助燃料等</t>
    <rPh sb="1" eb="3">
      <t>ホジョ</t>
    </rPh>
    <rPh sb="3" eb="5">
      <t>ネンリョウ</t>
    </rPh>
    <rPh sb="5" eb="6">
      <t>トウ</t>
    </rPh>
    <phoneticPr fontId="8"/>
  </si>
  <si>
    <t>スタートアップの場合</t>
    <rPh sb="8" eb="10">
      <t>バアイ</t>
    </rPh>
    <phoneticPr fontId="2"/>
  </si>
  <si>
    <t>回/年</t>
    <rPh sb="0" eb="1">
      <t>カイ</t>
    </rPh>
    <rPh sb="2" eb="3">
      <t>ネン</t>
    </rPh>
    <phoneticPr fontId="2"/>
  </si>
  <si>
    <t>　使用量</t>
    <rPh sb="1" eb="3">
      <t>シヨウ</t>
    </rPh>
    <rPh sb="3" eb="4">
      <t>リョウ</t>
    </rPh>
    <phoneticPr fontId="3"/>
  </si>
  <si>
    <t>　使用頻度</t>
    <rPh sb="1" eb="3">
      <t>シヨウ</t>
    </rPh>
    <rPh sb="3" eb="5">
      <t>ヒンド</t>
    </rPh>
    <phoneticPr fontId="3"/>
  </si>
  <si>
    <t>・バイオマスボイラ</t>
    <phoneticPr fontId="8"/>
  </si>
  <si>
    <t>機器の種類</t>
    <rPh sb="0" eb="2">
      <t>キキ</t>
    </rPh>
    <rPh sb="3" eb="5">
      <t>シュルイ</t>
    </rPh>
    <phoneticPr fontId="8"/>
  </si>
  <si>
    <t>１基あたり容量</t>
    <rPh sb="1" eb="2">
      <t>キ</t>
    </rPh>
    <rPh sb="5" eb="7">
      <t>ヨウリョウ</t>
    </rPh>
    <phoneticPr fontId="3"/>
  </si>
  <si>
    <t>１日あたり設備稼働時間</t>
    <rPh sb="1" eb="2">
      <t>ニチ</t>
    </rPh>
    <rPh sb="5" eb="7">
      <t>セツビ</t>
    </rPh>
    <rPh sb="7" eb="9">
      <t>カドウ</t>
    </rPh>
    <rPh sb="9" eb="11">
      <t>ジカン</t>
    </rPh>
    <phoneticPr fontId="2"/>
  </si>
  <si>
    <t>年間稼働日数</t>
    <rPh sb="0" eb="2">
      <t>ネンカン</t>
    </rPh>
    <rPh sb="2" eb="4">
      <t>カドウ</t>
    </rPh>
    <rPh sb="4" eb="6">
      <t>ニッスウ</t>
    </rPh>
    <phoneticPr fontId="2"/>
  </si>
  <si>
    <t>年間稼働時間</t>
    <rPh sb="0" eb="2">
      <t>ネンカン</t>
    </rPh>
    <rPh sb="2" eb="4">
      <t>カドウ</t>
    </rPh>
    <rPh sb="4" eb="6">
      <t>ジカン</t>
    </rPh>
    <phoneticPr fontId="2"/>
  </si>
  <si>
    <t>・バイオマス燃料</t>
    <rPh sb="6" eb="8">
      <t>ネンリョウ</t>
    </rPh>
    <phoneticPr fontId="8"/>
  </si>
  <si>
    <t>バイオマス依存率</t>
    <rPh sb="5" eb="7">
      <t>イゾン</t>
    </rPh>
    <rPh sb="7" eb="8">
      <t>リツ</t>
    </rPh>
    <phoneticPr fontId="2"/>
  </si>
  <si>
    <t>台</t>
    <rPh sb="0" eb="1">
      <t>ダイ</t>
    </rPh>
    <phoneticPr fontId="2"/>
  </si>
  <si>
    <t>１．固定価格買取制度の併用の有無</t>
    <rPh sb="2" eb="4">
      <t>コテイ</t>
    </rPh>
    <rPh sb="4" eb="6">
      <t>カカク</t>
    </rPh>
    <rPh sb="6" eb="8">
      <t>カイトリ</t>
    </rPh>
    <rPh sb="8" eb="10">
      <t>セイド</t>
    </rPh>
    <rPh sb="11" eb="13">
      <t>ヘイヨウ</t>
    </rPh>
    <rPh sb="14" eb="16">
      <t>ウム</t>
    </rPh>
    <phoneticPr fontId="2"/>
  </si>
  <si>
    <t>２．許認可、権利関係等事業実施の前提となる事項及び実施上問題となる事項</t>
    <rPh sb="2" eb="5">
      <t>キョニンカ</t>
    </rPh>
    <rPh sb="6" eb="8">
      <t>ケンリ</t>
    </rPh>
    <rPh sb="8" eb="10">
      <t>カンケイ</t>
    </rPh>
    <rPh sb="10" eb="11">
      <t>トウ</t>
    </rPh>
    <rPh sb="11" eb="13">
      <t>ジギョウ</t>
    </rPh>
    <rPh sb="13" eb="15">
      <t>ジッシ</t>
    </rPh>
    <rPh sb="16" eb="18">
      <t>ゼンテイ</t>
    </rPh>
    <rPh sb="21" eb="23">
      <t>ジコウ</t>
    </rPh>
    <rPh sb="23" eb="24">
      <t>オヨ</t>
    </rPh>
    <rPh sb="25" eb="27">
      <t>ジッシ</t>
    </rPh>
    <rPh sb="27" eb="28">
      <t>ジョウ</t>
    </rPh>
    <rPh sb="28" eb="30">
      <t>モンダイ</t>
    </rPh>
    <rPh sb="33" eb="35">
      <t>ジコウ</t>
    </rPh>
    <phoneticPr fontId="2"/>
  </si>
  <si>
    <t>機器の種類</t>
    <rPh sb="0" eb="2">
      <t>キキ</t>
    </rPh>
    <rPh sb="3" eb="5">
      <t>シュルイ</t>
    </rPh>
    <phoneticPr fontId="2"/>
  </si>
  <si>
    <t>太陽電池出力</t>
    <rPh sb="0" eb="2">
      <t>タイヨウ</t>
    </rPh>
    <rPh sb="2" eb="4">
      <t>デンチ</t>
    </rPh>
    <rPh sb="4" eb="6">
      <t>シュツリョク</t>
    </rPh>
    <phoneticPr fontId="3"/>
  </si>
  <si>
    <t>型式</t>
    <rPh sb="0" eb="2">
      <t>カタシキ</t>
    </rPh>
    <phoneticPr fontId="2"/>
  </si>
  <si>
    <t>定格出力</t>
    <rPh sb="0" eb="2">
      <t>テイカク</t>
    </rPh>
    <rPh sb="2" eb="4">
      <t>シュツリョク</t>
    </rPh>
    <phoneticPr fontId="3"/>
  </si>
  <si>
    <t>目的</t>
    <rPh sb="0" eb="2">
      <t>モクテキ</t>
    </rPh>
    <phoneticPr fontId="2"/>
  </si>
  <si>
    <t>形態</t>
    <rPh sb="0" eb="2">
      <t>ケイタイ</t>
    </rPh>
    <phoneticPr fontId="3"/>
  </si>
  <si>
    <t>発電出力</t>
    <rPh sb="0" eb="2">
      <t>ハツデン</t>
    </rPh>
    <rPh sb="2" eb="4">
      <t>シュツリョク</t>
    </rPh>
    <phoneticPr fontId="2"/>
  </si>
  <si>
    <t>発電出力</t>
    <rPh sb="0" eb="2">
      <t>ハツデン</t>
    </rPh>
    <rPh sb="2" eb="4">
      <t>シュツリョク</t>
    </rPh>
    <phoneticPr fontId="3"/>
  </si>
  <si>
    <t>発電方式</t>
    <rPh sb="0" eb="2">
      <t>ハツデン</t>
    </rPh>
    <rPh sb="2" eb="4">
      <t>ホウシキ</t>
    </rPh>
    <phoneticPr fontId="2"/>
  </si>
  <si>
    <t>水の流量</t>
    <rPh sb="0" eb="1">
      <t>ミズ</t>
    </rPh>
    <rPh sb="2" eb="4">
      <t>リュウリョウ</t>
    </rPh>
    <phoneticPr fontId="2"/>
  </si>
  <si>
    <t>有効落差</t>
    <rPh sb="0" eb="2">
      <t>ユウコウ</t>
    </rPh>
    <rPh sb="2" eb="4">
      <t>ラクサ</t>
    </rPh>
    <phoneticPr fontId="2"/>
  </si>
  <si>
    <t>重力加速度</t>
    <rPh sb="0" eb="2">
      <t>ジュウリョク</t>
    </rPh>
    <rPh sb="2" eb="5">
      <t>カソクド</t>
    </rPh>
    <phoneticPr fontId="2"/>
  </si>
  <si>
    <t>水車の効率</t>
    <rPh sb="0" eb="2">
      <t>スイシャ</t>
    </rPh>
    <rPh sb="3" eb="5">
      <t>コウリツ</t>
    </rPh>
    <phoneticPr fontId="2"/>
  </si>
  <si>
    <t>水系及び河川名</t>
    <rPh sb="0" eb="2">
      <t>スイケイ</t>
    </rPh>
    <rPh sb="2" eb="3">
      <t>オヨ</t>
    </rPh>
    <rPh sb="4" eb="6">
      <t>カセン</t>
    </rPh>
    <rPh sb="6" eb="7">
      <t>メイ</t>
    </rPh>
    <phoneticPr fontId="3"/>
  </si>
  <si>
    <t>河川管理者</t>
    <rPh sb="0" eb="2">
      <t>カセン</t>
    </rPh>
    <rPh sb="2" eb="5">
      <t>カンリシャ</t>
    </rPh>
    <phoneticPr fontId="3"/>
  </si>
  <si>
    <t>区分水系名</t>
    <rPh sb="0" eb="2">
      <t>クブン</t>
    </rPh>
    <rPh sb="2" eb="4">
      <t>スイケイ</t>
    </rPh>
    <rPh sb="4" eb="5">
      <t>メイ</t>
    </rPh>
    <phoneticPr fontId="2"/>
  </si>
  <si>
    <t>取水河川名</t>
    <rPh sb="0" eb="2">
      <t>シュスイ</t>
    </rPh>
    <rPh sb="2" eb="4">
      <t>カセン</t>
    </rPh>
    <rPh sb="4" eb="5">
      <t>メイ</t>
    </rPh>
    <phoneticPr fontId="2"/>
  </si>
  <si>
    <t>放水河川名</t>
    <rPh sb="0" eb="2">
      <t>ホウスイ</t>
    </rPh>
    <rPh sb="2" eb="4">
      <t>カセン</t>
    </rPh>
    <rPh sb="4" eb="5">
      <t>メイ</t>
    </rPh>
    <phoneticPr fontId="2"/>
  </si>
  <si>
    <t>・太陽電池出力</t>
    <rPh sb="3" eb="5">
      <t>デンチ</t>
    </rPh>
    <rPh sb="5" eb="7">
      <t>シュツリョク</t>
    </rPh>
    <phoneticPr fontId="8"/>
  </si>
  <si>
    <t>・太陽電池モジュール</t>
    <rPh sb="3" eb="5">
      <t>デンチ</t>
    </rPh>
    <phoneticPr fontId="8"/>
  </si>
  <si>
    <t>パネル枚数</t>
    <rPh sb="3" eb="5">
      <t>マイスウ</t>
    </rPh>
    <phoneticPr fontId="8"/>
  </si>
  <si>
    <t>１枚あたり公称最大出力</t>
    <rPh sb="1" eb="2">
      <t>マイ</t>
    </rPh>
    <rPh sb="5" eb="7">
      <t>コウショウ</t>
    </rPh>
    <rPh sb="7" eb="9">
      <t>サイダイ</t>
    </rPh>
    <rPh sb="9" eb="11">
      <t>シュツリョク</t>
    </rPh>
    <phoneticPr fontId="3"/>
  </si>
  <si>
    <t>・パワーコンディショナ</t>
    <phoneticPr fontId="8"/>
  </si>
  <si>
    <t>定格出力合計</t>
    <rPh sb="0" eb="2">
      <t>テイカク</t>
    </rPh>
    <rPh sb="2" eb="4">
      <t>シュツリョク</t>
    </rPh>
    <rPh sb="4" eb="6">
      <t>ゴウケイ</t>
    </rPh>
    <phoneticPr fontId="3"/>
  </si>
  <si>
    <t>１台あたり定格出力</t>
    <rPh sb="1" eb="2">
      <t>ダイ</t>
    </rPh>
    <rPh sb="5" eb="7">
      <t>テイカク</t>
    </rPh>
    <rPh sb="7" eb="9">
      <t>シュツリョク</t>
    </rPh>
    <phoneticPr fontId="3"/>
  </si>
  <si>
    <t>・蓄電池</t>
    <rPh sb="1" eb="4">
      <t>チクデンチ</t>
    </rPh>
    <phoneticPr fontId="8"/>
  </si>
  <si>
    <t>定格容量合計</t>
    <rPh sb="0" eb="2">
      <t>テイカク</t>
    </rPh>
    <rPh sb="2" eb="4">
      <t>ヨウリョウ</t>
    </rPh>
    <rPh sb="4" eb="6">
      <t>ゴウケイ</t>
    </rPh>
    <phoneticPr fontId="2"/>
  </si>
  <si>
    <t>台数</t>
    <rPh sb="0" eb="2">
      <t>ダイスウ</t>
    </rPh>
    <phoneticPr fontId="2"/>
  </si>
  <si>
    <t>１台あたり定格容量</t>
    <rPh sb="1" eb="2">
      <t>ダイ</t>
    </rPh>
    <rPh sb="5" eb="7">
      <t>テイカク</t>
    </rPh>
    <rPh sb="7" eb="9">
      <t>ヨウリョウ</t>
    </rPh>
    <phoneticPr fontId="3"/>
  </si>
  <si>
    <t>%</t>
    <phoneticPr fontId="2"/>
  </si>
  <si>
    <t>・蓄電池の導入計画</t>
    <rPh sb="1" eb="4">
      <t>チクデンチ</t>
    </rPh>
    <rPh sb="5" eb="7">
      <t>ドウニュウ</t>
    </rPh>
    <rPh sb="7" eb="9">
      <t>ケイカク</t>
    </rPh>
    <phoneticPr fontId="8"/>
  </si>
  <si>
    <t>容量規模の根拠</t>
    <rPh sb="0" eb="2">
      <t>ヨウリョウ</t>
    </rPh>
    <rPh sb="2" eb="4">
      <t>キボ</t>
    </rPh>
    <rPh sb="5" eb="7">
      <t>コンキョ</t>
    </rPh>
    <phoneticPr fontId="2"/>
  </si>
  <si>
    <t>基数</t>
    <rPh sb="0" eb="2">
      <t>キスウ</t>
    </rPh>
    <phoneticPr fontId="8"/>
  </si>
  <si>
    <t>１基あたり定格出力</t>
    <rPh sb="1" eb="2">
      <t>キ</t>
    </rPh>
    <rPh sb="5" eb="7">
      <t>テイカク</t>
    </rPh>
    <rPh sb="7" eb="9">
      <t>シュツリョク</t>
    </rPh>
    <phoneticPr fontId="3"/>
  </si>
  <si>
    <t>設備及び導入効果（太陽光発電）</t>
    <rPh sb="0" eb="2">
      <t>セツビ</t>
    </rPh>
    <rPh sb="2" eb="3">
      <t>オヨ</t>
    </rPh>
    <rPh sb="4" eb="6">
      <t>ドウニュウ</t>
    </rPh>
    <rPh sb="6" eb="8">
      <t>コウカ</t>
    </rPh>
    <rPh sb="9" eb="12">
      <t>タイヨウコウ</t>
    </rPh>
    <rPh sb="12" eb="14">
      <t>ハツデン</t>
    </rPh>
    <phoneticPr fontId="3"/>
  </si>
  <si>
    <t>設備及び導入効果（風力発電）</t>
    <rPh sb="0" eb="2">
      <t>セツビ</t>
    </rPh>
    <rPh sb="2" eb="3">
      <t>オヨ</t>
    </rPh>
    <rPh sb="4" eb="6">
      <t>ドウニュウ</t>
    </rPh>
    <rPh sb="6" eb="8">
      <t>コウカ</t>
    </rPh>
    <rPh sb="9" eb="11">
      <t>フウリョク</t>
    </rPh>
    <rPh sb="11" eb="13">
      <t>ハツデン</t>
    </rPh>
    <phoneticPr fontId="3"/>
  </si>
  <si>
    <t>設備及び導入効果（バイオマス発電）</t>
    <rPh sb="0" eb="2">
      <t>セツビ</t>
    </rPh>
    <rPh sb="2" eb="3">
      <t>オヨ</t>
    </rPh>
    <rPh sb="4" eb="6">
      <t>ドウニュウ</t>
    </rPh>
    <rPh sb="6" eb="8">
      <t>コウカ</t>
    </rPh>
    <rPh sb="14" eb="16">
      <t>ハツデン</t>
    </rPh>
    <phoneticPr fontId="3"/>
  </si>
  <si>
    <t>・発電機</t>
    <rPh sb="1" eb="4">
      <t>ハツデンキ</t>
    </rPh>
    <phoneticPr fontId="8"/>
  </si>
  <si>
    <t>メーカー名</t>
    <rPh sb="4" eb="5">
      <t>メイ</t>
    </rPh>
    <phoneticPr fontId="2"/>
  </si>
  <si>
    <t>定格出力合計</t>
    <rPh sb="0" eb="2">
      <t>テイカク</t>
    </rPh>
    <rPh sb="2" eb="4">
      <t>シュツリョク</t>
    </rPh>
    <rPh sb="4" eb="6">
      <t>ゴウケイ</t>
    </rPh>
    <phoneticPr fontId="2"/>
  </si>
  <si>
    <t>１台あたり定格出力</t>
    <rPh sb="1" eb="2">
      <t>ダイ</t>
    </rPh>
    <rPh sb="5" eb="7">
      <t>テイカク</t>
    </rPh>
    <rPh sb="7" eb="9">
      <t>シュツリョク</t>
    </rPh>
    <phoneticPr fontId="2"/>
  </si>
  <si>
    <t>・冷却塔</t>
    <rPh sb="1" eb="4">
      <t>レイキャクトウ</t>
    </rPh>
    <phoneticPr fontId="8"/>
  </si>
  <si>
    <t>１台あたり能力</t>
    <rPh sb="1" eb="2">
      <t>ダイ</t>
    </rPh>
    <rPh sb="5" eb="7">
      <t>ノウリョク</t>
    </rPh>
    <phoneticPr fontId="2"/>
  </si>
  <si>
    <t>設備及び導入効果（水力発電）</t>
    <rPh sb="0" eb="2">
      <t>セツビ</t>
    </rPh>
    <rPh sb="2" eb="3">
      <t>オヨ</t>
    </rPh>
    <rPh sb="4" eb="6">
      <t>ドウニュウ</t>
    </rPh>
    <rPh sb="6" eb="8">
      <t>コウカ</t>
    </rPh>
    <rPh sb="9" eb="11">
      <t>スイリョク</t>
    </rPh>
    <rPh sb="11" eb="13">
      <t>ハツデン</t>
    </rPh>
    <phoneticPr fontId="3"/>
  </si>
  <si>
    <t>発電機の効率</t>
    <rPh sb="0" eb="3">
      <t>ハツデンキ</t>
    </rPh>
    <rPh sb="4" eb="6">
      <t>コウリツ</t>
    </rPh>
    <phoneticPr fontId="2"/>
  </si>
  <si>
    <t>・水車</t>
    <rPh sb="1" eb="3">
      <t>スイシャ</t>
    </rPh>
    <phoneticPr fontId="8"/>
  </si>
  <si>
    <t>・変圧器</t>
    <rPh sb="1" eb="4">
      <t>ヘンアツキ</t>
    </rPh>
    <phoneticPr fontId="8"/>
  </si>
  <si>
    <t>・水系及び河川</t>
    <rPh sb="1" eb="3">
      <t>スイケイ</t>
    </rPh>
    <rPh sb="3" eb="4">
      <t>オヨ</t>
    </rPh>
    <rPh sb="5" eb="7">
      <t>カセン</t>
    </rPh>
    <phoneticPr fontId="8"/>
  </si>
  <si>
    <t>・水系及び使用河川</t>
    <rPh sb="1" eb="3">
      <t>スイケイ</t>
    </rPh>
    <rPh sb="3" eb="4">
      <t>オヨ</t>
    </rPh>
    <rPh sb="5" eb="7">
      <t>シヨウ</t>
    </rPh>
    <rPh sb="7" eb="9">
      <t>カセン</t>
    </rPh>
    <phoneticPr fontId="8"/>
  </si>
  <si>
    <t>設備及び導入効果（地熱発電）</t>
    <rPh sb="0" eb="2">
      <t>セツビ</t>
    </rPh>
    <rPh sb="2" eb="3">
      <t>オヨ</t>
    </rPh>
    <rPh sb="4" eb="6">
      <t>ドウニュウ</t>
    </rPh>
    <rPh sb="6" eb="8">
      <t>コウカ</t>
    </rPh>
    <rPh sb="9" eb="11">
      <t>チネツ</t>
    </rPh>
    <rPh sb="11" eb="13">
      <t>ハツデン</t>
    </rPh>
    <phoneticPr fontId="3"/>
  </si>
  <si>
    <t>・タービン</t>
    <phoneticPr fontId="8"/>
  </si>
  <si>
    <t>・冷却塔</t>
    <rPh sb="1" eb="3">
      <t>レイキャク</t>
    </rPh>
    <rPh sb="3" eb="4">
      <t>トウ</t>
    </rPh>
    <phoneticPr fontId="8"/>
  </si>
  <si>
    <t>・熱交換器</t>
    <rPh sb="1" eb="5">
      <t>ネツコウカンキ</t>
    </rPh>
    <phoneticPr fontId="8"/>
  </si>
  <si>
    <t>交換容量合計</t>
    <rPh sb="0" eb="2">
      <t>コウカン</t>
    </rPh>
    <rPh sb="2" eb="4">
      <t>ヨウリョウ</t>
    </rPh>
    <rPh sb="4" eb="6">
      <t>ゴウケイ</t>
    </rPh>
    <phoneticPr fontId="2"/>
  </si>
  <si>
    <t>１台あたり交換容量</t>
    <rPh sb="1" eb="2">
      <t>ダイ</t>
    </rPh>
    <rPh sb="5" eb="7">
      <t>コウカン</t>
    </rPh>
    <rPh sb="7" eb="9">
      <t>ヨウリョウ</t>
    </rPh>
    <phoneticPr fontId="2"/>
  </si>
  <si>
    <t>提出書類名</t>
    <rPh sb="0" eb="2">
      <t>テイシュツ</t>
    </rPh>
    <rPh sb="2" eb="4">
      <t>ショルイ</t>
    </rPh>
    <rPh sb="4" eb="5">
      <t>メイ</t>
    </rPh>
    <phoneticPr fontId="2"/>
  </si>
  <si>
    <t>No.</t>
    <phoneticPr fontId="2"/>
  </si>
  <si>
    <t>チェックリスト</t>
    <phoneticPr fontId="2"/>
  </si>
  <si>
    <t>書式</t>
    <rPh sb="0" eb="2">
      <t>ショシキ</t>
    </rPh>
    <phoneticPr fontId="2"/>
  </si>
  <si>
    <t>3-1</t>
    <phoneticPr fontId="2"/>
  </si>
  <si>
    <t>3-2</t>
    <phoneticPr fontId="2"/>
  </si>
  <si>
    <t>3-3</t>
  </si>
  <si>
    <t>3-4</t>
  </si>
  <si>
    <t>3-5</t>
  </si>
  <si>
    <t>3-6</t>
  </si>
  <si>
    <t>3-7</t>
  </si>
  <si>
    <t>3-8</t>
  </si>
  <si>
    <t>3-9</t>
  </si>
  <si>
    <t>3-10</t>
  </si>
  <si>
    <t>3-11</t>
  </si>
  <si>
    <t>3-12</t>
  </si>
  <si>
    <t>3-13</t>
  </si>
  <si>
    <t>3-14</t>
  </si>
  <si>
    <t>3-15</t>
  </si>
  <si>
    <t>3-16</t>
  </si>
  <si>
    <t>3-17</t>
  </si>
  <si>
    <t>3-19</t>
  </si>
  <si>
    <t>3-20</t>
  </si>
  <si>
    <t>3-21</t>
  </si>
  <si>
    <t>3-22</t>
  </si>
  <si>
    <t>3-23</t>
  </si>
  <si>
    <t>3-24</t>
  </si>
  <si>
    <t>3-25</t>
  </si>
  <si>
    <t>3-26</t>
  </si>
  <si>
    <t>実施計画概要</t>
    <rPh sb="0" eb="2">
      <t>ジッシ</t>
    </rPh>
    <rPh sb="2" eb="4">
      <t>ケイカク</t>
    </rPh>
    <rPh sb="4" eb="6">
      <t>ガイヨウ</t>
    </rPh>
    <phoneticPr fontId="2"/>
  </si>
  <si>
    <t>設備導入事業経費の配分</t>
    <rPh sb="0" eb="2">
      <t>セツビ</t>
    </rPh>
    <rPh sb="2" eb="4">
      <t>ドウニュウ</t>
    </rPh>
    <rPh sb="4" eb="6">
      <t>ジギョウ</t>
    </rPh>
    <rPh sb="6" eb="8">
      <t>ケイヒ</t>
    </rPh>
    <rPh sb="9" eb="11">
      <t>ハイブン</t>
    </rPh>
    <phoneticPr fontId="2"/>
  </si>
  <si>
    <t>参考見積書</t>
    <rPh sb="0" eb="2">
      <t>サンコウ</t>
    </rPh>
    <rPh sb="2" eb="5">
      <t>ミツモリショ</t>
    </rPh>
    <phoneticPr fontId="2"/>
  </si>
  <si>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2"/>
  </si>
  <si>
    <t>熱利用単価又は発電単価の算定について</t>
    <rPh sb="0" eb="1">
      <t>ネツ</t>
    </rPh>
    <rPh sb="1" eb="3">
      <t>リヨウ</t>
    </rPh>
    <rPh sb="3" eb="5">
      <t>タンカ</t>
    </rPh>
    <rPh sb="5" eb="6">
      <t>マタ</t>
    </rPh>
    <rPh sb="7" eb="9">
      <t>ハツデン</t>
    </rPh>
    <rPh sb="9" eb="11">
      <t>タンカ</t>
    </rPh>
    <rPh sb="12" eb="14">
      <t>サンテイ</t>
    </rPh>
    <phoneticPr fontId="2"/>
  </si>
  <si>
    <t>設備及び導入効果</t>
    <rPh sb="0" eb="2">
      <t>セツビ</t>
    </rPh>
    <rPh sb="2" eb="3">
      <t>オヨ</t>
    </rPh>
    <rPh sb="4" eb="6">
      <t>ドウニュウ</t>
    </rPh>
    <rPh sb="6" eb="8">
      <t>コウカ</t>
    </rPh>
    <phoneticPr fontId="2"/>
  </si>
  <si>
    <t>補助対象設備の機器リスト</t>
    <rPh sb="0" eb="2">
      <t>ホジョ</t>
    </rPh>
    <rPh sb="2" eb="4">
      <t>タイショウ</t>
    </rPh>
    <rPh sb="4" eb="6">
      <t>セツビ</t>
    </rPh>
    <rPh sb="7" eb="9">
      <t>キキ</t>
    </rPh>
    <phoneticPr fontId="2"/>
  </si>
  <si>
    <t>主要設備のカタログ・パンフレット等</t>
    <rPh sb="0" eb="2">
      <t>シュヨウ</t>
    </rPh>
    <rPh sb="2" eb="4">
      <t>セツビ</t>
    </rPh>
    <rPh sb="16" eb="17">
      <t>トウ</t>
    </rPh>
    <phoneticPr fontId="2"/>
  </si>
  <si>
    <t>システムフロー図</t>
    <rPh sb="7" eb="8">
      <t>ズ</t>
    </rPh>
    <phoneticPr fontId="2"/>
  </si>
  <si>
    <t>機器配置図</t>
    <rPh sb="0" eb="2">
      <t>キキ</t>
    </rPh>
    <rPh sb="2" eb="5">
      <t>ハイチズ</t>
    </rPh>
    <phoneticPr fontId="2"/>
  </si>
  <si>
    <t>単線結線図</t>
    <rPh sb="0" eb="2">
      <t>タンセン</t>
    </rPh>
    <rPh sb="2" eb="4">
      <t>ケッセン</t>
    </rPh>
    <rPh sb="4" eb="5">
      <t>ズ</t>
    </rPh>
    <phoneticPr fontId="2"/>
  </si>
  <si>
    <t>再エネ設備から供給される熱量又は発電量の計算根拠</t>
    <rPh sb="0" eb="1">
      <t>サイ</t>
    </rPh>
    <rPh sb="3" eb="5">
      <t>セツビ</t>
    </rPh>
    <rPh sb="7" eb="9">
      <t>キョウキュウ</t>
    </rPh>
    <rPh sb="12" eb="14">
      <t>ネツリョウ</t>
    </rPh>
    <rPh sb="14" eb="15">
      <t>マタ</t>
    </rPh>
    <rPh sb="16" eb="18">
      <t>ハツデン</t>
    </rPh>
    <rPh sb="18" eb="19">
      <t>リョウ</t>
    </rPh>
    <rPh sb="20" eb="22">
      <t>ケイサン</t>
    </rPh>
    <rPh sb="22" eb="24">
      <t>コンキョ</t>
    </rPh>
    <phoneticPr fontId="2"/>
  </si>
  <si>
    <t>対象施設等で必要とされる熱量又は電力の計算根拠</t>
    <rPh sb="0" eb="2">
      <t>タイショウ</t>
    </rPh>
    <rPh sb="2" eb="4">
      <t>シセツ</t>
    </rPh>
    <rPh sb="4" eb="5">
      <t>トウ</t>
    </rPh>
    <rPh sb="6" eb="8">
      <t>ヒツヨウ</t>
    </rPh>
    <rPh sb="12" eb="14">
      <t>ネツリョウ</t>
    </rPh>
    <rPh sb="14" eb="15">
      <t>マタ</t>
    </rPh>
    <rPh sb="16" eb="18">
      <t>デンリョク</t>
    </rPh>
    <rPh sb="19" eb="21">
      <t>ケイサン</t>
    </rPh>
    <rPh sb="21" eb="23">
      <t>コンキョ</t>
    </rPh>
    <phoneticPr fontId="2"/>
  </si>
  <si>
    <t>太陽熱集熱器の性能を証明する資料</t>
    <rPh sb="0" eb="3">
      <t>タイヨウネツ</t>
    </rPh>
    <rPh sb="3" eb="4">
      <t>シュウ</t>
    </rPh>
    <rPh sb="4" eb="5">
      <t>ネツ</t>
    </rPh>
    <rPh sb="5" eb="6">
      <t>キ</t>
    </rPh>
    <rPh sb="7" eb="9">
      <t>セイノウ</t>
    </rPh>
    <rPh sb="10" eb="12">
      <t>ショウメイ</t>
    </rPh>
    <rPh sb="14" eb="16">
      <t>シリョウ</t>
    </rPh>
    <phoneticPr fontId="2"/>
  </si>
  <si>
    <t>バイオマス依存率計算書</t>
    <rPh sb="5" eb="7">
      <t>イゾン</t>
    </rPh>
    <rPh sb="7" eb="8">
      <t>リツ</t>
    </rPh>
    <rPh sb="8" eb="11">
      <t>ケイサンショ</t>
    </rPh>
    <phoneticPr fontId="2"/>
  </si>
  <si>
    <t>バイオマスの調達に係る資料</t>
    <rPh sb="6" eb="8">
      <t>チョウタツ</t>
    </rPh>
    <rPh sb="9" eb="10">
      <t>カカ</t>
    </rPh>
    <rPh sb="11" eb="13">
      <t>シリョウ</t>
    </rPh>
    <phoneticPr fontId="2"/>
  </si>
  <si>
    <t>灰の処分に係る資料</t>
    <rPh sb="0" eb="1">
      <t>ハイ</t>
    </rPh>
    <rPh sb="2" eb="4">
      <t>ショブン</t>
    </rPh>
    <rPh sb="5" eb="6">
      <t>カカ</t>
    </rPh>
    <rPh sb="7" eb="9">
      <t>シリョウ</t>
    </rPh>
    <phoneticPr fontId="2"/>
  </si>
  <si>
    <t>低位発熱量を証明する資料</t>
    <rPh sb="0" eb="2">
      <t>テイイ</t>
    </rPh>
    <rPh sb="2" eb="4">
      <t>ハツネツ</t>
    </rPh>
    <rPh sb="4" eb="5">
      <t>リョウ</t>
    </rPh>
    <rPh sb="6" eb="8">
      <t>ショウメイ</t>
    </rPh>
    <rPh sb="10" eb="12">
      <t>シリョウ</t>
    </rPh>
    <phoneticPr fontId="2"/>
  </si>
  <si>
    <t>バイオマス燃料利用計画</t>
    <rPh sb="5" eb="7">
      <t>ネンリョウ</t>
    </rPh>
    <rPh sb="7" eb="9">
      <t>リヨウ</t>
    </rPh>
    <rPh sb="9" eb="11">
      <t>ケイカク</t>
    </rPh>
    <phoneticPr fontId="2"/>
  </si>
  <si>
    <t>バイオマス燃料製造計画</t>
    <rPh sb="5" eb="7">
      <t>ネンリョウ</t>
    </rPh>
    <rPh sb="7" eb="9">
      <t>セイゾウ</t>
    </rPh>
    <rPh sb="9" eb="11">
      <t>ケイカク</t>
    </rPh>
    <phoneticPr fontId="2"/>
  </si>
  <si>
    <t>事業実施に関連する事項</t>
    <rPh sb="0" eb="2">
      <t>ジギョウ</t>
    </rPh>
    <rPh sb="2" eb="4">
      <t>ジッシ</t>
    </rPh>
    <rPh sb="5" eb="7">
      <t>カンレン</t>
    </rPh>
    <rPh sb="9" eb="11">
      <t>ジコウ</t>
    </rPh>
    <phoneticPr fontId="2"/>
  </si>
  <si>
    <t>事業実施体制</t>
    <rPh sb="0" eb="2">
      <t>ジギョウ</t>
    </rPh>
    <rPh sb="2" eb="4">
      <t>ジッシ</t>
    </rPh>
    <rPh sb="4" eb="6">
      <t>タイセイ</t>
    </rPh>
    <phoneticPr fontId="2"/>
  </si>
  <si>
    <t>3分の2要件に係る書類</t>
    <rPh sb="1" eb="2">
      <t>ブン</t>
    </rPh>
    <rPh sb="4" eb="6">
      <t>ヨウケン</t>
    </rPh>
    <rPh sb="7" eb="8">
      <t>カカ</t>
    </rPh>
    <rPh sb="9" eb="11">
      <t>ショルイ</t>
    </rPh>
    <phoneticPr fontId="2"/>
  </si>
  <si>
    <t>会社・団体概要（パンフレット等）</t>
    <rPh sb="0" eb="2">
      <t>カイシャ</t>
    </rPh>
    <rPh sb="3" eb="5">
      <t>ダンタイ</t>
    </rPh>
    <rPh sb="5" eb="7">
      <t>ガイヨウ</t>
    </rPh>
    <rPh sb="14" eb="15">
      <t>トウ</t>
    </rPh>
    <phoneticPr fontId="2"/>
  </si>
  <si>
    <t>財務諸表（貸借対照表）直近３期分</t>
    <rPh sb="0" eb="2">
      <t>ザイム</t>
    </rPh>
    <rPh sb="2" eb="4">
      <t>ショヒョウ</t>
    </rPh>
    <rPh sb="5" eb="10">
      <t>タイシャクタイショウヒョウ</t>
    </rPh>
    <rPh sb="11" eb="13">
      <t>チョッキン</t>
    </rPh>
    <rPh sb="14" eb="15">
      <t>キ</t>
    </rPh>
    <rPh sb="15" eb="16">
      <t>ブン</t>
    </rPh>
    <phoneticPr fontId="2"/>
  </si>
  <si>
    <t>登記簿（履歴事項全部証明書の原本）</t>
    <rPh sb="0" eb="3">
      <t>トウキボ</t>
    </rPh>
    <rPh sb="4" eb="6">
      <t>リレキ</t>
    </rPh>
    <rPh sb="6" eb="8">
      <t>ジコウ</t>
    </rPh>
    <rPh sb="8" eb="10">
      <t>ゼンブ</t>
    </rPh>
    <rPh sb="10" eb="13">
      <t>ショウメイショ</t>
    </rPh>
    <rPh sb="14" eb="16">
      <t>ゲンポン</t>
    </rPh>
    <phoneticPr fontId="2"/>
  </si>
  <si>
    <t>リース契約書及びリース計算書</t>
    <rPh sb="3" eb="6">
      <t>ケイヤクショ</t>
    </rPh>
    <rPh sb="6" eb="7">
      <t>オヨ</t>
    </rPh>
    <rPh sb="11" eb="14">
      <t>ケイサンショ</t>
    </rPh>
    <phoneticPr fontId="2"/>
  </si>
  <si>
    <t>再エネ設備の保有者とすべての熱利用者との契約書</t>
    <rPh sb="0" eb="1">
      <t>サイ</t>
    </rPh>
    <rPh sb="3" eb="5">
      <t>セツビ</t>
    </rPh>
    <rPh sb="6" eb="9">
      <t>ホユウシャ</t>
    </rPh>
    <rPh sb="14" eb="15">
      <t>ネツ</t>
    </rPh>
    <rPh sb="15" eb="17">
      <t>リヨウ</t>
    </rPh>
    <rPh sb="17" eb="18">
      <t>シャ</t>
    </rPh>
    <rPh sb="20" eb="23">
      <t>ケイヤクショ</t>
    </rPh>
    <phoneticPr fontId="2"/>
  </si>
  <si>
    <t>利用許可書、賃貸借契約書等</t>
    <rPh sb="0" eb="2">
      <t>リヨウ</t>
    </rPh>
    <rPh sb="2" eb="5">
      <t>キョカショ</t>
    </rPh>
    <rPh sb="6" eb="9">
      <t>チンタイシャク</t>
    </rPh>
    <rPh sb="9" eb="12">
      <t>ケイヤクショ</t>
    </rPh>
    <rPh sb="12" eb="13">
      <t>トウ</t>
    </rPh>
    <phoneticPr fontId="2"/>
  </si>
  <si>
    <t>金融機関から確実に融資されることが判る書類</t>
    <rPh sb="0" eb="2">
      <t>キンユウ</t>
    </rPh>
    <rPh sb="2" eb="4">
      <t>キカン</t>
    </rPh>
    <rPh sb="6" eb="8">
      <t>カクジツ</t>
    </rPh>
    <rPh sb="9" eb="11">
      <t>ユウシ</t>
    </rPh>
    <rPh sb="17" eb="18">
      <t>ワカ</t>
    </rPh>
    <rPh sb="19" eb="21">
      <t>ショルイ</t>
    </rPh>
    <phoneticPr fontId="2"/>
  </si>
  <si>
    <t>添付資料1</t>
    <rPh sb="0" eb="2">
      <t>テンプ</t>
    </rPh>
    <rPh sb="2" eb="4">
      <t>シリョウ</t>
    </rPh>
    <phoneticPr fontId="2"/>
  </si>
  <si>
    <t>添付資料2</t>
    <rPh sb="0" eb="2">
      <t>テンプ</t>
    </rPh>
    <rPh sb="2" eb="4">
      <t>シリョウ</t>
    </rPh>
    <phoneticPr fontId="2"/>
  </si>
  <si>
    <t>添付資料3</t>
    <rPh sb="0" eb="2">
      <t>テンプ</t>
    </rPh>
    <rPh sb="2" eb="4">
      <t>シリョウ</t>
    </rPh>
    <phoneticPr fontId="2"/>
  </si>
  <si>
    <t>添付資料4</t>
    <rPh sb="0" eb="2">
      <t>テンプ</t>
    </rPh>
    <rPh sb="2" eb="4">
      <t>シリョウ</t>
    </rPh>
    <phoneticPr fontId="2"/>
  </si>
  <si>
    <t>添付資料5</t>
    <rPh sb="0" eb="2">
      <t>テンプ</t>
    </rPh>
    <rPh sb="2" eb="4">
      <t>シリョウ</t>
    </rPh>
    <phoneticPr fontId="2"/>
  </si>
  <si>
    <t>添付資料6</t>
    <rPh sb="0" eb="2">
      <t>テンプ</t>
    </rPh>
    <rPh sb="2" eb="4">
      <t>シリョウ</t>
    </rPh>
    <phoneticPr fontId="2"/>
  </si>
  <si>
    <t>添付資料7</t>
    <rPh sb="0" eb="2">
      <t>テンプ</t>
    </rPh>
    <rPh sb="2" eb="4">
      <t>シリョウ</t>
    </rPh>
    <phoneticPr fontId="2"/>
  </si>
  <si>
    <t>添付資料9</t>
    <rPh sb="0" eb="2">
      <t>テンプ</t>
    </rPh>
    <rPh sb="2" eb="4">
      <t>シリョウ</t>
    </rPh>
    <phoneticPr fontId="2"/>
  </si>
  <si>
    <t>自由書式</t>
    <rPh sb="0" eb="2">
      <t>ジユウ</t>
    </rPh>
    <rPh sb="2" eb="4">
      <t>ショシキ</t>
    </rPh>
    <phoneticPr fontId="2"/>
  </si>
  <si>
    <t>○</t>
    <phoneticPr fontId="2"/>
  </si>
  <si>
    <t>△</t>
    <phoneticPr fontId="2"/>
  </si>
  <si>
    <t>必要な場合のみ</t>
    <rPh sb="0" eb="2">
      <t>ヒツヨウ</t>
    </rPh>
    <rPh sb="3" eb="5">
      <t>バアイ</t>
    </rPh>
    <phoneticPr fontId="2"/>
  </si>
  <si>
    <t>備考</t>
    <rPh sb="0" eb="2">
      <t>ビコウ</t>
    </rPh>
    <phoneticPr fontId="2"/>
  </si>
  <si>
    <t>《蓄電池に関する事業費》※蓄電池以外の設備の事業費は含めないでください。</t>
    <rPh sb="1" eb="3">
      <t>チクデン</t>
    </rPh>
    <rPh sb="3" eb="4">
      <t>イケ</t>
    </rPh>
    <rPh sb="5" eb="6">
      <t>カン</t>
    </rPh>
    <rPh sb="8" eb="10">
      <t>ジギョウ</t>
    </rPh>
    <rPh sb="10" eb="11">
      <t>ヒ</t>
    </rPh>
    <rPh sb="13" eb="16">
      <t>チクデンチ</t>
    </rPh>
    <rPh sb="16" eb="18">
      <t>イガイ</t>
    </rPh>
    <rPh sb="19" eb="21">
      <t>セツビ</t>
    </rPh>
    <rPh sb="22" eb="25">
      <t>ジギョウヒ</t>
    </rPh>
    <rPh sb="26" eb="27">
      <t>フク</t>
    </rPh>
    <phoneticPr fontId="2"/>
  </si>
  <si>
    <t>《再生可能エネルギー設備に関する事業費》※蓄電池の事業費は含めないでください。</t>
    <rPh sb="1" eb="3">
      <t>サイセイ</t>
    </rPh>
    <rPh sb="3" eb="5">
      <t>カノウ</t>
    </rPh>
    <rPh sb="10" eb="12">
      <t>セツビ</t>
    </rPh>
    <rPh sb="13" eb="14">
      <t>カン</t>
    </rPh>
    <rPh sb="16" eb="18">
      <t>ジギョウ</t>
    </rPh>
    <rPh sb="18" eb="19">
      <t>ヒ</t>
    </rPh>
    <rPh sb="21" eb="24">
      <t>チクデンチ</t>
    </rPh>
    <rPh sb="25" eb="28">
      <t>ジギョウヒ</t>
    </rPh>
    <rPh sb="29" eb="30">
      <t>フク</t>
    </rPh>
    <phoneticPr fontId="2"/>
  </si>
  <si>
    <t>2</t>
    <phoneticPr fontId="2"/>
  </si>
  <si>
    <t>-</t>
    <phoneticPr fontId="2"/>
  </si>
  <si>
    <t>交付申請書</t>
    <rPh sb="0" eb="2">
      <t>コウフ</t>
    </rPh>
    <rPh sb="2" eb="4">
      <t>シンセイ</t>
    </rPh>
    <rPh sb="4" eb="5">
      <t>ショ</t>
    </rPh>
    <phoneticPr fontId="2"/>
  </si>
  <si>
    <t>実施計画書</t>
    <rPh sb="0" eb="2">
      <t>ジッシ</t>
    </rPh>
    <rPh sb="2" eb="5">
      <t>ケイカクショ</t>
    </rPh>
    <phoneticPr fontId="2"/>
  </si>
  <si>
    <t>添付資料</t>
    <rPh sb="0" eb="2">
      <t>テンプ</t>
    </rPh>
    <rPh sb="2" eb="4">
      <t>シリョウ</t>
    </rPh>
    <phoneticPr fontId="2"/>
  </si>
  <si>
    <t>Ａ</t>
    <phoneticPr fontId="2"/>
  </si>
  <si>
    <t>Ｂ</t>
    <phoneticPr fontId="2"/>
  </si>
  <si>
    <t>年間発電量</t>
    <rPh sb="2" eb="4">
      <t>ハツデン</t>
    </rPh>
    <phoneticPr fontId="3"/>
  </si>
  <si>
    <t>　　無</t>
    <rPh sb="2" eb="3">
      <t>ナシ</t>
    </rPh>
    <phoneticPr fontId="2"/>
  </si>
  <si>
    <t>バイオマス燃料製造</t>
  </si>
  <si>
    <t>雪氷熱利用</t>
  </si>
  <si>
    <t>太陽光発電</t>
    <rPh sb="0" eb="3">
      <t>タイヨウコウ</t>
    </rPh>
    <rPh sb="3" eb="5">
      <t>ハツデン</t>
    </rPh>
    <phoneticPr fontId="2"/>
  </si>
  <si>
    <t>風力発電</t>
    <rPh sb="0" eb="2">
      <t>フウリョク</t>
    </rPh>
    <rPh sb="2" eb="4">
      <t>ハツデン</t>
    </rPh>
    <phoneticPr fontId="2"/>
  </si>
  <si>
    <t>バイオマス発電</t>
    <rPh sb="5" eb="7">
      <t>ハツデン</t>
    </rPh>
    <phoneticPr fontId="2"/>
  </si>
  <si>
    <t>水力発電</t>
    <rPh sb="0" eb="2">
      <t>スイリョク</t>
    </rPh>
    <rPh sb="2" eb="4">
      <t>ハツデン</t>
    </rPh>
    <phoneticPr fontId="2"/>
  </si>
  <si>
    <t>地熱発電</t>
    <rPh sb="0" eb="2">
      <t>チネツ</t>
    </rPh>
    <rPh sb="2" eb="4">
      <t>ハツデン</t>
    </rPh>
    <phoneticPr fontId="2"/>
  </si>
  <si>
    <t>蓄電池</t>
    <rPh sb="0" eb="3">
      <t>チクデンチ</t>
    </rPh>
    <phoneticPr fontId="2"/>
  </si>
  <si>
    <t>太陽電池モジュ－ル</t>
    <rPh sb="0" eb="2">
      <t>タイヨウ</t>
    </rPh>
    <rPh sb="2" eb="4">
      <t>デンチ</t>
    </rPh>
    <phoneticPr fontId="2"/>
  </si>
  <si>
    <t>発電機</t>
    <rPh sb="0" eb="2">
      <t>ハツデン</t>
    </rPh>
    <rPh sb="2" eb="3">
      <t>キ</t>
    </rPh>
    <phoneticPr fontId="2"/>
  </si>
  <si>
    <t>パワコン付帯設備</t>
    <rPh sb="4" eb="6">
      <t>フタイ</t>
    </rPh>
    <rPh sb="6" eb="8">
      <t>セツビ</t>
    </rPh>
    <phoneticPr fontId="2"/>
  </si>
  <si>
    <t>変電設備</t>
    <rPh sb="0" eb="2">
      <t>ヘンデン</t>
    </rPh>
    <rPh sb="2" eb="4">
      <t>セツビ</t>
    </rPh>
    <phoneticPr fontId="2"/>
  </si>
  <si>
    <t>水車</t>
    <rPh sb="0" eb="2">
      <t>スイシャ</t>
    </rPh>
    <phoneticPr fontId="2"/>
  </si>
  <si>
    <t>架台</t>
    <rPh sb="0" eb="2">
      <t>カダイ</t>
    </rPh>
    <phoneticPr fontId="2"/>
  </si>
  <si>
    <t>計測機器</t>
    <rPh sb="0" eb="2">
      <t>ケイソク</t>
    </rPh>
    <rPh sb="2" eb="4">
      <t>キキ</t>
    </rPh>
    <phoneticPr fontId="2"/>
  </si>
  <si>
    <t>冷却塔</t>
    <rPh sb="0" eb="3">
      <t>レイキャクトウ</t>
    </rPh>
    <phoneticPr fontId="2"/>
  </si>
  <si>
    <t>計測装置</t>
    <rPh sb="0" eb="2">
      <t>ケイソク</t>
    </rPh>
    <rPh sb="2" eb="4">
      <t>ソウチ</t>
    </rPh>
    <phoneticPr fontId="2"/>
  </si>
  <si>
    <t>システム保護装置</t>
    <rPh sb="4" eb="6">
      <t>ホゴ</t>
    </rPh>
    <rPh sb="6" eb="8">
      <t>ソウチ</t>
    </rPh>
    <phoneticPr fontId="2"/>
  </si>
  <si>
    <t>制御装置</t>
    <rPh sb="0" eb="2">
      <t>セイギョ</t>
    </rPh>
    <rPh sb="2" eb="4">
      <t>ソウチ</t>
    </rPh>
    <phoneticPr fontId="2"/>
  </si>
  <si>
    <t>排ガス処理設備</t>
    <rPh sb="0" eb="1">
      <t>ハイ</t>
    </rPh>
    <rPh sb="3" eb="5">
      <t>ショリ</t>
    </rPh>
    <rPh sb="5" eb="7">
      <t>セツビ</t>
    </rPh>
    <phoneticPr fontId="2"/>
  </si>
  <si>
    <t>ポンプ類</t>
    <rPh sb="3" eb="4">
      <t>ルイ</t>
    </rPh>
    <phoneticPr fontId="2"/>
  </si>
  <si>
    <t>バイオマスボイラ</t>
  </si>
  <si>
    <t>タ－ビン</t>
  </si>
  <si>
    <t>基礎工事</t>
    <rPh sb="0" eb="2">
      <t>キソ</t>
    </rPh>
    <rPh sb="2" eb="4">
      <t>コウジ</t>
    </rPh>
    <phoneticPr fontId="2"/>
  </si>
  <si>
    <t>基礎工事</t>
    <rPh sb="0" eb="2">
      <t>キソ</t>
    </rPh>
    <rPh sb="2" eb="4">
      <t>コウジ</t>
    </rPh>
    <phoneticPr fontId="50"/>
  </si>
  <si>
    <t>建物工事</t>
    <rPh sb="0" eb="2">
      <t>タテモノ</t>
    </rPh>
    <rPh sb="2" eb="4">
      <t>コウジ</t>
    </rPh>
    <phoneticPr fontId="50"/>
  </si>
  <si>
    <t>据付工事</t>
    <rPh sb="0" eb="2">
      <t>スエツケ</t>
    </rPh>
    <rPh sb="2" eb="4">
      <t>コウジ</t>
    </rPh>
    <phoneticPr fontId="2"/>
  </si>
  <si>
    <t>据付工事</t>
    <rPh sb="0" eb="2">
      <t>スエツケ</t>
    </rPh>
    <rPh sb="2" eb="4">
      <t>コウジ</t>
    </rPh>
    <phoneticPr fontId="50"/>
  </si>
  <si>
    <t>機械・据付工事</t>
    <rPh sb="0" eb="2">
      <t>キカイ</t>
    </rPh>
    <rPh sb="3" eb="5">
      <t>スエツケ</t>
    </rPh>
    <rPh sb="5" eb="7">
      <t>コウジ</t>
    </rPh>
    <phoneticPr fontId="50"/>
  </si>
  <si>
    <t>電気工事</t>
    <rPh sb="0" eb="2">
      <t>デンキ</t>
    </rPh>
    <rPh sb="2" eb="4">
      <t>コウジ</t>
    </rPh>
    <phoneticPr fontId="2"/>
  </si>
  <si>
    <t>電気工事</t>
    <rPh sb="0" eb="2">
      <t>デンキ</t>
    </rPh>
    <rPh sb="2" eb="4">
      <t>コウジ</t>
    </rPh>
    <phoneticPr fontId="50"/>
  </si>
  <si>
    <t>土木工事</t>
    <rPh sb="0" eb="2">
      <t>ドボク</t>
    </rPh>
    <rPh sb="2" eb="4">
      <t>コウジ</t>
    </rPh>
    <phoneticPr fontId="50"/>
  </si>
  <si>
    <t>附帯工事</t>
    <rPh sb="0" eb="2">
      <t>フタイ</t>
    </rPh>
    <rPh sb="2" eb="4">
      <t>コウジ</t>
    </rPh>
    <phoneticPr fontId="2"/>
  </si>
  <si>
    <t>附帯工事</t>
    <rPh sb="0" eb="2">
      <t>フタイ</t>
    </rPh>
    <rPh sb="2" eb="4">
      <t>コウジ</t>
    </rPh>
    <phoneticPr fontId="50"/>
  </si>
  <si>
    <t>試運転調整</t>
    <rPh sb="0" eb="3">
      <t>シウンテン</t>
    </rPh>
    <rPh sb="3" eb="5">
      <t>チョウセイ</t>
    </rPh>
    <phoneticPr fontId="2"/>
  </si>
  <si>
    <t>試運転調整</t>
    <rPh sb="0" eb="3">
      <t>シウンテン</t>
    </rPh>
    <rPh sb="3" eb="5">
      <t>チョウセイ</t>
    </rPh>
    <phoneticPr fontId="50"/>
  </si>
  <si>
    <t>諸経費</t>
    <rPh sb="0" eb="3">
      <t>ショケイヒ</t>
    </rPh>
    <phoneticPr fontId="50"/>
  </si>
  <si>
    <t>配管工事</t>
    <rPh sb="0" eb="2">
      <t>ハイカン</t>
    </rPh>
    <rPh sb="2" eb="4">
      <t>コウジ</t>
    </rPh>
    <phoneticPr fontId="2"/>
  </si>
  <si>
    <t>諸経費</t>
    <rPh sb="0" eb="3">
      <t>ショケイヒ</t>
    </rPh>
    <phoneticPr fontId="51"/>
  </si>
  <si>
    <t>設置場所（建物または土地）の登記簿謄本（全部事項証明書）</t>
    <rPh sb="0" eb="2">
      <t>セッチ</t>
    </rPh>
    <rPh sb="2" eb="4">
      <t>バショ</t>
    </rPh>
    <rPh sb="5" eb="7">
      <t>タテモノ</t>
    </rPh>
    <rPh sb="10" eb="12">
      <t>トチ</t>
    </rPh>
    <rPh sb="14" eb="17">
      <t>トウキボ</t>
    </rPh>
    <rPh sb="17" eb="19">
      <t>トウホン</t>
    </rPh>
    <rPh sb="20" eb="22">
      <t>ゼンブ</t>
    </rPh>
    <rPh sb="22" eb="24">
      <t>ジコウ</t>
    </rPh>
    <rPh sb="24" eb="27">
      <t>ショウメイショ</t>
    </rPh>
    <phoneticPr fontId="2"/>
  </si>
  <si>
    <t>補助対象設備の
規模・能力</t>
    <rPh sb="0" eb="2">
      <t>ホジョ</t>
    </rPh>
    <rPh sb="2" eb="4">
      <t>タイショウ</t>
    </rPh>
    <rPh sb="4" eb="6">
      <t>セツビ</t>
    </rPh>
    <rPh sb="8" eb="10">
      <t>キボ</t>
    </rPh>
    <rPh sb="11" eb="13">
      <t>ノウリョク</t>
    </rPh>
    <phoneticPr fontId="2"/>
  </si>
  <si>
    <t>補助事業に要する経費</t>
    <rPh sb="0" eb="2">
      <t>ホジョ</t>
    </rPh>
    <phoneticPr fontId="2"/>
  </si>
  <si>
    <t>補助事業経費の</t>
    <rPh sb="0" eb="2">
      <t>ホジョ</t>
    </rPh>
    <rPh sb="2" eb="4">
      <t>ジギョウ</t>
    </rPh>
    <rPh sb="4" eb="6">
      <t>ケイヒ</t>
    </rPh>
    <phoneticPr fontId="2"/>
  </si>
  <si>
    <t>区分</t>
    <rPh sb="0" eb="2">
      <t>クブン</t>
    </rPh>
    <phoneticPr fontId="2"/>
  </si>
  <si>
    <t>内訳</t>
    <rPh sb="0" eb="2">
      <t>ウチワケ</t>
    </rPh>
    <phoneticPr fontId="2"/>
  </si>
  <si>
    <t>見積書番号</t>
    <rPh sb="0" eb="2">
      <t>ミツモリ</t>
    </rPh>
    <rPh sb="2" eb="3">
      <t>ショ</t>
    </rPh>
    <rPh sb="3" eb="5">
      <t>バンゴウ</t>
    </rPh>
    <phoneticPr fontId="2"/>
  </si>
  <si>
    <t>補助対象設備の機器リストを参照</t>
    <rPh sb="0" eb="2">
      <t>ホジョ</t>
    </rPh>
    <rPh sb="2" eb="4">
      <t>タイショウ</t>
    </rPh>
    <rPh sb="4" eb="6">
      <t>セツビ</t>
    </rPh>
    <rPh sb="7" eb="9">
      <t>キキ</t>
    </rPh>
    <rPh sb="13" eb="15">
      <t>サンショウ</t>
    </rPh>
    <phoneticPr fontId="2"/>
  </si>
  <si>
    <t>国庫以外の
補助金</t>
    <rPh sb="0" eb="2">
      <t>コッコ</t>
    </rPh>
    <rPh sb="2" eb="4">
      <t>イガイ</t>
    </rPh>
    <rPh sb="6" eb="9">
      <t>ホジョキン</t>
    </rPh>
    <phoneticPr fontId="3"/>
  </si>
  <si>
    <t>能力合計</t>
    <rPh sb="0" eb="2">
      <t>ノウリョク</t>
    </rPh>
    <rPh sb="2" eb="4">
      <t>ゴウケイ</t>
    </rPh>
    <phoneticPr fontId="3"/>
  </si>
  <si>
    <r>
      <t>ｍ</t>
    </r>
    <r>
      <rPr>
        <vertAlign val="superscript"/>
        <sz val="11"/>
        <color indexed="8"/>
        <rFont val="ＭＳ 明朝"/>
        <family val="1"/>
        <charset val="128"/>
      </rPr>
      <t>３</t>
    </r>
    <phoneticPr fontId="8"/>
  </si>
  <si>
    <t>ｈ/日</t>
    <rPh sb="2" eb="3">
      <t>ニチ</t>
    </rPh>
    <phoneticPr fontId="2"/>
  </si>
  <si>
    <t>ｈ/年</t>
    <rPh sb="2" eb="3">
      <t>ネン</t>
    </rPh>
    <phoneticPr fontId="2"/>
  </si>
  <si>
    <t>％</t>
    <phoneticPr fontId="2"/>
  </si>
  <si>
    <t>ｔ/回</t>
    <rPh sb="2" eb="3">
      <t>カイ</t>
    </rPh>
    <phoneticPr fontId="2"/>
  </si>
  <si>
    <t>容量合計</t>
    <rPh sb="0" eb="2">
      <t>ヨウリョウ</t>
    </rPh>
    <rPh sb="2" eb="4">
      <t>ゴウケイ</t>
    </rPh>
    <phoneticPr fontId="3"/>
  </si>
  <si>
    <t>合計</t>
    <rPh sb="0" eb="2">
      <t>ゴウケイ</t>
    </rPh>
    <phoneticPr fontId="2"/>
  </si>
  <si>
    <t>ｋＷ</t>
    <phoneticPr fontId="8"/>
  </si>
  <si>
    <t>公称最大出力合計</t>
    <rPh sb="0" eb="2">
      <t>コウショウ</t>
    </rPh>
    <rPh sb="2" eb="4">
      <t>サイダイ</t>
    </rPh>
    <rPh sb="4" eb="6">
      <t>シュツリョク</t>
    </rPh>
    <rPh sb="6" eb="8">
      <t>ゴウケイ</t>
    </rPh>
    <phoneticPr fontId="3"/>
  </si>
  <si>
    <t>Ｗ</t>
    <phoneticPr fontId="8"/>
  </si>
  <si>
    <t>ｋＷｈ</t>
    <phoneticPr fontId="8"/>
  </si>
  <si>
    <t>・風力発電出力</t>
    <rPh sb="1" eb="3">
      <t>フウリョク</t>
    </rPh>
    <rPh sb="3" eb="5">
      <t>ハツデン</t>
    </rPh>
    <rPh sb="5" eb="7">
      <t>シュツリョク</t>
    </rPh>
    <phoneticPr fontId="8"/>
  </si>
  <si>
    <t>想定発電電力量（ｋＷｈ）</t>
    <rPh sb="0" eb="2">
      <t>ソウテイ</t>
    </rPh>
    <rPh sb="2" eb="4">
      <t>ハツデン</t>
    </rPh>
    <rPh sb="4" eb="6">
      <t>デンリョク</t>
    </rPh>
    <rPh sb="6" eb="7">
      <t>リョウ</t>
    </rPh>
    <phoneticPr fontId="2"/>
  </si>
  <si>
    <t>需要先の想定電力消費量（ｋＷｈ）</t>
    <phoneticPr fontId="2"/>
  </si>
  <si>
    <t>・月別発電電力量、年間総発電電力量、需給比率</t>
    <rPh sb="1" eb="3">
      <t>ツキベツ</t>
    </rPh>
    <rPh sb="3" eb="5">
      <t>ハツデン</t>
    </rPh>
    <rPh sb="5" eb="7">
      <t>デンリョク</t>
    </rPh>
    <rPh sb="7" eb="8">
      <t>リョウ</t>
    </rPh>
    <rPh sb="9" eb="11">
      <t>ネンカン</t>
    </rPh>
    <rPh sb="11" eb="12">
      <t>ソウ</t>
    </rPh>
    <rPh sb="12" eb="14">
      <t>ハツデン</t>
    </rPh>
    <rPh sb="14" eb="16">
      <t>デンリョク</t>
    </rPh>
    <rPh sb="16" eb="17">
      <t>リョウ</t>
    </rPh>
    <rPh sb="18" eb="20">
      <t>ジュキュウ</t>
    </rPh>
    <rPh sb="20" eb="22">
      <t>ヒリツ</t>
    </rPh>
    <phoneticPr fontId="2"/>
  </si>
  <si>
    <t>ｋＷ</t>
    <phoneticPr fontId="8"/>
  </si>
  <si>
    <t>ｍ</t>
    <phoneticPr fontId="2"/>
  </si>
  <si>
    <t>％</t>
    <phoneticPr fontId="2"/>
  </si>
  <si>
    <r>
      <t>ｍ</t>
    </r>
    <r>
      <rPr>
        <vertAlign val="superscript"/>
        <sz val="11"/>
        <color indexed="8"/>
        <rFont val="ＭＳ 明朝"/>
        <family val="1"/>
        <charset val="128"/>
      </rPr>
      <t>３</t>
    </r>
    <r>
      <rPr>
        <sz val="11"/>
        <color indexed="8"/>
        <rFont val="ＭＳ 明朝"/>
        <family val="1"/>
        <charset val="128"/>
      </rPr>
      <t>/ｓ</t>
    </r>
    <phoneticPr fontId="8"/>
  </si>
  <si>
    <r>
      <t>ｍ/ｓ</t>
    </r>
    <r>
      <rPr>
        <vertAlign val="superscript"/>
        <sz val="11"/>
        <color indexed="8"/>
        <rFont val="ＭＳ 明朝"/>
        <family val="1"/>
        <charset val="128"/>
      </rPr>
      <t>２</t>
    </r>
    <phoneticPr fontId="2"/>
  </si>
  <si>
    <t>・地熱発電出力</t>
    <rPh sb="1" eb="3">
      <t>チネツ</t>
    </rPh>
    <rPh sb="3" eb="5">
      <t>ハツデン</t>
    </rPh>
    <rPh sb="5" eb="7">
      <t>シュツリョク</t>
    </rPh>
    <phoneticPr fontId="8"/>
  </si>
  <si>
    <t>・バイオマス発電設備及び出力</t>
    <rPh sb="6" eb="8">
      <t>ハツデン</t>
    </rPh>
    <rPh sb="8" eb="10">
      <t>セツビ</t>
    </rPh>
    <rPh sb="10" eb="11">
      <t>オヨ</t>
    </rPh>
    <rPh sb="12" eb="14">
      <t>シュツリョク</t>
    </rPh>
    <phoneticPr fontId="8"/>
  </si>
  <si>
    <t>・水力発電設備及び出力</t>
    <rPh sb="1" eb="3">
      <t>スイリョク</t>
    </rPh>
    <rPh sb="3" eb="5">
      <t>ハツデン</t>
    </rPh>
    <rPh sb="5" eb="7">
      <t>セツビ</t>
    </rPh>
    <rPh sb="7" eb="8">
      <t>オヨ</t>
    </rPh>
    <rPh sb="9" eb="11">
      <t>シュツリョク</t>
    </rPh>
    <phoneticPr fontId="8"/>
  </si>
  <si>
    <t>定格容量合計</t>
    <rPh sb="0" eb="2">
      <t>テイカク</t>
    </rPh>
    <rPh sb="2" eb="4">
      <t>ヨウリョウ</t>
    </rPh>
    <rPh sb="4" eb="6">
      <t>ゴウケイ</t>
    </rPh>
    <phoneticPr fontId="3"/>
  </si>
  <si>
    <t>能力合計</t>
    <rPh sb="0" eb="2">
      <t>ノウリョク</t>
    </rPh>
    <rPh sb="2" eb="4">
      <t>ゴウケイ</t>
    </rPh>
    <phoneticPr fontId="2"/>
  </si>
  <si>
    <t>雪</t>
    <rPh sb="0" eb="1">
      <t>ユキ</t>
    </rPh>
    <phoneticPr fontId="2"/>
  </si>
  <si>
    <t>氷</t>
    <rPh sb="0" eb="1">
      <t>コオリ</t>
    </rPh>
    <phoneticPr fontId="2"/>
  </si>
  <si>
    <t>蒸気タービン方式</t>
    <rPh sb="0" eb="2">
      <t>ジョウキ</t>
    </rPh>
    <rPh sb="6" eb="8">
      <t>ホウシキ</t>
    </rPh>
    <phoneticPr fontId="2"/>
  </si>
  <si>
    <t>ガスタービン方式</t>
    <rPh sb="6" eb="8">
      <t>ホウシキ</t>
    </rPh>
    <phoneticPr fontId="2"/>
  </si>
  <si>
    <t>無</t>
    <rPh sb="0" eb="1">
      <t>ナシ</t>
    </rPh>
    <phoneticPr fontId="2"/>
  </si>
  <si>
    <t>有</t>
    <rPh sb="0" eb="1">
      <t>ア</t>
    </rPh>
    <phoneticPr fontId="2"/>
  </si>
  <si>
    <t>有無チェック</t>
    <rPh sb="0" eb="2">
      <t>ウム</t>
    </rPh>
    <phoneticPr fontId="2"/>
  </si>
  <si>
    <t>3-6　雪氷種別</t>
    <rPh sb="4" eb="6">
      <t>セッピョウ</t>
    </rPh>
    <rPh sb="6" eb="8">
      <t>シュベツ</t>
    </rPh>
    <phoneticPr fontId="2"/>
  </si>
  <si>
    <t>3-6　バイオマスコジェネの発電方式</t>
    <rPh sb="14" eb="16">
      <t>ハツデン</t>
    </rPh>
    <rPh sb="16" eb="18">
      <t>ホウシキ</t>
    </rPh>
    <phoneticPr fontId="2"/>
  </si>
  <si>
    <t>3-6　固定価格買取制度の有無</t>
    <rPh sb="4" eb="6">
      <t>コテイ</t>
    </rPh>
    <rPh sb="6" eb="8">
      <t>カカク</t>
    </rPh>
    <rPh sb="8" eb="10">
      <t>カイトリ</t>
    </rPh>
    <rPh sb="10" eb="12">
      <t>セイド</t>
    </rPh>
    <rPh sb="13" eb="15">
      <t>ウム</t>
    </rPh>
    <phoneticPr fontId="2"/>
  </si>
  <si>
    <t>予定有</t>
    <rPh sb="0" eb="2">
      <t>ヨテイ</t>
    </rPh>
    <rPh sb="2" eb="3">
      <t>アリ</t>
    </rPh>
    <phoneticPr fontId="2"/>
  </si>
  <si>
    <t>3-6　バイオマス燃料製造設備の方式</t>
    <rPh sb="9" eb="11">
      <t>ネンリョウ</t>
    </rPh>
    <rPh sb="11" eb="13">
      <t>セイゾウ</t>
    </rPh>
    <rPh sb="13" eb="15">
      <t>セツビ</t>
    </rPh>
    <rPh sb="16" eb="18">
      <t>ホウシキ</t>
    </rPh>
    <phoneticPr fontId="2"/>
  </si>
  <si>
    <t>メタン発酵方式</t>
    <rPh sb="3" eb="5">
      <t>ハッコウ</t>
    </rPh>
    <rPh sb="5" eb="7">
      <t>ホウシキ</t>
    </rPh>
    <phoneticPr fontId="2"/>
  </si>
  <si>
    <t>メタン発酵方式以外</t>
    <rPh sb="3" eb="5">
      <t>ハッコウ</t>
    </rPh>
    <rPh sb="5" eb="7">
      <t>ホウシキ</t>
    </rPh>
    <rPh sb="7" eb="9">
      <t>イガイ</t>
    </rPh>
    <phoneticPr fontId="2"/>
  </si>
  <si>
    <t>3-6　バイオマス燃料の形態</t>
    <rPh sb="9" eb="11">
      <t>ネンリョウ</t>
    </rPh>
    <rPh sb="12" eb="14">
      <t>ケイタイ</t>
    </rPh>
    <phoneticPr fontId="2"/>
  </si>
  <si>
    <t>液体</t>
    <rPh sb="0" eb="2">
      <t>エキタイ</t>
    </rPh>
    <phoneticPr fontId="2"/>
  </si>
  <si>
    <t>気体</t>
    <rPh sb="0" eb="2">
      <t>キタイ</t>
    </rPh>
    <phoneticPr fontId="2"/>
  </si>
  <si>
    <t>ｋｇ/日</t>
    <rPh sb="3" eb="4">
      <t>ヒ</t>
    </rPh>
    <phoneticPr fontId="2"/>
  </si>
  <si>
    <t>3-6　バイオマス燃料の低位発熱量単位</t>
    <rPh sb="9" eb="11">
      <t>ネンリョウ</t>
    </rPh>
    <rPh sb="12" eb="14">
      <t>テイイ</t>
    </rPh>
    <rPh sb="14" eb="16">
      <t>ハツネツ</t>
    </rPh>
    <rPh sb="16" eb="17">
      <t>リョウ</t>
    </rPh>
    <rPh sb="17" eb="19">
      <t>タンイ</t>
    </rPh>
    <phoneticPr fontId="2"/>
  </si>
  <si>
    <t>3-6　バイオマス燃料の製造量単位</t>
    <rPh sb="9" eb="11">
      <t>ネンリョウ</t>
    </rPh>
    <rPh sb="12" eb="14">
      <t>セイゾウ</t>
    </rPh>
    <rPh sb="14" eb="15">
      <t>リョウ</t>
    </rPh>
    <rPh sb="15" eb="17">
      <t>タンイ</t>
    </rPh>
    <phoneticPr fontId="2"/>
  </si>
  <si>
    <t>ＭＪ/ｋｇ</t>
    <phoneticPr fontId="2"/>
  </si>
  <si>
    <t>3-6　バイオマス発電形態</t>
    <rPh sb="9" eb="11">
      <t>ハツデン</t>
    </rPh>
    <rPh sb="11" eb="13">
      <t>ケイタイ</t>
    </rPh>
    <phoneticPr fontId="2"/>
  </si>
  <si>
    <t>バイオマス発電設備</t>
    <rPh sb="5" eb="7">
      <t>ハツデン</t>
    </rPh>
    <rPh sb="7" eb="9">
      <t>セツビ</t>
    </rPh>
    <phoneticPr fontId="2"/>
  </si>
  <si>
    <r>
      <t>Ｎｍ</t>
    </r>
    <r>
      <rPr>
        <vertAlign val="superscript"/>
        <sz val="11"/>
        <color indexed="8"/>
        <rFont val="ＭＳ 明朝"/>
        <family val="1"/>
        <charset val="128"/>
      </rPr>
      <t>３</t>
    </r>
    <r>
      <rPr>
        <sz val="11"/>
        <color indexed="8"/>
        <rFont val="ＭＳ 明朝"/>
        <family val="1"/>
        <charset val="128"/>
      </rPr>
      <t>/日</t>
    </r>
    <rPh sb="4" eb="5">
      <t>ヒ</t>
    </rPh>
    <phoneticPr fontId="2"/>
  </si>
  <si>
    <r>
      <t>ＭＪ/Ｎｍ</t>
    </r>
    <r>
      <rPr>
        <vertAlign val="superscript"/>
        <sz val="11"/>
        <color indexed="8"/>
        <rFont val="ＭＳ 明朝"/>
        <family val="1"/>
        <charset val="128"/>
      </rPr>
      <t>３</t>
    </r>
    <phoneticPr fontId="2"/>
  </si>
  <si>
    <t>設備内訳</t>
    <rPh sb="0" eb="2">
      <t>セツビ</t>
    </rPh>
    <rPh sb="2" eb="4">
      <t>ウチワケ</t>
    </rPh>
    <phoneticPr fontId="3"/>
  </si>
  <si>
    <t>設備種別</t>
    <rPh sb="0" eb="2">
      <t>セツビ</t>
    </rPh>
    <rPh sb="2" eb="4">
      <t>シュベツ</t>
    </rPh>
    <phoneticPr fontId="3"/>
  </si>
  <si>
    <t>設備名称</t>
    <rPh sb="0" eb="2">
      <t>セツビ</t>
    </rPh>
    <rPh sb="2" eb="4">
      <t>メイショウ</t>
    </rPh>
    <phoneticPr fontId="2"/>
  </si>
  <si>
    <t>蓄熱槽</t>
    <phoneticPr fontId="3"/>
  </si>
  <si>
    <t>熱交換器</t>
    <rPh sb="0" eb="4">
      <t>ネツコウカンキ</t>
    </rPh>
    <phoneticPr fontId="3"/>
  </si>
  <si>
    <t>冷凍機</t>
    <phoneticPr fontId="3"/>
  </si>
  <si>
    <t>冷凍機</t>
    <rPh sb="0" eb="3">
      <t>レイトウキ</t>
    </rPh>
    <phoneticPr fontId="4"/>
  </si>
  <si>
    <t>バイオマス受入・供給設備</t>
    <rPh sb="5" eb="6">
      <t>ウ</t>
    </rPh>
    <rPh sb="6" eb="7">
      <t>イ</t>
    </rPh>
    <rPh sb="8" eb="10">
      <t>キョウキュウ</t>
    </rPh>
    <rPh sb="10" eb="12">
      <t>セツビ</t>
    </rPh>
    <phoneticPr fontId="2"/>
  </si>
  <si>
    <t>変圧器</t>
    <rPh sb="0" eb="3">
      <t>ヘンアツキ</t>
    </rPh>
    <phoneticPr fontId="2"/>
  </si>
  <si>
    <t>3-7　補助対象設備の機器リスト</t>
    <rPh sb="4" eb="6">
      <t>ホジョ</t>
    </rPh>
    <rPh sb="6" eb="8">
      <t>タイショウ</t>
    </rPh>
    <rPh sb="8" eb="10">
      <t>セツビ</t>
    </rPh>
    <rPh sb="11" eb="13">
      <t>キキ</t>
    </rPh>
    <phoneticPr fontId="2"/>
  </si>
  <si>
    <r>
      <t>ｋｇ</t>
    </r>
    <r>
      <rPr>
        <sz val="11"/>
        <color indexed="8"/>
        <rFont val="ＭＳ 明朝"/>
        <family val="1"/>
        <charset val="128"/>
      </rPr>
      <t>/ｈ</t>
    </r>
    <phoneticPr fontId="2"/>
  </si>
  <si>
    <t>ＭＪ/ｋｇ</t>
    <phoneticPr fontId="2"/>
  </si>
  <si>
    <t>コージェネレーション（熱電併給）</t>
    <rPh sb="11" eb="12">
      <t>ネツ</t>
    </rPh>
    <rPh sb="12" eb="13">
      <t>デン</t>
    </rPh>
    <rPh sb="13" eb="15">
      <t>ヘイキュウ</t>
    </rPh>
    <phoneticPr fontId="2"/>
  </si>
  <si>
    <t>詳細</t>
    <rPh sb="0" eb="2">
      <t>ショウサイ</t>
    </rPh>
    <phoneticPr fontId="2"/>
  </si>
  <si>
    <t>担当連絡先１</t>
    <rPh sb="0" eb="2">
      <t>タントウ</t>
    </rPh>
    <rPh sb="2" eb="5">
      <t>レンラクサキ</t>
    </rPh>
    <phoneticPr fontId="2"/>
  </si>
  <si>
    <t>担当連絡先２</t>
    <rPh sb="0" eb="2">
      <t>タントウ</t>
    </rPh>
    <rPh sb="2" eb="5">
      <t>レンラクサキ</t>
    </rPh>
    <phoneticPr fontId="2"/>
  </si>
  <si>
    <t>担当者氏名</t>
    <rPh sb="0" eb="3">
      <t>タントウシャ</t>
    </rPh>
    <rPh sb="3" eb="5">
      <t>シメイ</t>
    </rPh>
    <phoneticPr fontId="2"/>
  </si>
  <si>
    <t>事業者名</t>
    <rPh sb="0" eb="3">
      <t>ジギョウシャ</t>
    </rPh>
    <rPh sb="3" eb="4">
      <t>メイ</t>
    </rPh>
    <phoneticPr fontId="2"/>
  </si>
  <si>
    <t>〒</t>
    <phoneticPr fontId="2"/>
  </si>
  <si>
    <t>3-1　新規・継続の別</t>
    <rPh sb="4" eb="6">
      <t>シンキ</t>
    </rPh>
    <rPh sb="7" eb="9">
      <t>ケイゾク</t>
    </rPh>
    <rPh sb="10" eb="11">
      <t>ベツ</t>
    </rPh>
    <phoneticPr fontId="2"/>
  </si>
  <si>
    <t>新規</t>
    <rPh sb="0" eb="2">
      <t>シンキ</t>
    </rPh>
    <phoneticPr fontId="2"/>
  </si>
  <si>
    <t>建物本体建設工事（補助対象外）※</t>
    <phoneticPr fontId="3"/>
  </si>
  <si>
    <t>業務完了</t>
    <rPh sb="0" eb="2">
      <t>ギョウム</t>
    </rPh>
    <rPh sb="2" eb="4">
      <t>カンリョウ</t>
    </rPh>
    <phoneticPr fontId="2"/>
  </si>
  <si>
    <t>見積依頼</t>
    <rPh sb="0" eb="2">
      <t>ミツモリ</t>
    </rPh>
    <rPh sb="2" eb="4">
      <t>イライ</t>
    </rPh>
    <phoneticPr fontId="2"/>
  </si>
  <si>
    <t>契約に関する社内稟議</t>
    <rPh sb="0" eb="2">
      <t>ケイヤク</t>
    </rPh>
    <rPh sb="3" eb="4">
      <t>カン</t>
    </rPh>
    <rPh sb="6" eb="8">
      <t>シャナイ</t>
    </rPh>
    <rPh sb="8" eb="10">
      <t>リンギ</t>
    </rPh>
    <phoneticPr fontId="2"/>
  </si>
  <si>
    <t>契約締結</t>
    <rPh sb="0" eb="2">
      <t>ケイヤク</t>
    </rPh>
    <rPh sb="2" eb="4">
      <t>テイケツ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</si>
  <si>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</si>
  <si>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</si>
  <si>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</si>
  <si>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</si>
  <si>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</si>
  <si>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</si>
  <si>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</si>
  <si>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</si>
  <si>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</si>
  <si>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</si>
  <si>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</si>
  <si>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</si>
  <si>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データ</t>
    <phoneticPr fontId="2"/>
  </si>
  <si>
    <t>データ参照元</t>
    <rPh sb="3" eb="5">
      <t>サンショウ</t>
    </rPh>
    <rPh sb="5" eb="6">
      <t>モト</t>
    </rPh>
    <phoneticPr fontId="2"/>
  </si>
  <si>
    <t>補助事業に要する経費</t>
    <rPh sb="0" eb="2">
      <t>ホジョ</t>
    </rPh>
    <rPh sb="2" eb="4">
      <t>ジギョウ</t>
    </rPh>
    <rPh sb="5" eb="6">
      <t>ヨウ</t>
    </rPh>
    <rPh sb="8" eb="10">
      <t>ケイヒ</t>
    </rPh>
    <phoneticPr fontId="3"/>
  </si>
  <si>
    <t>申請対象年度</t>
    <rPh sb="0" eb="2">
      <t>シンセイ</t>
    </rPh>
    <rPh sb="2" eb="4">
      <t>タイショウ</t>
    </rPh>
    <rPh sb="4" eb="6">
      <t>ネンド</t>
    </rPh>
    <phoneticPr fontId="2"/>
  </si>
  <si>
    <t>他年度１</t>
    <rPh sb="0" eb="1">
      <t>ホカ</t>
    </rPh>
    <rPh sb="1" eb="3">
      <t>ネンド</t>
    </rPh>
    <phoneticPr fontId="2"/>
  </si>
  <si>
    <t>他年度２</t>
    <rPh sb="0" eb="1">
      <t>ホカ</t>
    </rPh>
    <rPh sb="1" eb="3">
      <t>ネンド</t>
    </rPh>
    <phoneticPr fontId="2"/>
  </si>
  <si>
    <t>他年度３</t>
    <rPh sb="0" eb="1">
      <t>ホカ</t>
    </rPh>
    <rPh sb="1" eb="3">
      <t>ネンド</t>
    </rPh>
    <phoneticPr fontId="2"/>
  </si>
  <si>
    <t>何年目か</t>
    <rPh sb="0" eb="3">
      <t>ナンネンメ</t>
    </rPh>
    <phoneticPr fontId="2"/>
  </si>
  <si>
    <t>-</t>
    <phoneticPr fontId="2"/>
  </si>
  <si>
    <t>-</t>
    <phoneticPr fontId="2"/>
  </si>
  <si>
    <t>1/1</t>
    <phoneticPr fontId="2"/>
  </si>
  <si>
    <t>1/2</t>
    <phoneticPr fontId="2"/>
  </si>
  <si>
    <t>1/3</t>
    <phoneticPr fontId="2"/>
  </si>
  <si>
    <t>1/4</t>
    <phoneticPr fontId="2"/>
  </si>
  <si>
    <t>2/2</t>
    <phoneticPr fontId="2"/>
  </si>
  <si>
    <t>2/3</t>
    <phoneticPr fontId="2"/>
  </si>
  <si>
    <t>2/4</t>
    <phoneticPr fontId="2"/>
  </si>
  <si>
    <t>3/3</t>
    <phoneticPr fontId="2"/>
  </si>
  <si>
    <t>3/4</t>
    <phoneticPr fontId="2"/>
  </si>
  <si>
    <t>4/4</t>
    <phoneticPr fontId="2"/>
  </si>
  <si>
    <t>コード表</t>
    <rPh sb="3" eb="4">
      <t>ヒョウ</t>
    </rPh>
    <phoneticPr fontId="2"/>
  </si>
  <si>
    <t>コード</t>
    <phoneticPr fontId="2"/>
  </si>
  <si>
    <t>計算</t>
    <rPh sb="0" eb="1">
      <t>ケイサン</t>
    </rPh>
    <phoneticPr fontId="2"/>
  </si>
  <si>
    <t>計算</t>
    <rPh sb="0" eb="2">
      <t>ケイサン</t>
    </rPh>
    <phoneticPr fontId="2"/>
  </si>
  <si>
    <t>基本情報入力　エネ種１</t>
    <rPh sb="0" eb="2">
      <t>キホン</t>
    </rPh>
    <rPh sb="2" eb="4">
      <t>ジョウホウ</t>
    </rPh>
    <rPh sb="4" eb="6">
      <t>ニュウリョク</t>
    </rPh>
    <rPh sb="9" eb="10">
      <t>シュ</t>
    </rPh>
    <phoneticPr fontId="2"/>
  </si>
  <si>
    <t>・蓄電池（パワコン一体型タイプの場合）</t>
    <rPh sb="1" eb="4">
      <t>チクデンチ</t>
    </rPh>
    <rPh sb="9" eb="12">
      <t>イッタイガタ</t>
    </rPh>
    <rPh sb="16" eb="18">
      <t>バアイ</t>
    </rPh>
    <phoneticPr fontId="8"/>
  </si>
  <si>
    <t>１台あたり定格出力（系統側）</t>
    <rPh sb="1" eb="2">
      <t>ダイ</t>
    </rPh>
    <rPh sb="5" eb="7">
      <t>テイカク</t>
    </rPh>
    <rPh sb="7" eb="9">
      <t>シュツリョク</t>
    </rPh>
    <rPh sb="10" eb="12">
      <t>ケイトウ</t>
    </rPh>
    <rPh sb="12" eb="13">
      <t>ガワ</t>
    </rPh>
    <phoneticPr fontId="2"/>
  </si>
  <si>
    <t>１台あたり定格入出力</t>
    <rPh sb="1" eb="2">
      <t>ダイ</t>
    </rPh>
    <rPh sb="5" eb="7">
      <t>テイカク</t>
    </rPh>
    <rPh sb="7" eb="8">
      <t>イ</t>
    </rPh>
    <rPh sb="8" eb="10">
      <t>シュツリョク</t>
    </rPh>
    <phoneticPr fontId="3"/>
  </si>
  <si>
    <t>定格入出力合計</t>
    <rPh sb="0" eb="2">
      <t>テイカク</t>
    </rPh>
    <rPh sb="2" eb="3">
      <t>イ</t>
    </rPh>
    <rPh sb="3" eb="5">
      <t>シュツリョク</t>
    </rPh>
    <rPh sb="5" eb="7">
      <t>ゴウケイ</t>
    </rPh>
    <phoneticPr fontId="2"/>
  </si>
  <si>
    <t>定格出力合計（系統側）</t>
    <rPh sb="0" eb="2">
      <t>テイカク</t>
    </rPh>
    <rPh sb="2" eb="4">
      <t>シュツリョク</t>
    </rPh>
    <rPh sb="4" eb="6">
      <t>ゴウケイ</t>
    </rPh>
    <rPh sb="7" eb="9">
      <t>ケイトウ</t>
    </rPh>
    <rPh sb="9" eb="10">
      <t>ガワ</t>
    </rPh>
    <phoneticPr fontId="2"/>
  </si>
  <si>
    <t>設備費１</t>
    <rPh sb="0" eb="2">
      <t>セツビ</t>
    </rPh>
    <rPh sb="2" eb="3">
      <t>ヒ</t>
    </rPh>
    <phoneticPr fontId="2"/>
  </si>
  <si>
    <t>設備費２</t>
    <rPh sb="0" eb="2">
      <t>セツビ</t>
    </rPh>
    <rPh sb="2" eb="3">
      <t>ヒ</t>
    </rPh>
    <phoneticPr fontId="2"/>
  </si>
  <si>
    <t>設備費３</t>
    <rPh sb="0" eb="2">
      <t>セツビ</t>
    </rPh>
    <rPh sb="2" eb="3">
      <t>ヒ</t>
    </rPh>
    <phoneticPr fontId="2"/>
  </si>
  <si>
    <t>設備費４</t>
    <rPh sb="0" eb="2">
      <t>セツビ</t>
    </rPh>
    <rPh sb="2" eb="3">
      <t>ヒ</t>
    </rPh>
    <phoneticPr fontId="2"/>
  </si>
  <si>
    <t>設備費５</t>
    <rPh sb="0" eb="2">
      <t>セツビ</t>
    </rPh>
    <rPh sb="2" eb="3">
      <t>ヒ</t>
    </rPh>
    <phoneticPr fontId="2"/>
  </si>
  <si>
    <t>設備費６</t>
    <rPh sb="0" eb="2">
      <t>セツビ</t>
    </rPh>
    <rPh sb="2" eb="3">
      <t>ヒ</t>
    </rPh>
    <phoneticPr fontId="2"/>
  </si>
  <si>
    <t>設備費７</t>
    <rPh sb="0" eb="2">
      <t>セツビ</t>
    </rPh>
    <rPh sb="2" eb="3">
      <t>ヒ</t>
    </rPh>
    <phoneticPr fontId="2"/>
  </si>
  <si>
    <t>設備費８</t>
    <rPh sb="0" eb="2">
      <t>セツビ</t>
    </rPh>
    <rPh sb="2" eb="3">
      <t>ヒ</t>
    </rPh>
    <phoneticPr fontId="2"/>
  </si>
  <si>
    <t>設備費９</t>
    <rPh sb="0" eb="2">
      <t>セツビ</t>
    </rPh>
    <rPh sb="2" eb="3">
      <t>ヒ</t>
    </rPh>
    <phoneticPr fontId="2"/>
  </si>
  <si>
    <t>蓄電池</t>
    <rPh sb="0" eb="3">
      <t>チクデンチ</t>
    </rPh>
    <phoneticPr fontId="2"/>
  </si>
  <si>
    <t>3-2　工事費の内訳</t>
    <rPh sb="4" eb="6">
      <t>コウジ</t>
    </rPh>
    <rPh sb="6" eb="7">
      <t>ヒ</t>
    </rPh>
    <rPh sb="8" eb="10">
      <t>ウチワケ</t>
    </rPh>
    <phoneticPr fontId="2"/>
  </si>
  <si>
    <t>設備費１０</t>
    <rPh sb="0" eb="2">
      <t>セツビ</t>
    </rPh>
    <rPh sb="2" eb="3">
      <t>ヒ</t>
    </rPh>
    <phoneticPr fontId="2"/>
  </si>
  <si>
    <t>数値表</t>
    <rPh sb="0" eb="2">
      <t>スウチ</t>
    </rPh>
    <rPh sb="2" eb="3">
      <t>ヒョウ</t>
    </rPh>
    <phoneticPr fontId="2"/>
  </si>
  <si>
    <t>-</t>
    <phoneticPr fontId="2"/>
  </si>
  <si>
    <t>工事費１</t>
    <rPh sb="0" eb="2">
      <t>コウジ</t>
    </rPh>
    <rPh sb="2" eb="3">
      <t>ヒ</t>
    </rPh>
    <phoneticPr fontId="2"/>
  </si>
  <si>
    <t>工事費２</t>
    <rPh sb="0" eb="2">
      <t>コウジ</t>
    </rPh>
    <rPh sb="2" eb="3">
      <t>ヒ</t>
    </rPh>
    <phoneticPr fontId="2"/>
  </si>
  <si>
    <t>工事費３</t>
    <rPh sb="0" eb="2">
      <t>コウジ</t>
    </rPh>
    <rPh sb="2" eb="3">
      <t>ヒ</t>
    </rPh>
    <phoneticPr fontId="2"/>
  </si>
  <si>
    <t>工事費４</t>
    <rPh sb="0" eb="2">
      <t>コウジ</t>
    </rPh>
    <rPh sb="2" eb="3">
      <t>ヒ</t>
    </rPh>
    <phoneticPr fontId="2"/>
  </si>
  <si>
    <t>工事費５</t>
    <rPh sb="0" eb="2">
      <t>コウジ</t>
    </rPh>
    <rPh sb="2" eb="3">
      <t>ヒ</t>
    </rPh>
    <phoneticPr fontId="2"/>
  </si>
  <si>
    <t>工事費６</t>
    <rPh sb="0" eb="2">
      <t>コウジ</t>
    </rPh>
    <rPh sb="2" eb="3">
      <t>ヒ</t>
    </rPh>
    <phoneticPr fontId="2"/>
  </si>
  <si>
    <t>工事費７</t>
    <rPh sb="0" eb="2">
      <t>コウジ</t>
    </rPh>
    <rPh sb="2" eb="3">
      <t>ヒ</t>
    </rPh>
    <phoneticPr fontId="2"/>
  </si>
  <si>
    <t>汎用入力規則（工事費の内訳）とエネ種１</t>
    <rPh sb="0" eb="2">
      <t>ハンヨウ</t>
    </rPh>
    <rPh sb="2" eb="4">
      <t>ニュウリョク</t>
    </rPh>
    <rPh sb="4" eb="6">
      <t>キソク</t>
    </rPh>
    <rPh sb="7" eb="10">
      <t>コウジヒ</t>
    </rPh>
    <rPh sb="11" eb="13">
      <t>ウチワケ</t>
    </rPh>
    <rPh sb="17" eb="18">
      <t>シュ</t>
    </rPh>
    <phoneticPr fontId="2"/>
  </si>
  <si>
    <t>汎用入力規則（機器リスト）とエネ種１</t>
    <rPh sb="0" eb="2">
      <t>ハンヨウ</t>
    </rPh>
    <rPh sb="2" eb="4">
      <t>ニュウリョク</t>
    </rPh>
    <rPh sb="4" eb="6">
      <t>キソク</t>
    </rPh>
    <rPh sb="7" eb="9">
      <t>キキ</t>
    </rPh>
    <rPh sb="16" eb="17">
      <t>シュ</t>
    </rPh>
    <phoneticPr fontId="2"/>
  </si>
  <si>
    <t>税率8%で計算</t>
    <rPh sb="0" eb="2">
      <t>ゼイリツ</t>
    </rPh>
    <rPh sb="5" eb="7">
      <t>ケイサン</t>
    </rPh>
    <phoneticPr fontId="2"/>
  </si>
  <si>
    <t>コード表より取得</t>
    <rPh sb="3" eb="4">
      <t>ヒョウ</t>
    </rPh>
    <rPh sb="6" eb="8">
      <t>シュトク</t>
    </rPh>
    <phoneticPr fontId="2"/>
  </si>
  <si>
    <t>他年度１メッセージ</t>
    <rPh sb="0" eb="1">
      <t>ホカ</t>
    </rPh>
    <rPh sb="1" eb="3">
      <t>ネンド</t>
    </rPh>
    <phoneticPr fontId="2"/>
  </si>
  <si>
    <t>他年度２メッセージ</t>
    <rPh sb="0" eb="1">
      <t>ホカ</t>
    </rPh>
    <rPh sb="1" eb="3">
      <t>ネンド</t>
    </rPh>
    <phoneticPr fontId="2"/>
  </si>
  <si>
    <t>他年度３メッセージ</t>
    <rPh sb="0" eb="1">
      <t>ホカ</t>
    </rPh>
    <rPh sb="1" eb="3">
      <t>ネンド</t>
    </rPh>
    <phoneticPr fontId="2"/>
  </si>
  <si>
    <t>※過年度の実績報告内容に即して記入してください。</t>
  </si>
  <si>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18"/>
  </si>
  <si>
    <t>※事業年度外のため、本シートは提出の必要はありません。</t>
    <rPh sb="1" eb="3">
      <t>ジギョウ</t>
    </rPh>
    <rPh sb="3" eb="5">
      <t>ネンド</t>
    </rPh>
    <rPh sb="5" eb="6">
      <t>ガイ</t>
    </rPh>
    <rPh sb="10" eb="11">
      <t>ホン</t>
    </rPh>
    <rPh sb="15" eb="17">
      <t>テイシュツ</t>
    </rPh>
    <rPh sb="18" eb="20">
      <t>ヒツヨウ</t>
    </rPh>
    <phoneticPr fontId="18"/>
  </si>
  <si>
    <t>メッセージ分岐１</t>
    <rPh sb="5" eb="7">
      <t>ブンキ</t>
    </rPh>
    <phoneticPr fontId="2"/>
  </si>
  <si>
    <t>メッセージ分岐１より取得</t>
    <rPh sb="5" eb="7">
      <t>ブンキ</t>
    </rPh>
    <rPh sb="10" eb="12">
      <t>シュトク</t>
    </rPh>
    <phoneticPr fontId="2"/>
  </si>
  <si>
    <t>補助対象経費。継続事業の場合は各年度の補助対象経費の合計。</t>
    <rPh sb="19" eb="21">
      <t>ホジョ</t>
    </rPh>
    <rPh sb="21" eb="23">
      <t>タイショウ</t>
    </rPh>
    <rPh sb="23" eb="25">
      <t>ケイヒ</t>
    </rPh>
    <rPh sb="26" eb="28">
      <t>ゴウケイ</t>
    </rPh>
    <phoneticPr fontId="2"/>
  </si>
  <si>
    <t>（蓄電池の補助対象経費は含まない）</t>
    <rPh sb="1" eb="4">
      <t>チクデンチ</t>
    </rPh>
    <rPh sb="5" eb="7">
      <t>ホジョ</t>
    </rPh>
    <rPh sb="7" eb="9">
      <t>タイショウ</t>
    </rPh>
    <rPh sb="9" eb="11">
      <t>ケイヒ</t>
    </rPh>
    <rPh sb="12" eb="13">
      <t>フク</t>
    </rPh>
    <phoneticPr fontId="2"/>
  </si>
  <si>
    <t>集熱器</t>
    <rPh sb="0" eb="1">
      <t>シュウ</t>
    </rPh>
    <phoneticPr fontId="3"/>
  </si>
  <si>
    <t>③</t>
    <phoneticPr fontId="2"/>
  </si>
  <si>
    <t>④</t>
    <phoneticPr fontId="2"/>
  </si>
  <si>
    <t>設計</t>
    <rPh sb="0" eb="2">
      <t>セッケイ</t>
    </rPh>
    <phoneticPr fontId="2"/>
  </si>
  <si>
    <t>工事</t>
    <rPh sb="0" eb="2">
      <t>コウジ</t>
    </rPh>
    <phoneticPr fontId="2"/>
  </si>
  <si>
    <t>支払</t>
    <rPh sb="0" eb="2">
      <t>シハライ</t>
    </rPh>
    <phoneticPr fontId="2"/>
  </si>
  <si>
    <t>実績報告書提出</t>
    <rPh sb="0" eb="2">
      <t>ジッセキ</t>
    </rPh>
    <rPh sb="2" eb="4">
      <t>ホウコク</t>
    </rPh>
    <rPh sb="4" eb="5">
      <t>ショ</t>
    </rPh>
    <rPh sb="5" eb="7">
      <t>テイシュツ</t>
    </rPh>
    <phoneticPr fontId="2"/>
  </si>
  <si>
    <t>補助事業に要する経費（設備費）（実施年度）</t>
    <rPh sb="0" eb="2">
      <t>ホジョ</t>
    </rPh>
    <rPh sb="2" eb="4">
      <t>ジギョウ</t>
    </rPh>
    <rPh sb="5" eb="6">
      <t>ヨウ</t>
    </rPh>
    <rPh sb="8" eb="10">
      <t>ケイヒ</t>
    </rPh>
    <rPh sb="11" eb="13">
      <t>セツビ</t>
    </rPh>
    <rPh sb="13" eb="14">
      <t>ヒ</t>
    </rPh>
    <rPh sb="16" eb="18">
      <t>ジッシ</t>
    </rPh>
    <rPh sb="18" eb="20">
      <t>ネンド</t>
    </rPh>
    <phoneticPr fontId="2"/>
  </si>
  <si>
    <t>補助事業に要する経費（設計費）（実施年度）</t>
    <rPh sb="0" eb="2">
      <t>ホジョ</t>
    </rPh>
    <rPh sb="2" eb="4">
      <t>ジギョウ</t>
    </rPh>
    <rPh sb="5" eb="6">
      <t>ヨウ</t>
    </rPh>
    <rPh sb="8" eb="10">
      <t>ケイヒ</t>
    </rPh>
    <rPh sb="11" eb="13">
      <t>セッケイ</t>
    </rPh>
    <rPh sb="13" eb="14">
      <t>ヒ</t>
    </rPh>
    <rPh sb="16" eb="18">
      <t>ジッシ</t>
    </rPh>
    <rPh sb="18" eb="20">
      <t>ネンド</t>
    </rPh>
    <phoneticPr fontId="2"/>
  </si>
  <si>
    <t>補助事業に要する経費（工事費）（実施年度）</t>
    <rPh sb="0" eb="2">
      <t>ホジョ</t>
    </rPh>
    <rPh sb="2" eb="4">
      <t>ジギョウ</t>
    </rPh>
    <rPh sb="5" eb="6">
      <t>ヨウ</t>
    </rPh>
    <rPh sb="8" eb="10">
      <t>ケイヒ</t>
    </rPh>
    <rPh sb="11" eb="14">
      <t>コウジヒ</t>
    </rPh>
    <rPh sb="16" eb="18">
      <t>ジッシ</t>
    </rPh>
    <rPh sb="18" eb="20">
      <t>ネンド</t>
    </rPh>
    <phoneticPr fontId="2"/>
  </si>
  <si>
    <t>補助事業に要する経費（消費税）（実施年度）</t>
    <rPh sb="0" eb="2">
      <t>ホジョ</t>
    </rPh>
    <rPh sb="2" eb="4">
      <t>ジギョウ</t>
    </rPh>
    <rPh sb="5" eb="6">
      <t>ヨウ</t>
    </rPh>
    <rPh sb="8" eb="10">
      <t>ケイヒ</t>
    </rPh>
    <rPh sb="11" eb="14">
      <t>ショウヒゼイ</t>
    </rPh>
    <rPh sb="16" eb="18">
      <t>ジッシ</t>
    </rPh>
    <rPh sb="18" eb="20">
      <t>ネンド</t>
    </rPh>
    <phoneticPr fontId="2"/>
  </si>
  <si>
    <t>補助対象経費（設計費）（実施年度）</t>
    <rPh sb="0" eb="2">
      <t>ホジョ</t>
    </rPh>
    <rPh sb="2" eb="4">
      <t>タイショウ</t>
    </rPh>
    <rPh sb="4" eb="6">
      <t>ケイヒ</t>
    </rPh>
    <rPh sb="7" eb="9">
      <t>セッケイ</t>
    </rPh>
    <rPh sb="9" eb="10">
      <t>ヒ</t>
    </rPh>
    <rPh sb="12" eb="14">
      <t>ジッシ</t>
    </rPh>
    <rPh sb="14" eb="16">
      <t>ネンド</t>
    </rPh>
    <phoneticPr fontId="2"/>
  </si>
  <si>
    <t>補助対象経費（設備費）（実施年度）</t>
    <rPh sb="0" eb="2">
      <t>ホジョ</t>
    </rPh>
    <rPh sb="2" eb="4">
      <t>タイショウ</t>
    </rPh>
    <rPh sb="4" eb="6">
      <t>ケイヒ</t>
    </rPh>
    <rPh sb="7" eb="9">
      <t>セツビ</t>
    </rPh>
    <rPh sb="9" eb="10">
      <t>ヒ</t>
    </rPh>
    <rPh sb="12" eb="14">
      <t>ジッシ</t>
    </rPh>
    <rPh sb="14" eb="16">
      <t>ネンド</t>
    </rPh>
    <phoneticPr fontId="2"/>
  </si>
  <si>
    <t>補助対象経費（工事費）（実施年度）</t>
    <rPh sb="0" eb="2">
      <t>ホジョ</t>
    </rPh>
    <rPh sb="2" eb="4">
      <t>タイショウ</t>
    </rPh>
    <rPh sb="4" eb="6">
      <t>ケイヒ</t>
    </rPh>
    <rPh sb="7" eb="10">
      <t>コウジヒ</t>
    </rPh>
    <rPh sb="12" eb="14">
      <t>ジッシ</t>
    </rPh>
    <rPh sb="14" eb="16">
      <t>ネンド</t>
    </rPh>
    <phoneticPr fontId="2"/>
  </si>
  <si>
    <t>補助金の交付申請予定額（設計費）（実施年度）</t>
    <rPh sb="0" eb="3">
      <t>ホジョキン</t>
    </rPh>
    <rPh sb="4" eb="6">
      <t>コウフ</t>
    </rPh>
    <rPh sb="6" eb="8">
      <t>シンセイ</t>
    </rPh>
    <rPh sb="8" eb="10">
      <t>ヨテイ</t>
    </rPh>
    <rPh sb="10" eb="11">
      <t>ガク</t>
    </rPh>
    <rPh sb="12" eb="14">
      <t>セッケイ</t>
    </rPh>
    <rPh sb="14" eb="15">
      <t>ヒ</t>
    </rPh>
    <rPh sb="17" eb="19">
      <t>ジッシ</t>
    </rPh>
    <rPh sb="19" eb="21">
      <t>ネンド</t>
    </rPh>
    <phoneticPr fontId="2"/>
  </si>
  <si>
    <t>補助金の交付申請予定額（設備費）（実施年度）</t>
    <rPh sb="0" eb="3">
      <t>ホジョキン</t>
    </rPh>
    <rPh sb="4" eb="6">
      <t>コウフ</t>
    </rPh>
    <rPh sb="6" eb="8">
      <t>シンセイ</t>
    </rPh>
    <rPh sb="8" eb="10">
      <t>ヨテイ</t>
    </rPh>
    <rPh sb="10" eb="11">
      <t>ガク</t>
    </rPh>
    <rPh sb="12" eb="14">
      <t>セツビ</t>
    </rPh>
    <rPh sb="14" eb="15">
      <t>ヒ</t>
    </rPh>
    <rPh sb="17" eb="19">
      <t>ジッシ</t>
    </rPh>
    <rPh sb="19" eb="21">
      <t>ネンド</t>
    </rPh>
    <phoneticPr fontId="2"/>
  </si>
  <si>
    <t>補助金の交付申請予定額（工事費）（実施年度）</t>
    <rPh sb="0" eb="3">
      <t>ホジョキン</t>
    </rPh>
    <rPh sb="4" eb="6">
      <t>コウフ</t>
    </rPh>
    <rPh sb="6" eb="8">
      <t>シンセイ</t>
    </rPh>
    <rPh sb="8" eb="10">
      <t>ヨテイ</t>
    </rPh>
    <rPh sb="10" eb="11">
      <t>ガク</t>
    </rPh>
    <rPh sb="12" eb="15">
      <t>コウジヒ</t>
    </rPh>
    <rPh sb="17" eb="19">
      <t>ジッシ</t>
    </rPh>
    <rPh sb="19" eb="21">
      <t>ネンド</t>
    </rPh>
    <phoneticPr fontId="2"/>
  </si>
  <si>
    <t>補助事業に要する経費（設計費）（他年度１）</t>
    <rPh sb="0" eb="2">
      <t>ホジョ</t>
    </rPh>
    <rPh sb="2" eb="4">
      <t>ジギョウ</t>
    </rPh>
    <rPh sb="5" eb="6">
      <t>ヨウ</t>
    </rPh>
    <rPh sb="8" eb="10">
      <t>ケイヒ</t>
    </rPh>
    <rPh sb="11" eb="13">
      <t>セッケイ</t>
    </rPh>
    <rPh sb="13" eb="14">
      <t>ヒ</t>
    </rPh>
    <phoneticPr fontId="2"/>
  </si>
  <si>
    <t>補助事業に要する経費（設備費）（他年度１）</t>
    <rPh sb="0" eb="2">
      <t>ホジョ</t>
    </rPh>
    <rPh sb="2" eb="4">
      <t>ジギョウ</t>
    </rPh>
    <rPh sb="5" eb="6">
      <t>ヨウ</t>
    </rPh>
    <rPh sb="8" eb="10">
      <t>ケイヒ</t>
    </rPh>
    <rPh sb="11" eb="13">
      <t>セツビ</t>
    </rPh>
    <rPh sb="13" eb="14">
      <t>ヒ</t>
    </rPh>
    <phoneticPr fontId="2"/>
  </si>
  <si>
    <t>補助事業に要する経費（工事費）（他年度１）</t>
    <rPh sb="0" eb="2">
      <t>ホジョ</t>
    </rPh>
    <rPh sb="2" eb="4">
      <t>ジギョウ</t>
    </rPh>
    <rPh sb="5" eb="6">
      <t>ヨウ</t>
    </rPh>
    <rPh sb="8" eb="10">
      <t>ケイヒ</t>
    </rPh>
    <rPh sb="11" eb="14">
      <t>コウジヒ</t>
    </rPh>
    <phoneticPr fontId="2"/>
  </si>
  <si>
    <t>補助事業に要する経費（消費税）（他年度１）</t>
    <rPh sb="0" eb="2">
      <t>ホジョ</t>
    </rPh>
    <rPh sb="2" eb="4">
      <t>ジギョウ</t>
    </rPh>
    <rPh sb="5" eb="6">
      <t>ヨウ</t>
    </rPh>
    <rPh sb="8" eb="10">
      <t>ケイヒ</t>
    </rPh>
    <rPh sb="11" eb="14">
      <t>ショウヒゼイ</t>
    </rPh>
    <phoneticPr fontId="2"/>
  </si>
  <si>
    <t>補助対象経費（設計費）（他年度１）</t>
    <rPh sb="0" eb="2">
      <t>ホジョ</t>
    </rPh>
    <rPh sb="2" eb="4">
      <t>タイショウ</t>
    </rPh>
    <rPh sb="4" eb="6">
      <t>ケイヒ</t>
    </rPh>
    <rPh sb="7" eb="9">
      <t>セッケイ</t>
    </rPh>
    <rPh sb="9" eb="10">
      <t>ヒ</t>
    </rPh>
    <phoneticPr fontId="2"/>
  </si>
  <si>
    <t>補助対象経費（設備費）（他年度１）</t>
    <rPh sb="0" eb="2">
      <t>ホジョ</t>
    </rPh>
    <rPh sb="2" eb="4">
      <t>タイショウ</t>
    </rPh>
    <rPh sb="4" eb="6">
      <t>ケイヒ</t>
    </rPh>
    <rPh sb="7" eb="9">
      <t>セツビ</t>
    </rPh>
    <rPh sb="9" eb="10">
      <t>ヒ</t>
    </rPh>
    <phoneticPr fontId="2"/>
  </si>
  <si>
    <t>補助対象経費（工事費）（他年度１）</t>
    <rPh sb="0" eb="2">
      <t>ホジョ</t>
    </rPh>
    <rPh sb="2" eb="4">
      <t>タイショウ</t>
    </rPh>
    <rPh sb="4" eb="6">
      <t>ケイヒ</t>
    </rPh>
    <rPh sb="7" eb="10">
      <t>コウジヒ</t>
    </rPh>
    <phoneticPr fontId="2"/>
  </si>
  <si>
    <t>補助金の交付申請予定額（設計費）（他年度１）</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</si>
  <si>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補助金の交付申請予定額（設備費）（他年度１）</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</si>
  <si>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補助金の交付申請予定額（工事費）（他年度１）</t>
    <rPh sb="0" eb="3">
      <t>ホジョキン</t>
    </rPh>
    <rPh sb="4" eb="6">
      <t>コウフ</t>
    </rPh>
    <rPh sb="6" eb="8">
      <t>シンセイ</t>
    </rPh>
    <rPh sb="8" eb="10">
      <t>ヨテイ</t>
    </rPh>
    <rPh sb="10" eb="11">
      <t>ガク</t>
    </rPh>
    <rPh sb="12" eb="15">
      <t>コウジヒ</t>
    </rPh>
    <phoneticPr fontId="2"/>
  </si>
  <si>
    <t>補助事業に要する経費（設計費）（他年度２）</t>
    <rPh sb="0" eb="2">
      <t>ホジョ</t>
    </rPh>
    <rPh sb="2" eb="4">
      <t>ジギョウ</t>
    </rPh>
    <rPh sb="5" eb="6">
      <t>ヨウ</t>
    </rPh>
    <rPh sb="8" eb="10">
      <t>ケイヒ</t>
    </rPh>
    <rPh sb="11" eb="13">
      <t>セッケイ</t>
    </rPh>
    <rPh sb="13" eb="14">
      <t>ヒ</t>
    </rPh>
    <phoneticPr fontId="2"/>
  </si>
  <si>
    <t>補助事業に要する経費（設備費）（他年度２）</t>
    <rPh sb="0" eb="2">
      <t>ホジョ</t>
    </rPh>
    <rPh sb="2" eb="4">
      <t>ジギョウ</t>
    </rPh>
    <rPh sb="5" eb="6">
      <t>ヨウ</t>
    </rPh>
    <rPh sb="8" eb="10">
      <t>ケイヒ</t>
    </rPh>
    <rPh sb="11" eb="13">
      <t>セツビ</t>
    </rPh>
    <rPh sb="13" eb="14">
      <t>ヒ</t>
    </rPh>
    <phoneticPr fontId="2"/>
  </si>
  <si>
    <t>補助事業に要する経費（工事費）（他年度２）</t>
    <rPh sb="0" eb="2">
      <t>ホジョ</t>
    </rPh>
    <rPh sb="2" eb="4">
      <t>ジギョウ</t>
    </rPh>
    <rPh sb="5" eb="6">
      <t>ヨウ</t>
    </rPh>
    <rPh sb="8" eb="10">
      <t>ケイヒ</t>
    </rPh>
    <rPh sb="11" eb="14">
      <t>コウジヒ</t>
    </rPh>
    <phoneticPr fontId="2"/>
  </si>
  <si>
    <t>補助事業に要する経費（消費税）（他年度２）</t>
    <rPh sb="0" eb="2">
      <t>ホジョ</t>
    </rPh>
    <rPh sb="2" eb="4">
      <t>ジギョウ</t>
    </rPh>
    <rPh sb="5" eb="6">
      <t>ヨウ</t>
    </rPh>
    <rPh sb="8" eb="10">
      <t>ケイヒ</t>
    </rPh>
    <rPh sb="11" eb="14">
      <t>ショウヒゼイ</t>
    </rPh>
    <phoneticPr fontId="2"/>
  </si>
  <si>
    <t>補助対象経費（設計費）（他年度２）</t>
    <rPh sb="0" eb="2">
      <t>ホジョ</t>
    </rPh>
    <rPh sb="2" eb="4">
      <t>タイショウ</t>
    </rPh>
    <rPh sb="4" eb="6">
      <t>ケイヒ</t>
    </rPh>
    <rPh sb="7" eb="9">
      <t>セッケイ</t>
    </rPh>
    <rPh sb="9" eb="10">
      <t>ヒ</t>
    </rPh>
    <phoneticPr fontId="2"/>
  </si>
  <si>
    <t>補助対象経費（設備費）（他年度２）</t>
    <rPh sb="0" eb="2">
      <t>ホジョ</t>
    </rPh>
    <rPh sb="2" eb="4">
      <t>タイショウ</t>
    </rPh>
    <rPh sb="4" eb="6">
      <t>ケイヒ</t>
    </rPh>
    <rPh sb="7" eb="9">
      <t>セツビ</t>
    </rPh>
    <rPh sb="9" eb="10">
      <t>ヒ</t>
    </rPh>
    <phoneticPr fontId="2"/>
  </si>
  <si>
    <t>補助対象経費（工事費）（他年度２）</t>
    <rPh sb="0" eb="2">
      <t>ホジョ</t>
    </rPh>
    <rPh sb="2" eb="4">
      <t>タイショウ</t>
    </rPh>
    <rPh sb="4" eb="6">
      <t>ケイヒ</t>
    </rPh>
    <rPh sb="7" eb="10">
      <t>コウジヒ</t>
    </rPh>
    <phoneticPr fontId="2"/>
  </si>
  <si>
    <t>補助金の交付申請予定額（設計費）（他年度２）</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</si>
  <si>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補助金の交付申請予定額（設備費）（他年度２）</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</si>
  <si>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補助金の交付申請予定額（工事費）（他年度２）</t>
    <rPh sb="0" eb="3">
      <t>ホジョキン</t>
    </rPh>
    <rPh sb="4" eb="6">
      <t>コウフ</t>
    </rPh>
    <rPh sb="6" eb="8">
      <t>シンセイ</t>
    </rPh>
    <rPh sb="8" eb="10">
      <t>ヨテイ</t>
    </rPh>
    <rPh sb="10" eb="11">
      <t>ガク</t>
    </rPh>
    <rPh sb="12" eb="15">
      <t>コウジヒ</t>
    </rPh>
    <phoneticPr fontId="2"/>
  </si>
  <si>
    <t>補助事業に要する経費（設計費）（他年度３）</t>
    <rPh sb="0" eb="2">
      <t>ホジョ</t>
    </rPh>
    <rPh sb="2" eb="4">
      <t>ジギョウ</t>
    </rPh>
    <rPh sb="5" eb="6">
      <t>ヨウ</t>
    </rPh>
    <rPh sb="8" eb="10">
      <t>ケイヒ</t>
    </rPh>
    <rPh sb="11" eb="13">
      <t>セッケイ</t>
    </rPh>
    <rPh sb="13" eb="14">
      <t>ヒ</t>
    </rPh>
    <phoneticPr fontId="2"/>
  </si>
  <si>
    <t>補助事業に要する経費（設備費）（他年度３）</t>
    <rPh sb="0" eb="2">
      <t>ホジョ</t>
    </rPh>
    <rPh sb="2" eb="4">
      <t>ジギョウ</t>
    </rPh>
    <rPh sb="5" eb="6">
      <t>ヨウ</t>
    </rPh>
    <rPh sb="8" eb="10">
      <t>ケイヒ</t>
    </rPh>
    <rPh sb="11" eb="13">
      <t>セツビ</t>
    </rPh>
    <rPh sb="13" eb="14">
      <t>ヒ</t>
    </rPh>
    <phoneticPr fontId="2"/>
  </si>
  <si>
    <t>補助事業に要する経費（工事費）（他年度３）</t>
    <rPh sb="0" eb="2">
      <t>ホジョ</t>
    </rPh>
    <rPh sb="2" eb="4">
      <t>ジギョウ</t>
    </rPh>
    <rPh sb="5" eb="6">
      <t>ヨウ</t>
    </rPh>
    <rPh sb="8" eb="10">
      <t>ケイヒ</t>
    </rPh>
    <rPh sb="11" eb="14">
      <t>コウジヒ</t>
    </rPh>
    <phoneticPr fontId="2"/>
  </si>
  <si>
    <t>補助事業に要する経費（消費税）（他年度３）</t>
    <rPh sb="0" eb="2">
      <t>ホジョ</t>
    </rPh>
    <rPh sb="2" eb="4">
      <t>ジギョウ</t>
    </rPh>
    <rPh sb="5" eb="6">
      <t>ヨウ</t>
    </rPh>
    <rPh sb="8" eb="10">
      <t>ケイヒ</t>
    </rPh>
    <rPh sb="11" eb="14">
      <t>ショウヒゼイ</t>
    </rPh>
    <phoneticPr fontId="2"/>
  </si>
  <si>
    <t>補助対象経費（設計費）（他年度３）</t>
    <rPh sb="0" eb="2">
      <t>ホジョ</t>
    </rPh>
    <rPh sb="2" eb="4">
      <t>タイショウ</t>
    </rPh>
    <rPh sb="4" eb="6">
      <t>ケイヒ</t>
    </rPh>
    <rPh sb="7" eb="9">
      <t>セッケイ</t>
    </rPh>
    <rPh sb="9" eb="10">
      <t>ヒ</t>
    </rPh>
    <phoneticPr fontId="2"/>
  </si>
  <si>
    <t>補助対象経費（設備費）（他年度３）</t>
    <rPh sb="0" eb="2">
      <t>ホジョ</t>
    </rPh>
    <rPh sb="2" eb="4">
      <t>タイショウ</t>
    </rPh>
    <rPh sb="4" eb="6">
      <t>ケイヒ</t>
    </rPh>
    <rPh sb="7" eb="9">
      <t>セツビ</t>
    </rPh>
    <rPh sb="9" eb="10">
      <t>ヒ</t>
    </rPh>
    <phoneticPr fontId="2"/>
  </si>
  <si>
    <t>補助対象経費（工事費）（他年度３）</t>
    <rPh sb="0" eb="2">
      <t>ホジョ</t>
    </rPh>
    <rPh sb="2" eb="4">
      <t>タイショウ</t>
    </rPh>
    <rPh sb="4" eb="6">
      <t>ケイヒ</t>
    </rPh>
    <rPh sb="7" eb="10">
      <t>コウジヒ</t>
    </rPh>
    <phoneticPr fontId="2"/>
  </si>
  <si>
    <t>補助金の交付申請予定額（設計費）（他年度３）</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</si>
  <si>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補助金の交付申請予定額（設備費）（他年度３）</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</si>
  <si>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補助金の交付申請予定額（工事費）（他年度３）</t>
    <rPh sb="0" eb="3">
      <t>ホジョキン</t>
    </rPh>
    <rPh sb="4" eb="6">
      <t>コウフ</t>
    </rPh>
    <rPh sb="6" eb="8">
      <t>シンセイ</t>
    </rPh>
    <rPh sb="8" eb="10">
      <t>ヨテイ</t>
    </rPh>
    <rPh sb="10" eb="11">
      <t>ガク</t>
    </rPh>
    <rPh sb="12" eb="15">
      <t>コウジヒ</t>
    </rPh>
    <phoneticPr fontId="2"/>
  </si>
  <si>
    <t>補助事業に要する経費（合計）（実施年度）</t>
    <rPh sb="0" eb="2">
      <t>ホジョ</t>
    </rPh>
    <rPh sb="2" eb="4">
      <t>ジギョウ</t>
    </rPh>
    <rPh sb="5" eb="6">
      <t>ヨウ</t>
    </rPh>
    <rPh sb="8" eb="10">
      <t>ケイヒ</t>
    </rPh>
    <rPh sb="11" eb="13">
      <t>ゴウケイ</t>
    </rPh>
    <rPh sb="15" eb="17">
      <t>ジッシ</t>
    </rPh>
    <rPh sb="17" eb="19">
      <t>ネンド</t>
    </rPh>
    <phoneticPr fontId="2"/>
  </si>
  <si>
    <t>補助対象経費（合計）（実施年度）</t>
    <rPh sb="0" eb="2">
      <t>ホジョ</t>
    </rPh>
    <rPh sb="2" eb="4">
      <t>タイショウ</t>
    </rPh>
    <rPh sb="4" eb="6">
      <t>ケイヒ</t>
    </rPh>
    <rPh sb="7" eb="9">
      <t>ゴウケイ</t>
    </rPh>
    <rPh sb="11" eb="13">
      <t>ジッシ</t>
    </rPh>
    <rPh sb="13" eb="15">
      <t>ネンド</t>
    </rPh>
    <phoneticPr fontId="2"/>
  </si>
  <si>
    <t>補助金の交付申請予定額（合計）（実施年度）</t>
    <rPh sb="0" eb="3">
      <t>ホジョキン</t>
    </rPh>
    <rPh sb="4" eb="6">
      <t>コウフ</t>
    </rPh>
    <rPh sb="6" eb="8">
      <t>シンセイ</t>
    </rPh>
    <rPh sb="8" eb="10">
      <t>ヨテイ</t>
    </rPh>
    <rPh sb="10" eb="11">
      <t>ガク</t>
    </rPh>
    <rPh sb="12" eb="14">
      <t>ゴウケイ</t>
    </rPh>
    <rPh sb="16" eb="18">
      <t>ジッシ</t>
    </rPh>
    <rPh sb="18" eb="20">
      <t>ネンド</t>
    </rPh>
    <phoneticPr fontId="2"/>
  </si>
  <si>
    <t>補助事業に要する経費（合計）（他年度１）</t>
    <rPh sb="0" eb="2">
      <t>ホジョ</t>
    </rPh>
    <rPh sb="2" eb="4">
      <t>ジギョウ</t>
    </rPh>
    <rPh sb="5" eb="6">
      <t>ヨウ</t>
    </rPh>
    <rPh sb="8" eb="10">
      <t>ケイヒ</t>
    </rPh>
    <rPh sb="11" eb="13">
      <t>ゴウケイ</t>
    </rPh>
    <phoneticPr fontId="2"/>
  </si>
  <si>
    <t>補助対象経費（合計）（他年度１）</t>
    <rPh sb="0" eb="2">
      <t>ホジョ</t>
    </rPh>
    <rPh sb="2" eb="4">
      <t>タイショウ</t>
    </rPh>
    <rPh sb="4" eb="6">
      <t>ケイヒ</t>
    </rPh>
    <rPh sb="7" eb="9">
      <t>ゴウケイ</t>
    </rPh>
    <phoneticPr fontId="2"/>
  </si>
  <si>
    <t>補助金の交付申請予定額（合計）（他年度１）</t>
    <rPh sb="0" eb="3">
      <t>ホジョキン</t>
    </rPh>
    <rPh sb="4" eb="6">
      <t>コウフ</t>
    </rPh>
    <rPh sb="6" eb="8">
      <t>シンセイ</t>
    </rPh>
    <rPh sb="8" eb="10">
      <t>ヨテイ</t>
    </rPh>
    <rPh sb="10" eb="11">
      <t>ガク</t>
    </rPh>
    <rPh sb="12" eb="14">
      <t>ゴウケイ</t>
    </rPh>
    <phoneticPr fontId="2"/>
  </si>
  <si>
    <t>補助事業に要する経費（合計）（他年度２）</t>
    <rPh sb="0" eb="2">
      <t>ホジョ</t>
    </rPh>
    <rPh sb="2" eb="4">
      <t>ジギョウ</t>
    </rPh>
    <rPh sb="5" eb="6">
      <t>ヨウ</t>
    </rPh>
    <rPh sb="8" eb="10">
      <t>ケイヒ</t>
    </rPh>
    <rPh sb="11" eb="13">
      <t>ゴウケイ</t>
    </rPh>
    <phoneticPr fontId="2"/>
  </si>
  <si>
    <t>補助対象経費（合計）（他年度２）</t>
    <rPh sb="0" eb="2">
      <t>ホジョ</t>
    </rPh>
    <rPh sb="2" eb="4">
      <t>タイショウ</t>
    </rPh>
    <rPh sb="4" eb="6">
      <t>ケイヒ</t>
    </rPh>
    <rPh sb="7" eb="9">
      <t>ゴウケイ</t>
    </rPh>
    <phoneticPr fontId="2"/>
  </si>
  <si>
    <t>補助金の交付申請予定額（合計）（他年度２）</t>
    <rPh sb="0" eb="3">
      <t>ホジョキン</t>
    </rPh>
    <rPh sb="4" eb="6">
      <t>コウフ</t>
    </rPh>
    <rPh sb="6" eb="8">
      <t>シンセイ</t>
    </rPh>
    <rPh sb="8" eb="10">
      <t>ヨテイ</t>
    </rPh>
    <rPh sb="10" eb="11">
      <t>ガク</t>
    </rPh>
    <rPh sb="12" eb="14">
      <t>ゴウケイ</t>
    </rPh>
    <phoneticPr fontId="2"/>
  </si>
  <si>
    <t>補助事業に要する経費（合計）（他年度３）</t>
    <rPh sb="0" eb="2">
      <t>ホジョ</t>
    </rPh>
    <rPh sb="2" eb="4">
      <t>ジギョウ</t>
    </rPh>
    <rPh sb="5" eb="6">
      <t>ヨウ</t>
    </rPh>
    <rPh sb="8" eb="10">
      <t>ケイヒ</t>
    </rPh>
    <rPh sb="11" eb="13">
      <t>ゴウケイ</t>
    </rPh>
    <phoneticPr fontId="2"/>
  </si>
  <si>
    <t>補助対象経費（合計）（他年度３）</t>
    <rPh sb="0" eb="2">
      <t>ホジョ</t>
    </rPh>
    <rPh sb="2" eb="4">
      <t>タイショウ</t>
    </rPh>
    <rPh sb="4" eb="6">
      <t>ケイヒ</t>
    </rPh>
    <rPh sb="7" eb="9">
      <t>ゴウケイ</t>
    </rPh>
    <phoneticPr fontId="2"/>
  </si>
  <si>
    <t>補助金の交付申請予定額（合計）（他年度３）</t>
    <rPh sb="0" eb="3">
      <t>ホジョキン</t>
    </rPh>
    <rPh sb="4" eb="6">
      <t>コウフ</t>
    </rPh>
    <rPh sb="6" eb="8">
      <t>シンセイ</t>
    </rPh>
    <rPh sb="8" eb="10">
      <t>ヨテイ</t>
    </rPh>
    <rPh sb="10" eb="11">
      <t>ガク</t>
    </rPh>
    <rPh sb="12" eb="14">
      <t>ゴウケイ</t>
    </rPh>
    <phoneticPr fontId="2"/>
  </si>
  <si>
    <t>補助事業に要する経費（総計）（実施年度）</t>
    <rPh sb="0" eb="2">
      <t>ホジョ</t>
    </rPh>
    <rPh sb="2" eb="4">
      <t>ジギョウ</t>
    </rPh>
    <rPh sb="5" eb="6">
      <t>ヨウ</t>
    </rPh>
    <rPh sb="8" eb="10">
      <t>ケイヒ</t>
    </rPh>
    <rPh sb="11" eb="13">
      <t>ソウケイ</t>
    </rPh>
    <rPh sb="15" eb="17">
      <t>ジッシ</t>
    </rPh>
    <rPh sb="17" eb="19">
      <t>ネンド</t>
    </rPh>
    <phoneticPr fontId="2"/>
  </si>
  <si>
    <t>補助事業に要する経費（総計）（他年度１）</t>
    <rPh sb="0" eb="2">
      <t>ホジョ</t>
    </rPh>
    <rPh sb="2" eb="4">
      <t>ジギョウ</t>
    </rPh>
    <rPh sb="5" eb="6">
      <t>ヨウ</t>
    </rPh>
    <rPh sb="8" eb="10">
      <t>ケイヒ</t>
    </rPh>
    <rPh sb="11" eb="13">
      <t>ソウケイ</t>
    </rPh>
    <phoneticPr fontId="2"/>
  </si>
  <si>
    <t>補助事業に要する経費（総計）（他年度２）</t>
    <rPh sb="0" eb="2">
      <t>ホジョ</t>
    </rPh>
    <rPh sb="2" eb="4">
      <t>ジギョウ</t>
    </rPh>
    <rPh sb="5" eb="6">
      <t>ヨウ</t>
    </rPh>
    <rPh sb="8" eb="10">
      <t>ケイヒ</t>
    </rPh>
    <rPh sb="11" eb="13">
      <t>ソウケイ</t>
    </rPh>
    <phoneticPr fontId="2"/>
  </si>
  <si>
    <t>補助事業に要する経費（総計）（他年度３）</t>
    <rPh sb="0" eb="2">
      <t>ホジョ</t>
    </rPh>
    <rPh sb="2" eb="4">
      <t>ジギョウ</t>
    </rPh>
    <rPh sb="5" eb="6">
      <t>ヨウ</t>
    </rPh>
    <rPh sb="8" eb="10">
      <t>ケイヒ</t>
    </rPh>
    <rPh sb="11" eb="13">
      <t>ソウケイ</t>
    </rPh>
    <phoneticPr fontId="2"/>
  </si>
  <si>
    <t>借入資金</t>
    <rPh sb="0" eb="2">
      <t>カリイレ</t>
    </rPh>
    <rPh sb="2" eb="4">
      <t>シキン</t>
    </rPh>
    <phoneticPr fontId="2"/>
  </si>
  <si>
    <t>3-4補助事業に要する経費及びその調達方法金融機関借入総合計</t>
    <rPh sb="3" eb="5">
      <t>ホジョ</t>
    </rPh>
    <rPh sb="5" eb="7">
      <t>ジギョウ</t>
    </rPh>
    <rPh sb="8" eb="9">
      <t>ヨウ</t>
    </rPh>
    <rPh sb="11" eb="13">
      <t>ケイヒ</t>
    </rPh>
    <rPh sb="13" eb="14">
      <t>オヨ</t>
    </rPh>
    <rPh sb="17" eb="19">
      <t>チョウタツ</t>
    </rPh>
    <rPh sb="19" eb="21">
      <t>ホウホウ</t>
    </rPh>
    <rPh sb="21" eb="23">
      <t>キンユウ</t>
    </rPh>
    <rPh sb="23" eb="25">
      <t>キカン</t>
    </rPh>
    <rPh sb="25" eb="27">
      <t>カリイレ</t>
    </rPh>
    <rPh sb="27" eb="30">
      <t>ソウゴウケイ</t>
    </rPh>
    <phoneticPr fontId="2"/>
  </si>
  <si>
    <t>②</t>
    <phoneticPr fontId="2"/>
  </si>
  <si>
    <t>法定耐用年数</t>
    <rPh sb="0" eb="2">
      <t>ホウテイ</t>
    </rPh>
    <rPh sb="2" eb="4">
      <t>タイヨウ</t>
    </rPh>
    <rPh sb="4" eb="6">
      <t>ネンスウ</t>
    </rPh>
    <phoneticPr fontId="2"/>
  </si>
  <si>
    <t>法定耐用年数コード表</t>
    <rPh sb="0" eb="2">
      <t>ホウテイ</t>
    </rPh>
    <rPh sb="2" eb="4">
      <t>タイヨウ</t>
    </rPh>
    <rPh sb="4" eb="6">
      <t>ネンスウ</t>
    </rPh>
    <rPh sb="9" eb="10">
      <t>ヒョウ</t>
    </rPh>
    <phoneticPr fontId="2"/>
  </si>
  <si>
    <t>3-5　熱利用単価または発電単価　法定耐用年数</t>
    <rPh sb="4" eb="5">
      <t>ネツ</t>
    </rPh>
    <rPh sb="5" eb="7">
      <t>リヨウ</t>
    </rPh>
    <rPh sb="7" eb="9">
      <t>タンカ</t>
    </rPh>
    <rPh sb="12" eb="14">
      <t>ハツデン</t>
    </rPh>
    <rPh sb="14" eb="16">
      <t>タンカ</t>
    </rPh>
    <rPh sb="17" eb="19">
      <t>ホウテイ</t>
    </rPh>
    <rPh sb="19" eb="21">
      <t>タイヨウ</t>
    </rPh>
    <rPh sb="21" eb="23">
      <t>ネンスウ</t>
    </rPh>
    <phoneticPr fontId="2"/>
  </si>
  <si>
    <t>地中熱利用（出力22kW以下の冷凍機を設置する場合）</t>
    <rPh sb="0" eb="2">
      <t>チチュウ</t>
    </rPh>
    <rPh sb="2" eb="3">
      <t>ネツ</t>
    </rPh>
    <rPh sb="3" eb="5">
      <t>リヨウ</t>
    </rPh>
    <rPh sb="6" eb="8">
      <t>シュツリョク</t>
    </rPh>
    <rPh sb="12" eb="14">
      <t>イカ</t>
    </rPh>
    <rPh sb="15" eb="18">
      <t>レイトウキ</t>
    </rPh>
    <rPh sb="19" eb="21">
      <t>セッチ</t>
    </rPh>
    <rPh sb="23" eb="25">
      <t>バアイ</t>
    </rPh>
    <phoneticPr fontId="2"/>
  </si>
  <si>
    <t>太陽光発電（地上）</t>
    <rPh sb="0" eb="3">
      <t>タイヨウコウ</t>
    </rPh>
    <rPh sb="3" eb="5">
      <t>ハツデン</t>
    </rPh>
    <rPh sb="6" eb="8">
      <t>チジョウ</t>
    </rPh>
    <phoneticPr fontId="2"/>
  </si>
  <si>
    <t>太陽光発電（建物）</t>
    <rPh sb="0" eb="3">
      <t>タイヨウコウ</t>
    </rPh>
    <rPh sb="3" eb="5">
      <t>ハツデン</t>
    </rPh>
    <rPh sb="6" eb="8">
      <t>タテモノ</t>
    </rPh>
    <phoneticPr fontId="2"/>
  </si>
  <si>
    <t>設置する設備</t>
    <rPh sb="0" eb="2">
      <t>セッチ</t>
    </rPh>
    <rPh sb="4" eb="6">
      <t>セツビ</t>
    </rPh>
    <phoneticPr fontId="3"/>
  </si>
  <si>
    <t>設置する設備（法定耐用年数算出用）</t>
    <rPh sb="0" eb="2">
      <t>セッチ</t>
    </rPh>
    <rPh sb="4" eb="6">
      <t>セツビ</t>
    </rPh>
    <rPh sb="7" eb="9">
      <t>ホウテイ</t>
    </rPh>
    <rPh sb="9" eb="11">
      <t>タイヨウ</t>
    </rPh>
    <rPh sb="11" eb="13">
      <t>ネンスウ</t>
    </rPh>
    <rPh sb="13" eb="15">
      <t>サンシュツ</t>
    </rPh>
    <rPh sb="15" eb="16">
      <t>ヨウ</t>
    </rPh>
    <phoneticPr fontId="2"/>
  </si>
  <si>
    <t>設置する設備</t>
    <rPh sb="0" eb="2">
      <t>セッチ</t>
    </rPh>
    <rPh sb="4" eb="6">
      <t>セツビ</t>
    </rPh>
    <phoneticPr fontId="2"/>
  </si>
  <si>
    <t>-</t>
    <phoneticPr fontId="2"/>
  </si>
  <si>
    <t>税率8%で計算</t>
    <rPh sb="0" eb="2">
      <t>ゼイリツ</t>
    </rPh>
    <rPh sb="5" eb="7">
      <t>ケイサン</t>
    </rPh>
    <phoneticPr fontId="2"/>
  </si>
  <si>
    <t>年間発電電力量</t>
    <rPh sb="2" eb="4">
      <t>ハツデン</t>
    </rPh>
    <rPh sb="4" eb="6">
      <t>デンリョク</t>
    </rPh>
    <rPh sb="6" eb="7">
      <t>リョウ</t>
    </rPh>
    <phoneticPr fontId="3"/>
  </si>
  <si>
    <t>ｋＷｈ</t>
    <phoneticPr fontId="3"/>
  </si>
  <si>
    <t>円/ｋＷｈ</t>
    <rPh sb="0" eb="1">
      <t>エン</t>
    </rPh>
    <phoneticPr fontId="3"/>
  </si>
  <si>
    <t>施設名称</t>
    <rPh sb="0" eb="2">
      <t>シセツ</t>
    </rPh>
    <rPh sb="2" eb="4">
      <t>メイショウ</t>
    </rPh>
    <phoneticPr fontId="2"/>
  </si>
  <si>
    <t>申請値</t>
    <rPh sb="0" eb="2">
      <t>シンセイ</t>
    </rPh>
    <rPh sb="2" eb="3">
      <t>チ</t>
    </rPh>
    <phoneticPr fontId="2"/>
  </si>
  <si>
    <t>２．体制図</t>
    <rPh sb="2" eb="4">
      <t>タイセイ</t>
    </rPh>
    <rPh sb="4" eb="5">
      <t>ズ</t>
    </rPh>
    <phoneticPr fontId="2"/>
  </si>
  <si>
    <t>支払い（　　月　　日）</t>
    <rPh sb="0" eb="2">
      <t>シハラ</t>
    </rPh>
    <rPh sb="6" eb="7">
      <t>ガツ</t>
    </rPh>
    <rPh sb="9" eb="10">
      <t>ニチ</t>
    </rPh>
    <phoneticPr fontId="2"/>
  </si>
  <si>
    <t>３者見積・競争入札
に関する社内稟議</t>
    <rPh sb="1" eb="2">
      <t>シャ</t>
    </rPh>
    <rPh sb="2" eb="4">
      <t>ミツモリ</t>
    </rPh>
    <rPh sb="5" eb="7">
      <t>キョウソウ</t>
    </rPh>
    <rPh sb="7" eb="9">
      <t>ニュウサツ</t>
    </rPh>
    <rPh sb="11" eb="12">
      <t>カン</t>
    </rPh>
    <rPh sb="14" eb="16">
      <t>シャナイ</t>
    </rPh>
    <rPh sb="16" eb="18">
      <t>リンギ</t>
    </rPh>
    <phoneticPr fontId="2"/>
  </si>
  <si>
    <t>蓄電池の容量規模の根拠資料</t>
    <rPh sb="0" eb="3">
      <t>チクデンチ</t>
    </rPh>
    <rPh sb="4" eb="6">
      <t>ヨウリョウ</t>
    </rPh>
    <rPh sb="6" eb="8">
      <t>キボ</t>
    </rPh>
    <rPh sb="9" eb="11">
      <t>コンキョ</t>
    </rPh>
    <rPh sb="11" eb="13">
      <t>シリョウ</t>
    </rPh>
    <phoneticPr fontId="2"/>
  </si>
  <si>
    <t>蓄電池を導入する場合のみ</t>
    <rPh sb="0" eb="3">
      <t>チクデンチ</t>
    </rPh>
    <rPh sb="4" eb="6">
      <t>ドウニュウ</t>
    </rPh>
    <rPh sb="8" eb="10">
      <t>バアイ</t>
    </rPh>
    <phoneticPr fontId="2"/>
  </si>
  <si>
    <t>ポータル</t>
    <phoneticPr fontId="2"/>
  </si>
  <si>
    <t>ポータル</t>
    <phoneticPr fontId="2"/>
  </si>
  <si>
    <t>補助金交付申請書（様式第１）</t>
    <rPh sb="0" eb="3">
      <t>ホジョキン</t>
    </rPh>
    <rPh sb="3" eb="5">
      <t>コウフ</t>
    </rPh>
    <rPh sb="5" eb="7">
      <t>シンセイ</t>
    </rPh>
    <rPh sb="7" eb="8">
      <t>ショ</t>
    </rPh>
    <rPh sb="9" eb="11">
      <t>ヨウシキ</t>
    </rPh>
    <rPh sb="11" eb="12">
      <t>ダイ</t>
    </rPh>
    <phoneticPr fontId="2"/>
  </si>
  <si>
    <t>補助事業に要する経費の配分四半期別発生予定額（別紙２）</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2"/>
  </si>
  <si>
    <t>役員名簿（別紙３）</t>
    <rPh sb="0" eb="2">
      <t>ヤクイン</t>
    </rPh>
    <rPh sb="2" eb="4">
      <t>メイボ</t>
    </rPh>
    <rPh sb="5" eb="7">
      <t>ベッシ</t>
    </rPh>
    <phoneticPr fontId="2"/>
  </si>
  <si>
    <t>3-19　バイオマス原料利用単位</t>
    <rPh sb="10" eb="12">
      <t>ゲンリョウ</t>
    </rPh>
    <rPh sb="12" eb="14">
      <t>リヨウ</t>
    </rPh>
    <rPh sb="14" eb="16">
      <t>タンイ</t>
    </rPh>
    <phoneticPr fontId="2"/>
  </si>
  <si>
    <t>3-19　バイオマス原料利用単位（低位発熱量）</t>
    <rPh sb="10" eb="12">
      <t>ゲンリョウ</t>
    </rPh>
    <rPh sb="12" eb="14">
      <t>リヨウ</t>
    </rPh>
    <rPh sb="14" eb="16">
      <t>タンイ</t>
    </rPh>
    <rPh sb="17" eb="19">
      <t>テイイ</t>
    </rPh>
    <rPh sb="19" eb="21">
      <t>ハツネツ</t>
    </rPh>
    <rPh sb="21" eb="22">
      <t>リョウ</t>
    </rPh>
    <phoneticPr fontId="2"/>
  </si>
  <si>
    <t>固体</t>
    <rPh sb="0" eb="2">
      <t>コタイ</t>
    </rPh>
    <phoneticPr fontId="2"/>
  </si>
  <si>
    <t>Ｗ</t>
    <phoneticPr fontId="8"/>
  </si>
  <si>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2"/>
  </si>
  <si>
    <t>２．他の補助金との関係（本事業に関して本補助金以外の他の補助金を受けている、または受ける予定がある場合は、その補助金の内容を具体的に記入してください）</t>
    <rPh sb="2" eb="3">
      <t>ホカ</t>
    </rPh>
    <rPh sb="4" eb="7">
      <t>ホジョキン</t>
    </rPh>
    <rPh sb="9" eb="11">
      <t>カンケイ</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2"/>
  </si>
  <si>
    <t>３．設備の保守計画</t>
    <rPh sb="2" eb="4">
      <t>セツビ</t>
    </rPh>
    <rPh sb="5" eb="7">
      <t>ホシュ</t>
    </rPh>
    <rPh sb="7" eb="9">
      <t>ケイカク</t>
    </rPh>
    <phoneticPr fontId="2"/>
  </si>
  <si>
    <t>４．再生可能エネルギー設備の導入について</t>
    <rPh sb="2" eb="4">
      <t>サイセイ</t>
    </rPh>
    <rPh sb="4" eb="6">
      <t>カノウ</t>
    </rPh>
    <rPh sb="11" eb="13">
      <t>セツビ</t>
    </rPh>
    <rPh sb="14" eb="16">
      <t>ドウニュウ</t>
    </rPh>
    <phoneticPr fontId="2"/>
  </si>
  <si>
    <t>①既設の再生可能エネルギー利用設備の実績（導入済み設備がある場合のみ記入してください）</t>
    <rPh sb="1" eb="3">
      <t>キセツ</t>
    </rPh>
    <rPh sb="4" eb="6">
      <t>サイセイ</t>
    </rPh>
    <rPh sb="6" eb="8">
      <t>カノウ</t>
    </rPh>
    <rPh sb="13" eb="15">
      <t>リヨウ</t>
    </rPh>
    <rPh sb="15" eb="17">
      <t>セツビ</t>
    </rPh>
    <rPh sb="18" eb="20">
      <t>ジッセキ</t>
    </rPh>
    <rPh sb="21" eb="23">
      <t>ドウニュウ</t>
    </rPh>
    <rPh sb="23" eb="24">
      <t>ズ</t>
    </rPh>
    <rPh sb="25" eb="27">
      <t>セツビ</t>
    </rPh>
    <rPh sb="30" eb="32">
      <t>バアイ</t>
    </rPh>
    <rPh sb="34" eb="36">
      <t>キニュウ</t>
    </rPh>
    <phoneticPr fontId="2"/>
  </si>
  <si>
    <t>　　有（予定有を含む）</t>
    <rPh sb="2" eb="3">
      <t>アリ</t>
    </rPh>
    <rPh sb="4" eb="6">
      <t>ヨテイ</t>
    </rPh>
    <rPh sb="6" eb="7">
      <t>アリ</t>
    </rPh>
    <rPh sb="8" eb="9">
      <t>フク</t>
    </rPh>
    <phoneticPr fontId="2"/>
  </si>
  <si>
    <t>※本補助金の交付申請をするにあたり、申請した事業が固定価格買取制度（ＦＩＴ）の設備認定を受けていないこと、及び申請した事業が交付決定されたときは、その設備について財産処分制限期間中は固定価格買取制度の設備認定を受けないことが条件となっています。
　申請の際はこのことを十分ご認識の上、書類をご提出ください。</t>
    <rPh sb="1" eb="2">
      <t>ホン</t>
    </rPh>
    <rPh sb="2" eb="4">
      <t>ホジョ</t>
    </rPh>
    <rPh sb="4" eb="5">
      <t>キン</t>
    </rPh>
    <rPh sb="6" eb="8">
      <t>コウフ</t>
    </rPh>
    <rPh sb="8" eb="10">
      <t>シンセイ</t>
    </rPh>
    <rPh sb="18" eb="20">
      <t>シンセイ</t>
    </rPh>
    <rPh sb="22" eb="24">
      <t>ジギョウ</t>
    </rPh>
    <rPh sb="25" eb="27">
      <t>コテイ</t>
    </rPh>
    <rPh sb="27" eb="29">
      <t>カカク</t>
    </rPh>
    <rPh sb="29" eb="31">
      <t>カイトリ</t>
    </rPh>
    <rPh sb="31" eb="33">
      <t>セイド</t>
    </rPh>
    <rPh sb="39" eb="41">
      <t>セツビ</t>
    </rPh>
    <rPh sb="41" eb="43">
      <t>ニンテイ</t>
    </rPh>
    <rPh sb="44" eb="45">
      <t>ウ</t>
    </rPh>
    <rPh sb="53" eb="54">
      <t>オヨ</t>
    </rPh>
    <rPh sb="55" eb="57">
      <t>シンセイ</t>
    </rPh>
    <rPh sb="59" eb="61">
      <t>ジギョウ</t>
    </rPh>
    <rPh sb="62" eb="64">
      <t>コウフ</t>
    </rPh>
    <rPh sb="64" eb="66">
      <t>ケッテイ</t>
    </rPh>
    <rPh sb="75" eb="77">
      <t>セツビ</t>
    </rPh>
    <rPh sb="81" eb="83">
      <t>ザイサン</t>
    </rPh>
    <rPh sb="83" eb="85">
      <t>ショブン</t>
    </rPh>
    <rPh sb="85" eb="87">
      <t>セイゲン</t>
    </rPh>
    <rPh sb="87" eb="90">
      <t>キカンチュウ</t>
    </rPh>
    <rPh sb="91" eb="93">
      <t>コテイ</t>
    </rPh>
    <rPh sb="93" eb="95">
      <t>カカク</t>
    </rPh>
    <rPh sb="95" eb="97">
      <t>カイトリ</t>
    </rPh>
    <rPh sb="97" eb="99">
      <t>セイド</t>
    </rPh>
    <rPh sb="100" eb="102">
      <t>セツビ</t>
    </rPh>
    <rPh sb="102" eb="104">
      <t>ニンテイ</t>
    </rPh>
    <rPh sb="105" eb="106">
      <t>ウ</t>
    </rPh>
    <rPh sb="112" eb="114">
      <t>ジョウケン</t>
    </rPh>
    <rPh sb="124" eb="126">
      <t>シンセイ</t>
    </rPh>
    <rPh sb="127" eb="128">
      <t>サイ</t>
    </rPh>
    <rPh sb="134" eb="136">
      <t>ジュウブン</t>
    </rPh>
    <rPh sb="137" eb="139">
      <t>ニンシキ</t>
    </rPh>
    <rPh sb="140" eb="141">
      <t>ウエ</t>
    </rPh>
    <rPh sb="142" eb="144">
      <t>ショルイ</t>
    </rPh>
    <rPh sb="146" eb="148">
      <t>テイシュツ</t>
    </rPh>
    <phoneticPr fontId="2"/>
  </si>
  <si>
    <t>　※建物本体建設工事等が補助対象設備導入スケジュールに影響する場合は、関連する工事の工程表を別途提出してください。</t>
    <rPh sb="2" eb="4">
      <t>タテモノ</t>
    </rPh>
    <rPh sb="4" eb="6">
      <t>ホンタイ</t>
    </rPh>
    <rPh sb="6" eb="8">
      <t>ケンセツ</t>
    </rPh>
    <rPh sb="8" eb="10">
      <t>コウジ</t>
    </rPh>
    <rPh sb="10" eb="11">
      <t>トウ</t>
    </rPh>
    <rPh sb="12" eb="14">
      <t>ホジョ</t>
    </rPh>
    <rPh sb="14" eb="16">
      <t>タイショウ</t>
    </rPh>
    <rPh sb="16" eb="18">
      <t>セツビ</t>
    </rPh>
    <rPh sb="18" eb="20">
      <t>ドウニュウ</t>
    </rPh>
    <rPh sb="27" eb="29">
      <t>エイキョウ</t>
    </rPh>
    <rPh sb="31" eb="33">
      <t>バアイ</t>
    </rPh>
    <rPh sb="35" eb="37">
      <t>カンレン</t>
    </rPh>
    <rPh sb="39" eb="41">
      <t>コウジ</t>
    </rPh>
    <rPh sb="42" eb="45">
      <t>コウテイヒョウ</t>
    </rPh>
    <rPh sb="46" eb="48">
      <t>ベット</t>
    </rPh>
    <rPh sb="48" eb="50">
      <t>テイシュツ</t>
    </rPh>
    <phoneticPr fontId="2"/>
  </si>
  <si>
    <t>建物本体建設工事（補助対象外）</t>
    <phoneticPr fontId="2"/>
  </si>
  <si>
    <t>工事に係る工程表</t>
    <rPh sb="0" eb="2">
      <t>コウジ</t>
    </rPh>
    <rPh sb="3" eb="4">
      <t>カカ</t>
    </rPh>
    <rPh sb="5" eb="8">
      <t>コウテイヒョウ</t>
    </rPh>
    <phoneticPr fontId="2"/>
  </si>
  <si>
    <t>エネルギー賦存状況に関する根拠資料</t>
    <rPh sb="5" eb="7">
      <t>フソン</t>
    </rPh>
    <rPh sb="7" eb="9">
      <t>ジョウキョウ</t>
    </rPh>
    <rPh sb="10" eb="11">
      <t>カン</t>
    </rPh>
    <rPh sb="13" eb="15">
      <t>コンキョ</t>
    </rPh>
    <rPh sb="15" eb="17">
      <t>シリョウ</t>
    </rPh>
    <phoneticPr fontId="2"/>
  </si>
  <si>
    <t>当該実施年度</t>
    <rPh sb="0" eb="2">
      <t>トウガイ</t>
    </rPh>
    <rPh sb="2" eb="4">
      <t>ジッシ</t>
    </rPh>
    <rPh sb="4" eb="6">
      <t>ネンド</t>
    </rPh>
    <phoneticPr fontId="2"/>
  </si>
  <si>
    <t>当該年度実施期間</t>
    <rPh sb="0" eb="2">
      <t>トウガイ</t>
    </rPh>
    <rPh sb="2" eb="4">
      <t>ネンド</t>
    </rPh>
    <rPh sb="4" eb="6">
      <t>ジッシ</t>
    </rPh>
    <rPh sb="6" eb="8">
      <t>キカン</t>
    </rPh>
    <phoneticPr fontId="2"/>
  </si>
  <si>
    <t>　補助燃料費（燃料費）</t>
    <rPh sb="1" eb="3">
      <t>ホジョ</t>
    </rPh>
    <rPh sb="7" eb="9">
      <t>ネンリョウ</t>
    </rPh>
    <rPh sb="9" eb="10">
      <t>ヒ</t>
    </rPh>
    <phoneticPr fontId="2"/>
  </si>
  <si>
    <t>　補機電力費（商用電力費）</t>
    <rPh sb="1" eb="3">
      <t>ホキ</t>
    </rPh>
    <rPh sb="3" eb="5">
      <t>デンリョク</t>
    </rPh>
    <rPh sb="5" eb="6">
      <t>ヒ</t>
    </rPh>
    <phoneticPr fontId="2"/>
  </si>
  <si>
    <t>補助燃料費（燃料費）、補機電力費（商用電力費）、原料費、水道費、薬剤費等、</t>
    <rPh sb="0" eb="2">
      <t>ホジョ</t>
    </rPh>
    <rPh sb="2" eb="4">
      <t>ネンリョウ</t>
    </rPh>
    <rPh sb="4" eb="5">
      <t>ヒ</t>
    </rPh>
    <rPh sb="11" eb="13">
      <t>ホキ</t>
    </rPh>
    <rPh sb="13" eb="15">
      <t>デンリョク</t>
    </rPh>
    <rPh sb="15" eb="16">
      <t>ヒ</t>
    </rPh>
    <rPh sb="17" eb="19">
      <t>ショウヨウ</t>
    </rPh>
    <rPh sb="19" eb="21">
      <t>デンリョク</t>
    </rPh>
    <rPh sb="21" eb="22">
      <t>ヒ</t>
    </rPh>
    <rPh sb="32" eb="35">
      <t>ヤクザイヒ</t>
    </rPh>
    <phoneticPr fontId="2"/>
  </si>
  <si>
    <t>１．設備（複数の型式を導入する場合は、それぞれの型式ごとにまとめてください）</t>
    <rPh sb="2" eb="4">
      <t>セツビ</t>
    </rPh>
    <rPh sb="5" eb="7">
      <t>フクスウ</t>
    </rPh>
    <rPh sb="8" eb="10">
      <t>カタシキ</t>
    </rPh>
    <rPh sb="11" eb="13">
      <t>ドウニュウ</t>
    </rPh>
    <rPh sb="15" eb="17">
      <t>バアイ</t>
    </rPh>
    <rPh sb="24" eb="26">
      <t>カタシキ</t>
    </rPh>
    <phoneticPr fontId="3"/>
  </si>
  <si>
    <t>(２つ目の型式)</t>
    <rPh sb="3" eb="4">
      <t>メ</t>
    </rPh>
    <rPh sb="5" eb="7">
      <t>カタシキ</t>
    </rPh>
    <phoneticPr fontId="3"/>
  </si>
  <si>
    <t>(３つ目の型式)</t>
    <rPh sb="3" eb="4">
      <t>メ</t>
    </rPh>
    <rPh sb="5" eb="7">
      <t>カタシキ</t>
    </rPh>
    <phoneticPr fontId="3"/>
  </si>
  <si>
    <t>Ｃ</t>
    <phoneticPr fontId="2"/>
  </si>
  <si>
    <t>※ＦＩＴ分を除いた発電電力量を記入してください。</t>
    <rPh sb="4" eb="5">
      <t>ブン</t>
    </rPh>
    <rPh sb="6" eb="7">
      <t>ノゾ</t>
    </rPh>
    <rPh sb="9" eb="11">
      <t>ハツデン</t>
    </rPh>
    <rPh sb="11" eb="13">
      <t>デンリョク</t>
    </rPh>
    <rPh sb="13" eb="14">
      <t>リョウ</t>
    </rPh>
    <rPh sb="15" eb="17">
      <t>キニュウ</t>
    </rPh>
    <phoneticPr fontId="2"/>
  </si>
  <si>
    <t>既設の再エネ設備の発電電力量※
（ｋＷｈ）</t>
    <rPh sb="0" eb="2">
      <t>キセツ</t>
    </rPh>
    <rPh sb="3" eb="4">
      <t>サイ</t>
    </rPh>
    <rPh sb="6" eb="8">
      <t>セツビ</t>
    </rPh>
    <rPh sb="9" eb="11">
      <t>ハツデン</t>
    </rPh>
    <rPh sb="11" eb="13">
      <t>デンリョク</t>
    </rPh>
    <rPh sb="13" eb="14">
      <t>リョウ</t>
    </rPh>
    <phoneticPr fontId="2"/>
  </si>
  <si>
    <t>「需要先の年間想定消費電力量」に対する「既存設備を除く年間想定発電電力量」の比率</t>
    <rPh sb="1" eb="3">
      <t>ジュヨウ</t>
    </rPh>
    <rPh sb="3" eb="4">
      <t>サキ</t>
    </rPh>
    <rPh sb="5" eb="7">
      <t>ネンカン</t>
    </rPh>
    <rPh sb="7" eb="9">
      <t>ソウテイ</t>
    </rPh>
    <rPh sb="9" eb="11">
      <t>ショウヒ</t>
    </rPh>
    <rPh sb="11" eb="13">
      <t>デンリョク</t>
    </rPh>
    <rPh sb="13" eb="14">
      <t>リョウ</t>
    </rPh>
    <rPh sb="16" eb="17">
      <t>タイ</t>
    </rPh>
    <rPh sb="20" eb="22">
      <t>キゾン</t>
    </rPh>
    <rPh sb="22" eb="24">
      <t>セツビ</t>
    </rPh>
    <rPh sb="25" eb="26">
      <t>ノゾ</t>
    </rPh>
    <rPh sb="27" eb="29">
      <t>ネンカン</t>
    </rPh>
    <rPh sb="29" eb="31">
      <t>ソウテイ</t>
    </rPh>
    <rPh sb="31" eb="33">
      <t>ハツデン</t>
    </rPh>
    <rPh sb="33" eb="35">
      <t>デンリョク</t>
    </rPh>
    <rPh sb="35" eb="36">
      <t>リョウ</t>
    </rPh>
    <rPh sb="38" eb="40">
      <t>ヒリツ</t>
    </rPh>
    <phoneticPr fontId="3"/>
  </si>
  <si>
    <t>2機目フラグ</t>
    <rPh sb="1" eb="2">
      <t>キ</t>
    </rPh>
    <rPh sb="2" eb="3">
      <t>メ</t>
    </rPh>
    <phoneticPr fontId="3"/>
  </si>
  <si>
    <t>3機目フラグ</t>
    <rPh sb="1" eb="2">
      <t>キ</t>
    </rPh>
    <rPh sb="2" eb="3">
      <t>メ</t>
    </rPh>
    <phoneticPr fontId="3"/>
  </si>
  <si>
    <t>事業実施期間</t>
    <rPh sb="0" eb="2">
      <t>ジギョウ</t>
    </rPh>
    <rPh sb="2" eb="4">
      <t>ジッシ</t>
    </rPh>
    <rPh sb="4" eb="6">
      <t>キカン</t>
    </rPh>
    <phoneticPr fontId="3"/>
  </si>
  <si>
    <t>設備導入事業内容</t>
    <rPh sb="0" eb="2">
      <t>セツビ</t>
    </rPh>
    <rPh sb="2" eb="4">
      <t>ドウニュウ</t>
    </rPh>
    <rPh sb="4" eb="6">
      <t>ジギョウ</t>
    </rPh>
    <rPh sb="6" eb="8">
      <t>ナイヨウ</t>
    </rPh>
    <phoneticPr fontId="3"/>
  </si>
  <si>
    <r>
      <t>Ｎｍ</t>
    </r>
    <r>
      <rPr>
        <vertAlign val="superscript"/>
        <sz val="11"/>
        <color indexed="8"/>
        <rFont val="ＭＳ 明朝"/>
        <family val="1"/>
        <charset val="128"/>
      </rPr>
      <t>３</t>
    </r>
    <r>
      <rPr>
        <sz val="11"/>
        <color indexed="8"/>
        <rFont val="ＭＳ 明朝"/>
        <family val="1"/>
        <charset val="128"/>
      </rPr>
      <t>/ｈ</t>
    </r>
    <phoneticPr fontId="2"/>
  </si>
  <si>
    <t>△</t>
    <phoneticPr fontId="2"/>
  </si>
  <si>
    <t>3-18</t>
  </si>
  <si>
    <t>3-27</t>
  </si>
  <si>
    <t>添付資料8</t>
    <rPh sb="0" eb="2">
      <t>テンプ</t>
    </rPh>
    <rPh sb="2" eb="4">
      <t>シリョウ</t>
    </rPh>
    <phoneticPr fontId="2"/>
  </si>
  <si>
    <t>採点審査の際に
考慮する項目</t>
    <rPh sb="0" eb="2">
      <t>サイテン</t>
    </rPh>
    <rPh sb="2" eb="4">
      <t>シンサ</t>
    </rPh>
    <rPh sb="5" eb="6">
      <t>サイ</t>
    </rPh>
    <rPh sb="8" eb="10">
      <t>コウリョ</t>
    </rPh>
    <rPh sb="12" eb="14">
      <t>コウモク</t>
    </rPh>
    <phoneticPr fontId="2"/>
  </si>
  <si>
    <t>利子率を0%とし、年経費率を１／運転年数として算出してください。</t>
    <rPh sb="0" eb="2">
      <t>リシ</t>
    </rPh>
    <rPh sb="2" eb="3">
      <t>リツ</t>
    </rPh>
    <rPh sb="9" eb="10">
      <t>ネン</t>
    </rPh>
    <rPh sb="10" eb="12">
      <t>ケイヒ</t>
    </rPh>
    <rPh sb="12" eb="13">
      <t>リツ</t>
    </rPh>
    <rPh sb="16" eb="18">
      <t>ウンテン</t>
    </rPh>
    <rPh sb="18" eb="20">
      <t>ネンスウ</t>
    </rPh>
    <rPh sb="23" eb="25">
      <t>サンシュツ</t>
    </rPh>
    <phoneticPr fontId="2"/>
  </si>
  <si>
    <t>年間運転経費③の内訳</t>
    <rPh sb="0" eb="2">
      <t>ネンカン</t>
    </rPh>
    <rPh sb="2" eb="4">
      <t>ウンテン</t>
    </rPh>
    <rPh sb="4" eb="6">
      <t>ケイヒ</t>
    </rPh>
    <rPh sb="8" eb="10">
      <t>ウチワケ</t>
    </rPh>
    <phoneticPr fontId="2"/>
  </si>
  <si>
    <t>事業実施スケジュール及び請負会社選定方法</t>
    <rPh sb="0" eb="2">
      <t>ジギョウ</t>
    </rPh>
    <rPh sb="2" eb="4">
      <t>ジッシ</t>
    </rPh>
    <rPh sb="10" eb="11">
      <t>オヨ</t>
    </rPh>
    <rPh sb="12" eb="14">
      <t>ウケオイ</t>
    </rPh>
    <rPh sb="14" eb="16">
      <t>カイシャ</t>
    </rPh>
    <rPh sb="16" eb="18">
      <t>センテイ</t>
    </rPh>
    <rPh sb="18" eb="20">
      <t>ホウホウ</t>
    </rPh>
    <phoneticPr fontId="2"/>
  </si>
  <si>
    <t>＜全体スケジュール＞（複数年度事業の場合のみ記入してください）</t>
    <rPh sb="11" eb="13">
      <t>フクスウ</t>
    </rPh>
    <rPh sb="13" eb="15">
      <t>ネンド</t>
    </rPh>
    <rPh sb="15" eb="17">
      <t>ジギョウ</t>
    </rPh>
    <rPh sb="18" eb="20">
      <t>バアイ</t>
    </rPh>
    <rPh sb="22" eb="24">
      <t>キニュウ</t>
    </rPh>
    <phoneticPr fontId="3"/>
  </si>
  <si>
    <t>＜請負会社選定方法＞</t>
    <rPh sb="1" eb="3">
      <t>ウケオイ</t>
    </rPh>
    <rPh sb="3" eb="5">
      <t>ガイシャ</t>
    </rPh>
    <rPh sb="5" eb="7">
      <t>センテイ</t>
    </rPh>
    <rPh sb="7" eb="9">
      <t>ホウホウ</t>
    </rPh>
    <phoneticPr fontId="2"/>
  </si>
  <si>
    <t>実施設計費</t>
    <rPh sb="0" eb="2">
      <t>ジッシ</t>
    </rPh>
    <rPh sb="2" eb="4">
      <t>セッケイ</t>
    </rPh>
    <rPh sb="4" eb="5">
      <t>ヒ</t>
    </rPh>
    <phoneticPr fontId="2"/>
  </si>
  <si>
    <t>～</t>
    <phoneticPr fontId="2"/>
  </si>
  <si>
    <t>補助事業の
目的及び内容</t>
    <rPh sb="0" eb="2">
      <t>ホジョ</t>
    </rPh>
    <rPh sb="2" eb="4">
      <t>ジギョウ</t>
    </rPh>
    <rPh sb="6" eb="8">
      <t>モクテキ</t>
    </rPh>
    <rPh sb="8" eb="9">
      <t>オヨ</t>
    </rPh>
    <rPh sb="10" eb="12">
      <t>ナイヨウ</t>
    </rPh>
    <phoneticPr fontId="3"/>
  </si>
  <si>
    <r>
      <rPr>
        <sz val="10"/>
        <rFont val="ＭＳ 明朝"/>
        <family val="1"/>
        <charset val="128"/>
      </rPr>
      <t>事業名</t>
    </r>
    <r>
      <rPr>
        <sz val="11"/>
        <rFont val="ＭＳ 明朝"/>
        <family val="1"/>
        <charset val="128"/>
      </rPr>
      <t xml:space="preserve">
</t>
    </r>
    <r>
      <rPr>
        <sz val="9"/>
        <rFont val="ＭＳ 明朝"/>
        <family val="1"/>
        <charset val="128"/>
      </rPr>
      <t>（補助事業の名称）</t>
    </r>
    <rPh sb="0" eb="2">
      <t>ジギョウ</t>
    </rPh>
    <rPh sb="2" eb="3">
      <t>メイ</t>
    </rPh>
    <phoneticPr fontId="3"/>
  </si>
  <si>
    <t>開始年度～終了年度</t>
    <rPh sb="0" eb="2">
      <t>カイシ</t>
    </rPh>
    <rPh sb="2" eb="4">
      <t>ネンド</t>
    </rPh>
    <rPh sb="5" eb="7">
      <t>シュウリョウ</t>
    </rPh>
    <rPh sb="7" eb="9">
      <t>ネンド</t>
    </rPh>
    <phoneticPr fontId="2"/>
  </si>
  <si>
    <t>補助率</t>
    <rPh sb="0" eb="3">
      <t>ホジョリツ</t>
    </rPh>
    <phoneticPr fontId="2"/>
  </si>
  <si>
    <t>補助率（分子／分母）</t>
    <rPh sb="0" eb="3">
      <t>ホジョリツ</t>
    </rPh>
    <rPh sb="4" eb="6">
      <t>ブンシ</t>
    </rPh>
    <rPh sb="7" eb="9">
      <t>ブンボ</t>
    </rPh>
    <phoneticPr fontId="2"/>
  </si>
  <si>
    <t>実施計画概要　新規・継続の別</t>
    <rPh sb="0" eb="2">
      <t>ジッシ</t>
    </rPh>
    <rPh sb="2" eb="4">
      <t>ケイカク</t>
    </rPh>
    <rPh sb="4" eb="6">
      <t>ガイヨウ</t>
    </rPh>
    <rPh sb="7" eb="9">
      <t>シンキ</t>
    </rPh>
    <rPh sb="10" eb="12">
      <t>ケイゾク</t>
    </rPh>
    <rPh sb="13" eb="14">
      <t>ベツ</t>
    </rPh>
    <phoneticPr fontId="2"/>
  </si>
  <si>
    <t xml:space="preserve">交付決定日 </t>
    <rPh sb="0" eb="2">
      <t>コウフ</t>
    </rPh>
    <rPh sb="2" eb="4">
      <t>ケッテイ</t>
    </rPh>
    <rPh sb="4" eb="5">
      <t>ビ</t>
    </rPh>
    <phoneticPr fontId="3"/>
  </si>
  <si>
    <t>１／３</t>
    <phoneticPr fontId="2"/>
  </si>
  <si>
    <t>２／３</t>
    <phoneticPr fontId="2"/>
  </si>
  <si>
    <t>実施設計費</t>
    <rPh sb="0" eb="2">
      <t>ジッシ</t>
    </rPh>
    <rPh sb="2" eb="4">
      <t>セッケイ</t>
    </rPh>
    <rPh sb="4" eb="5">
      <t>ヒ</t>
    </rPh>
    <phoneticPr fontId="2"/>
  </si>
  <si>
    <t>実施計画　3-6 発電単価の算定について</t>
    <rPh sb="0" eb="2">
      <t>ジッシ</t>
    </rPh>
    <rPh sb="2" eb="4">
      <t>ケイカク</t>
    </rPh>
    <rPh sb="9" eb="11">
      <t>ハツデン</t>
    </rPh>
    <rPh sb="11" eb="13">
      <t>タンカ</t>
    </rPh>
    <rPh sb="14" eb="16">
      <t>サンテイ</t>
    </rPh>
    <phoneticPr fontId="2"/>
  </si>
  <si>
    <t>実施計画　3-7 設備及び導入効果</t>
    <rPh sb="0" eb="2">
      <t>ジッシ</t>
    </rPh>
    <rPh sb="2" eb="4">
      <t>ケイカク</t>
    </rPh>
    <rPh sb="9" eb="11">
      <t>セツビ</t>
    </rPh>
    <rPh sb="11" eb="12">
      <t>オヨ</t>
    </rPh>
    <rPh sb="13" eb="15">
      <t>ドウニュウ</t>
    </rPh>
    <rPh sb="15" eb="17">
      <t>コウカ</t>
    </rPh>
    <phoneticPr fontId="2"/>
  </si>
  <si>
    <t>実施計画　3-8 補助対象設備の機器リスト</t>
    <rPh sb="0" eb="2">
      <t>ジッシ</t>
    </rPh>
    <rPh sb="2" eb="4">
      <t>ケイカク</t>
    </rPh>
    <rPh sb="9" eb="11">
      <t>ホジョ</t>
    </rPh>
    <rPh sb="11" eb="13">
      <t>タイショウ</t>
    </rPh>
    <rPh sb="13" eb="15">
      <t>セツビ</t>
    </rPh>
    <rPh sb="16" eb="18">
      <t>キキ</t>
    </rPh>
    <phoneticPr fontId="2"/>
  </si>
  <si>
    <t>実施計画　3-18 バイオマス依存率計算書</t>
    <rPh sb="0" eb="2">
      <t>ジッシ</t>
    </rPh>
    <rPh sb="2" eb="4">
      <t>ケイカク</t>
    </rPh>
    <rPh sb="15" eb="17">
      <t>イゾン</t>
    </rPh>
    <rPh sb="17" eb="18">
      <t>リツ</t>
    </rPh>
    <rPh sb="18" eb="21">
      <t>ケイサンショ</t>
    </rPh>
    <phoneticPr fontId="2"/>
  </si>
  <si>
    <t>実施計画　3-24 事業実施に関連する事項</t>
    <rPh sb="0" eb="2">
      <t>ジッシ</t>
    </rPh>
    <rPh sb="2" eb="4">
      <t>ケイカク</t>
    </rPh>
    <rPh sb="10" eb="12">
      <t>ジギョウ</t>
    </rPh>
    <rPh sb="12" eb="14">
      <t>ジッシ</t>
    </rPh>
    <rPh sb="15" eb="17">
      <t>カンレン</t>
    </rPh>
    <rPh sb="19" eb="21">
      <t>ジコウ</t>
    </rPh>
    <phoneticPr fontId="2"/>
  </si>
  <si>
    <t>実施計画　3-25 事業実施体制</t>
    <rPh sb="0" eb="2">
      <t>ジッシ</t>
    </rPh>
    <rPh sb="2" eb="4">
      <t>ケイカク</t>
    </rPh>
    <rPh sb="10" eb="12">
      <t>ジギョウ</t>
    </rPh>
    <rPh sb="12" eb="14">
      <t>ジッシ</t>
    </rPh>
    <rPh sb="14" eb="16">
      <t>タイセイ</t>
    </rPh>
    <phoneticPr fontId="2"/>
  </si>
  <si>
    <t>事業計画</t>
    <rPh sb="0" eb="2">
      <t>ジギョウ</t>
    </rPh>
    <rPh sb="2" eb="4">
      <t>ケイカク</t>
    </rPh>
    <phoneticPr fontId="3"/>
  </si>
  <si>
    <t>(①×②＋③) ／ ④</t>
    <phoneticPr fontId="2"/>
  </si>
  <si>
    <t>　※複数年度事業の場合は、全体の工程表を別途提出してください。</t>
    <rPh sb="2" eb="4">
      <t>フクスウ</t>
    </rPh>
    <rPh sb="4" eb="6">
      <t>ネンド</t>
    </rPh>
    <rPh sb="6" eb="8">
      <t>ジギョウ</t>
    </rPh>
    <rPh sb="9" eb="11">
      <t>バアイ</t>
    </rPh>
    <rPh sb="13" eb="15">
      <t>ゼンタイ</t>
    </rPh>
    <rPh sb="16" eb="19">
      <t>コウテイヒョウ</t>
    </rPh>
    <rPh sb="20" eb="22">
      <t>ベット</t>
    </rPh>
    <rPh sb="22" eb="24">
      <t>テイシュツ</t>
    </rPh>
    <phoneticPr fontId="2"/>
  </si>
  <si>
    <t>（別紙３）</t>
    <rPh sb="1" eb="3">
      <t>ベッシ</t>
    </rPh>
    <phoneticPr fontId="2"/>
  </si>
  <si>
    <t>役 員 名 簿</t>
    <rPh sb="0" eb="1">
      <t>ヤク</t>
    </rPh>
    <rPh sb="2" eb="3">
      <t>イン</t>
    </rPh>
    <rPh sb="4" eb="5">
      <t>ナ</t>
    </rPh>
    <rPh sb="6" eb="7">
      <t>ボ</t>
    </rPh>
    <phoneticPr fontId="3"/>
  </si>
  <si>
    <t>氏名カナ</t>
  </si>
  <si>
    <t>氏名漢字</t>
  </si>
  <si>
    <t>生年月日</t>
  </si>
  <si>
    <t>性別</t>
  </si>
  <si>
    <t>会社名</t>
  </si>
  <si>
    <t>役職名</t>
  </si>
  <si>
    <t>和暦</t>
  </si>
  <si>
    <t>年</t>
  </si>
  <si>
    <t>月</t>
  </si>
  <si>
    <t>日</t>
  </si>
  <si>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</si>
  <si>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</si>
  <si>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経費算出用：太陽光発電：出力合計</t>
    <rPh sb="0" eb="2">
      <t>ケイヒ</t>
    </rPh>
    <rPh sb="2" eb="4">
      <t>サンシュツ</t>
    </rPh>
    <rPh sb="4" eb="5">
      <t>ヨウ</t>
    </rPh>
    <rPh sb="6" eb="9">
      <t>タイヨウコウ</t>
    </rPh>
    <rPh sb="9" eb="11">
      <t>ハツデン</t>
    </rPh>
    <rPh sb="12" eb="14">
      <t>シュツリョク</t>
    </rPh>
    <rPh sb="14" eb="16">
      <t>ゴウケイ</t>
    </rPh>
    <phoneticPr fontId="2"/>
  </si>
  <si>
    <t>3-7　設備及び導入効果（太陽光）太陽電池出力（３型式分）</t>
    <rPh sb="4" eb="6">
      <t>セツビ</t>
    </rPh>
    <rPh sb="6" eb="7">
      <t>オヨ</t>
    </rPh>
    <rPh sb="8" eb="10">
      <t>ドウニュウ</t>
    </rPh>
    <rPh sb="10" eb="12">
      <t>コウカ</t>
    </rPh>
    <rPh sb="13" eb="16">
      <t>タイヨウコウ</t>
    </rPh>
    <rPh sb="17" eb="19">
      <t>タイヨウ</t>
    </rPh>
    <rPh sb="19" eb="21">
      <t>デンチ</t>
    </rPh>
    <rPh sb="21" eb="23">
      <t>シュツリョク</t>
    </rPh>
    <rPh sb="25" eb="27">
      <t>カタシキ</t>
    </rPh>
    <rPh sb="27" eb="28">
      <t>ブン</t>
    </rPh>
    <phoneticPr fontId="2"/>
  </si>
  <si>
    <t>経費算出用：太陽光発電：出力による補助上限</t>
    <rPh sb="0" eb="2">
      <t>ケイヒ</t>
    </rPh>
    <rPh sb="2" eb="4">
      <t>サンシュツ</t>
    </rPh>
    <rPh sb="4" eb="5">
      <t>ヨウ</t>
    </rPh>
    <rPh sb="6" eb="9">
      <t>タイヨウコウ</t>
    </rPh>
    <rPh sb="9" eb="11">
      <t>ハツデン</t>
    </rPh>
    <rPh sb="12" eb="14">
      <t>シュツリョク</t>
    </rPh>
    <rPh sb="17" eb="19">
      <t>ホジョ</t>
    </rPh>
    <rPh sb="19" eb="21">
      <t>ジョウゲン</t>
    </rPh>
    <phoneticPr fontId="2"/>
  </si>
  <si>
    <t>経費算出用：太陽光発電：出力合計×100000</t>
    <rPh sb="0" eb="2">
      <t>ケイヒ</t>
    </rPh>
    <rPh sb="2" eb="4">
      <t>サンシュツ</t>
    </rPh>
    <rPh sb="4" eb="5">
      <t>ヨウ</t>
    </rPh>
    <rPh sb="6" eb="9">
      <t>タイヨウコウ</t>
    </rPh>
    <rPh sb="9" eb="11">
      <t>ハツデン</t>
    </rPh>
    <rPh sb="12" eb="14">
      <t>シュツリョク</t>
    </rPh>
    <rPh sb="14" eb="16">
      <t>ゴウケイ</t>
    </rPh>
    <phoneticPr fontId="2"/>
  </si>
  <si>
    <t>申請する補助率</t>
    <rPh sb="0" eb="2">
      <t>シンセイ</t>
    </rPh>
    <rPh sb="4" eb="7">
      <t>ホジョリツ</t>
    </rPh>
    <phoneticPr fontId="3"/>
  </si>
  <si>
    <t>指定・認定を受けている
地方公共団体</t>
    <rPh sb="0" eb="2">
      <t>シテイ</t>
    </rPh>
    <rPh sb="3" eb="5">
      <t>ニンテイ</t>
    </rPh>
    <rPh sb="6" eb="7">
      <t>ウ</t>
    </rPh>
    <rPh sb="12" eb="14">
      <t>チホウ</t>
    </rPh>
    <rPh sb="14" eb="16">
      <t>コウキョウ</t>
    </rPh>
    <rPh sb="16" eb="18">
      <t>ダンタイ</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</si>
  <si>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</si>
  <si>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</si>
  <si>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</si>
  <si>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</si>
  <si>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</si>
  <si>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</si>
  <si>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</si>
  <si>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</si>
  <si>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</si>
  <si>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</si>
  <si>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</si>
  <si>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</si>
  <si>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</si>
  <si>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</si>
  <si>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</si>
  <si>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</si>
  <si>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</si>
  <si>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</si>
  <si>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</si>
  <si>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</si>
  <si>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</si>
  <si>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</si>
  <si>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</si>
  <si>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</si>
  <si>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</si>
  <si>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</si>
  <si>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</si>
  <si>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</si>
  <si>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</si>
  <si>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</si>
  <si>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</si>
  <si>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</si>
  <si>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</si>
  <si>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</si>
  <si>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</si>
  <si>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</si>
  <si>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</si>
  <si>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</si>
  <si>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</si>
  <si>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</si>
  <si>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</si>
  <si>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</si>
  <si>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</si>
  <si>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</si>
  <si>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</si>
  <si>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</si>
  <si>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</si>
  <si>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</si>
  <si>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当該事業に対する
地方公共団体の財政支援</t>
    <rPh sb="0" eb="2">
      <t>トウガイ</t>
    </rPh>
    <rPh sb="2" eb="4">
      <t>ジギョウ</t>
    </rPh>
    <rPh sb="5" eb="6">
      <t>タイ</t>
    </rPh>
    <rPh sb="9" eb="11">
      <t>チホウ</t>
    </rPh>
    <rPh sb="11" eb="13">
      <t>コウキョウ</t>
    </rPh>
    <rPh sb="13" eb="15">
      <t>ダンタイ</t>
    </rPh>
    <rPh sb="16" eb="18">
      <t>ザイセイ</t>
    </rPh>
    <rPh sb="18" eb="20">
      <t>シエン</t>
    </rPh>
    <phoneticPr fontId="2"/>
  </si>
  <si>
    <t>地方公共団体と連携した
普及啓発事業の
実施内容</t>
    <rPh sb="0" eb="2">
      <t>チホウ</t>
    </rPh>
    <rPh sb="2" eb="4">
      <t>コウキョウ</t>
    </rPh>
    <rPh sb="4" eb="6">
      <t>ダンタイ</t>
    </rPh>
    <rPh sb="7" eb="9">
      <t>レンケイ</t>
    </rPh>
    <rPh sb="12" eb="14">
      <t>フキュウ</t>
    </rPh>
    <rPh sb="14" eb="16">
      <t>ケイハツ</t>
    </rPh>
    <rPh sb="16" eb="18">
      <t>ジギョウ</t>
    </rPh>
    <rPh sb="20" eb="22">
      <t>ジッシ</t>
    </rPh>
    <rPh sb="22" eb="24">
      <t>ナイヨウ</t>
    </rPh>
    <phoneticPr fontId="2"/>
  </si>
  <si>
    <t>担当部署名</t>
    <rPh sb="0" eb="2">
      <t>タントウ</t>
    </rPh>
    <rPh sb="2" eb="4">
      <t>ブショ</t>
    </rPh>
    <rPh sb="4" eb="5">
      <t>メイ</t>
    </rPh>
    <phoneticPr fontId="2"/>
  </si>
  <si>
    <t>他地域への波及効果　等</t>
    <rPh sb="0" eb="1">
      <t>ホカ</t>
    </rPh>
    <rPh sb="1" eb="3">
      <t>チイキ</t>
    </rPh>
    <rPh sb="5" eb="7">
      <t>ハキュウ</t>
    </rPh>
    <rPh sb="7" eb="9">
      <t>コウカ</t>
    </rPh>
    <rPh sb="10" eb="11">
      <t>トウ</t>
    </rPh>
    <phoneticPr fontId="2"/>
  </si>
  <si>
    <t>当該地域の
再生可能エネルギー
導入促進効果、波及効果　等</t>
    <rPh sb="0" eb="2">
      <t>トウガイ</t>
    </rPh>
    <rPh sb="2" eb="4">
      <t>チイキ</t>
    </rPh>
    <rPh sb="6" eb="8">
      <t>サイセイ</t>
    </rPh>
    <rPh sb="8" eb="10">
      <t>カノウ</t>
    </rPh>
    <rPh sb="16" eb="18">
      <t>ドウニュウ</t>
    </rPh>
    <rPh sb="18" eb="20">
      <t>ソクシン</t>
    </rPh>
    <rPh sb="20" eb="22">
      <t>コウカ</t>
    </rPh>
    <rPh sb="23" eb="25">
      <t>ハキュウ</t>
    </rPh>
    <rPh sb="25" eb="27">
      <t>コウカ</t>
    </rPh>
    <rPh sb="28" eb="29">
      <t>トウ</t>
    </rPh>
    <phoneticPr fontId="2"/>
  </si>
  <si>
    <t>次世代エネルギーパーク計画の認定を受けている申請案件</t>
    <rPh sb="0" eb="3">
      <t>ジセダイ</t>
    </rPh>
    <rPh sb="11" eb="13">
      <t>ケイカク</t>
    </rPh>
    <rPh sb="14" eb="16">
      <t>ニンテイ</t>
    </rPh>
    <rPh sb="17" eb="18">
      <t>ウ</t>
    </rPh>
    <rPh sb="22" eb="24">
      <t>シンセイ</t>
    </rPh>
    <rPh sb="24" eb="26">
      <t>アンケン</t>
    </rPh>
    <phoneticPr fontId="2"/>
  </si>
  <si>
    <t>再生エネルギー利用設備の設置場所が離島・へき地の申請案件</t>
    <rPh sb="0" eb="2">
      <t>サイセイ</t>
    </rPh>
    <rPh sb="7" eb="9">
      <t>リヨウ</t>
    </rPh>
    <rPh sb="9" eb="11">
      <t>セツビ</t>
    </rPh>
    <rPh sb="12" eb="14">
      <t>セッチ</t>
    </rPh>
    <rPh sb="14" eb="16">
      <t>バショ</t>
    </rPh>
    <rPh sb="17" eb="19">
      <t>リトウ</t>
    </rPh>
    <rPh sb="22" eb="23">
      <t>チ</t>
    </rPh>
    <rPh sb="24" eb="26">
      <t>シンセイ</t>
    </rPh>
    <rPh sb="26" eb="28">
      <t>アンケン</t>
    </rPh>
    <phoneticPr fontId="2"/>
  </si>
  <si>
    <t>基礎工事</t>
  </si>
  <si>
    <t>据付工事</t>
  </si>
  <si>
    <t>電気工事</t>
  </si>
  <si>
    <t>附帯工事</t>
  </si>
  <si>
    <t>試運転調整</t>
  </si>
  <si>
    <t>諸経費</t>
  </si>
  <si>
    <t>利子率は金融機関からの借入予定の利子率としてください。</t>
    <rPh sb="0" eb="2">
      <t>リシ</t>
    </rPh>
    <rPh sb="2" eb="3">
      <t>リツ</t>
    </rPh>
    <rPh sb="4" eb="6">
      <t>キンユウ</t>
    </rPh>
    <rPh sb="6" eb="8">
      <t>キカン</t>
    </rPh>
    <rPh sb="11" eb="13">
      <t>カリイレ</t>
    </rPh>
    <rPh sb="13" eb="15">
      <t>ヨテイ</t>
    </rPh>
    <rPh sb="16" eb="18">
      <t>リシ</t>
    </rPh>
    <rPh sb="18" eb="19">
      <t>リツ</t>
    </rPh>
    <phoneticPr fontId="2"/>
  </si>
  <si>
    <t>太陽光経費表（当年度）</t>
    <rPh sb="0" eb="3">
      <t>タイヨウコウ</t>
    </rPh>
    <rPh sb="3" eb="5">
      <t>ケイヒ</t>
    </rPh>
    <rPh sb="5" eb="6">
      <t>ヒョウ</t>
    </rPh>
    <rPh sb="7" eb="10">
      <t>トウネンド</t>
    </rPh>
    <phoneticPr fontId="2"/>
  </si>
  <si>
    <t>設計費</t>
    <rPh sb="0" eb="2">
      <t>セッケイ</t>
    </rPh>
    <rPh sb="2" eb="3">
      <t>ヒ</t>
    </rPh>
    <phoneticPr fontId="2"/>
  </si>
  <si>
    <t>設備費</t>
    <rPh sb="0" eb="2">
      <t>セツビ</t>
    </rPh>
    <rPh sb="2" eb="3">
      <t>ヒ</t>
    </rPh>
    <phoneticPr fontId="2"/>
  </si>
  <si>
    <t>工事費</t>
    <rPh sb="0" eb="2">
      <t>コウジ</t>
    </rPh>
    <rPh sb="2" eb="3">
      <t>ヒ</t>
    </rPh>
    <phoneticPr fontId="2"/>
  </si>
  <si>
    <t>補助率で算出</t>
    <rPh sb="0" eb="3">
      <t>ホジョリツ</t>
    </rPh>
    <rPh sb="4" eb="6">
      <t>サンシュツ</t>
    </rPh>
    <phoneticPr fontId="2"/>
  </si>
  <si>
    <t>費用</t>
    <rPh sb="0" eb="2">
      <t>ヒヨウ</t>
    </rPh>
    <phoneticPr fontId="2"/>
  </si>
  <si>
    <t>按分計算</t>
    <rPh sb="0" eb="2">
      <t>アンブン</t>
    </rPh>
    <rPh sb="2" eb="4">
      <t>ケイサン</t>
    </rPh>
    <phoneticPr fontId="2"/>
  </si>
  <si>
    <t>10kW上限計算</t>
    <rPh sb="4" eb="6">
      <t>ジョウゲン</t>
    </rPh>
    <rPh sb="6" eb="8">
      <t>ケイサン</t>
    </rPh>
    <phoneticPr fontId="2"/>
  </si>
  <si>
    <t>経費算出用：太陽光発電：設計費補助額（当年度）</t>
    <rPh sb="0" eb="2">
      <t>ケイヒ</t>
    </rPh>
    <rPh sb="2" eb="4">
      <t>サンシュツ</t>
    </rPh>
    <rPh sb="4" eb="5">
      <t>ヨウ</t>
    </rPh>
    <rPh sb="6" eb="9">
      <t>タイヨウコウ</t>
    </rPh>
    <rPh sb="9" eb="11">
      <t>ハツデン</t>
    </rPh>
    <rPh sb="12" eb="14">
      <t>セッケイ</t>
    </rPh>
    <rPh sb="14" eb="15">
      <t>ヒ</t>
    </rPh>
    <rPh sb="15" eb="17">
      <t>ホジョ</t>
    </rPh>
    <rPh sb="17" eb="18">
      <t>ガク</t>
    </rPh>
    <rPh sb="19" eb="22">
      <t>トウネンド</t>
    </rPh>
    <phoneticPr fontId="2"/>
  </si>
  <si>
    <t>経費算出用：太陽光発電：設備費補助額（当年度）</t>
    <rPh sb="0" eb="2">
      <t>ケイヒ</t>
    </rPh>
    <rPh sb="2" eb="4">
      <t>サンシュツ</t>
    </rPh>
    <rPh sb="4" eb="5">
      <t>ヨウ</t>
    </rPh>
    <rPh sb="6" eb="9">
      <t>タイヨウコウ</t>
    </rPh>
    <rPh sb="9" eb="11">
      <t>ハツデン</t>
    </rPh>
    <rPh sb="12" eb="14">
      <t>セツビ</t>
    </rPh>
    <rPh sb="14" eb="15">
      <t>ヒ</t>
    </rPh>
    <rPh sb="15" eb="17">
      <t>ホジョ</t>
    </rPh>
    <rPh sb="17" eb="18">
      <t>ガク</t>
    </rPh>
    <rPh sb="19" eb="22">
      <t>トウネンド</t>
    </rPh>
    <phoneticPr fontId="2"/>
  </si>
  <si>
    <t>経費算出用：太陽光発電：工事費補助額（当年度）</t>
    <rPh sb="0" eb="2">
      <t>ケイヒ</t>
    </rPh>
    <rPh sb="2" eb="4">
      <t>サンシュツ</t>
    </rPh>
    <rPh sb="4" eb="5">
      <t>ヨウ</t>
    </rPh>
    <rPh sb="6" eb="9">
      <t>タイヨウコウ</t>
    </rPh>
    <rPh sb="9" eb="11">
      <t>ハツデン</t>
    </rPh>
    <rPh sb="12" eb="14">
      <t>コウジ</t>
    </rPh>
    <rPh sb="14" eb="15">
      <t>ヒ</t>
    </rPh>
    <rPh sb="15" eb="17">
      <t>ホジョ</t>
    </rPh>
    <rPh sb="17" eb="18">
      <t>ガク</t>
    </rPh>
    <rPh sb="19" eb="22">
      <t>トウネンド</t>
    </rPh>
    <phoneticPr fontId="2"/>
  </si>
  <si>
    <t>太陽光経費表（他年度１）</t>
    <rPh sb="0" eb="3">
      <t>タイヨウコウ</t>
    </rPh>
    <rPh sb="3" eb="5">
      <t>ケイヒ</t>
    </rPh>
    <rPh sb="5" eb="6">
      <t>ヒョウ</t>
    </rPh>
    <rPh sb="7" eb="8">
      <t>ホカ</t>
    </rPh>
    <rPh sb="8" eb="10">
      <t>ネンド</t>
    </rPh>
    <phoneticPr fontId="2"/>
  </si>
  <si>
    <t>経費算出用：太陽光発電：設計費補助額（他年度１）</t>
    <rPh sb="0" eb="2">
      <t>ケイヒ</t>
    </rPh>
    <rPh sb="2" eb="4">
      <t>サンシュツ</t>
    </rPh>
    <rPh sb="4" eb="5">
      <t>ヨウ</t>
    </rPh>
    <rPh sb="6" eb="9">
      <t>タイヨウコウ</t>
    </rPh>
    <rPh sb="9" eb="11">
      <t>ハツデン</t>
    </rPh>
    <rPh sb="12" eb="14">
      <t>セッケイ</t>
    </rPh>
    <rPh sb="14" eb="15">
      <t>ヒ</t>
    </rPh>
    <rPh sb="15" eb="17">
      <t>ホジョ</t>
    </rPh>
    <rPh sb="17" eb="18">
      <t>ガク</t>
    </rPh>
    <rPh sb="19" eb="20">
      <t>ホカ</t>
    </rPh>
    <rPh sb="20" eb="22">
      <t>ネンド</t>
    </rPh>
    <phoneticPr fontId="2"/>
  </si>
  <si>
    <t>経費算出用：太陽光発電：工事費補助額（他年度３）</t>
    <rPh sb="0" eb="2">
      <t>ケイヒ</t>
    </rPh>
    <rPh sb="2" eb="4">
      <t>サンシュツ</t>
    </rPh>
    <rPh sb="4" eb="5">
      <t>ヨウ</t>
    </rPh>
    <rPh sb="6" eb="9">
      <t>タイヨウコウ</t>
    </rPh>
    <rPh sb="9" eb="11">
      <t>ハツデン</t>
    </rPh>
    <rPh sb="12" eb="14">
      <t>コウジ</t>
    </rPh>
    <rPh sb="14" eb="15">
      <t>ヒ</t>
    </rPh>
    <rPh sb="15" eb="17">
      <t>ホジョ</t>
    </rPh>
    <rPh sb="17" eb="18">
      <t>ガク</t>
    </rPh>
    <rPh sb="19" eb="20">
      <t>ホカ</t>
    </rPh>
    <rPh sb="20" eb="22">
      <t>ネンド</t>
    </rPh>
    <phoneticPr fontId="2"/>
  </si>
  <si>
    <t>経費算出用：太陽光発電：設備費補助額（他年度２）</t>
    <rPh sb="0" eb="2">
      <t>ケイヒ</t>
    </rPh>
    <rPh sb="2" eb="4">
      <t>サンシュツ</t>
    </rPh>
    <rPh sb="4" eb="5">
      <t>ヨウ</t>
    </rPh>
    <rPh sb="6" eb="9">
      <t>タイヨウコウ</t>
    </rPh>
    <rPh sb="9" eb="11">
      <t>ハツデン</t>
    </rPh>
    <rPh sb="12" eb="14">
      <t>セツビ</t>
    </rPh>
    <rPh sb="14" eb="15">
      <t>ヒ</t>
    </rPh>
    <rPh sb="15" eb="17">
      <t>ホジョ</t>
    </rPh>
    <rPh sb="17" eb="18">
      <t>ガク</t>
    </rPh>
    <rPh sb="19" eb="20">
      <t>ホカ</t>
    </rPh>
    <rPh sb="20" eb="22">
      <t>ネンド</t>
    </rPh>
    <phoneticPr fontId="2"/>
  </si>
  <si>
    <t>経費算出用：太陽光発電：設備費補助額（他年度１）</t>
    <rPh sb="0" eb="2">
      <t>ケイヒ</t>
    </rPh>
    <rPh sb="2" eb="4">
      <t>サンシュツ</t>
    </rPh>
    <rPh sb="4" eb="5">
      <t>ヨウ</t>
    </rPh>
    <rPh sb="6" eb="9">
      <t>タイヨウコウ</t>
    </rPh>
    <rPh sb="9" eb="11">
      <t>ハツデン</t>
    </rPh>
    <rPh sb="12" eb="14">
      <t>セツビ</t>
    </rPh>
    <rPh sb="14" eb="15">
      <t>ヒ</t>
    </rPh>
    <rPh sb="15" eb="17">
      <t>ホジョ</t>
    </rPh>
    <rPh sb="17" eb="18">
      <t>ガク</t>
    </rPh>
    <rPh sb="19" eb="20">
      <t>ホカ</t>
    </rPh>
    <rPh sb="20" eb="22">
      <t>ネンド</t>
    </rPh>
    <phoneticPr fontId="2"/>
  </si>
  <si>
    <t>経費算出用：太陽光発電：工事費補助額（他年度１）</t>
    <rPh sb="0" eb="2">
      <t>ケイヒ</t>
    </rPh>
    <rPh sb="2" eb="4">
      <t>サンシュツ</t>
    </rPh>
    <rPh sb="4" eb="5">
      <t>ヨウ</t>
    </rPh>
    <rPh sb="6" eb="9">
      <t>タイヨウコウ</t>
    </rPh>
    <rPh sb="9" eb="11">
      <t>ハツデン</t>
    </rPh>
    <rPh sb="12" eb="14">
      <t>コウジ</t>
    </rPh>
    <rPh sb="14" eb="15">
      <t>ヒ</t>
    </rPh>
    <rPh sb="15" eb="17">
      <t>ホジョ</t>
    </rPh>
    <rPh sb="17" eb="18">
      <t>ガク</t>
    </rPh>
    <rPh sb="19" eb="20">
      <t>ホカ</t>
    </rPh>
    <rPh sb="20" eb="22">
      <t>ネンド</t>
    </rPh>
    <phoneticPr fontId="2"/>
  </si>
  <si>
    <t>経費算出用：太陽光発電：設計費補助額（他年度２）</t>
    <rPh sb="0" eb="2">
      <t>ケイヒ</t>
    </rPh>
    <rPh sb="2" eb="4">
      <t>サンシュツ</t>
    </rPh>
    <rPh sb="4" eb="5">
      <t>ヨウ</t>
    </rPh>
    <rPh sb="6" eb="9">
      <t>タイヨウコウ</t>
    </rPh>
    <rPh sb="9" eb="11">
      <t>ハツデン</t>
    </rPh>
    <rPh sb="12" eb="14">
      <t>セッケイ</t>
    </rPh>
    <rPh sb="14" eb="15">
      <t>ヒ</t>
    </rPh>
    <rPh sb="15" eb="17">
      <t>ホジョ</t>
    </rPh>
    <rPh sb="17" eb="18">
      <t>ガク</t>
    </rPh>
    <rPh sb="19" eb="20">
      <t>ホカ</t>
    </rPh>
    <rPh sb="20" eb="22">
      <t>ネンド</t>
    </rPh>
    <phoneticPr fontId="2"/>
  </si>
  <si>
    <t>経費算出用：太陽光発電：工事費補助額（他年度２）</t>
    <rPh sb="0" eb="2">
      <t>ケイヒ</t>
    </rPh>
    <rPh sb="2" eb="4">
      <t>サンシュツ</t>
    </rPh>
    <rPh sb="4" eb="5">
      <t>ヨウ</t>
    </rPh>
    <rPh sb="6" eb="9">
      <t>タイヨウコウ</t>
    </rPh>
    <rPh sb="9" eb="11">
      <t>ハツデン</t>
    </rPh>
    <rPh sb="12" eb="14">
      <t>コウジ</t>
    </rPh>
    <rPh sb="14" eb="15">
      <t>ヒ</t>
    </rPh>
    <rPh sb="15" eb="17">
      <t>ホジョ</t>
    </rPh>
    <rPh sb="17" eb="18">
      <t>ガク</t>
    </rPh>
    <rPh sb="19" eb="20">
      <t>ホカ</t>
    </rPh>
    <rPh sb="20" eb="22">
      <t>ネンド</t>
    </rPh>
    <phoneticPr fontId="2"/>
  </si>
  <si>
    <t>経費算出用：太陽光発電：設計費補助額（他年度３）</t>
    <rPh sb="0" eb="2">
      <t>ケイヒ</t>
    </rPh>
    <rPh sb="2" eb="4">
      <t>サンシュツ</t>
    </rPh>
    <rPh sb="4" eb="5">
      <t>ヨウ</t>
    </rPh>
    <rPh sb="6" eb="9">
      <t>タイヨウコウ</t>
    </rPh>
    <rPh sb="9" eb="11">
      <t>ハツデン</t>
    </rPh>
    <rPh sb="12" eb="14">
      <t>セッケイ</t>
    </rPh>
    <rPh sb="14" eb="15">
      <t>ヒ</t>
    </rPh>
    <rPh sb="15" eb="17">
      <t>ホジョ</t>
    </rPh>
    <rPh sb="17" eb="18">
      <t>ガク</t>
    </rPh>
    <rPh sb="19" eb="20">
      <t>ホカ</t>
    </rPh>
    <rPh sb="20" eb="22">
      <t>ネンド</t>
    </rPh>
    <phoneticPr fontId="2"/>
  </si>
  <si>
    <t>経費算出用：太陽光発電：設備費補助額（他年度３）</t>
    <rPh sb="0" eb="2">
      <t>ケイヒ</t>
    </rPh>
    <rPh sb="2" eb="4">
      <t>サンシュツ</t>
    </rPh>
    <rPh sb="4" eb="5">
      <t>ヨウ</t>
    </rPh>
    <rPh sb="6" eb="9">
      <t>タイヨウコウ</t>
    </rPh>
    <rPh sb="9" eb="11">
      <t>ハツデン</t>
    </rPh>
    <rPh sb="12" eb="14">
      <t>セツビ</t>
    </rPh>
    <rPh sb="14" eb="15">
      <t>ヒ</t>
    </rPh>
    <rPh sb="15" eb="17">
      <t>ホジョ</t>
    </rPh>
    <rPh sb="17" eb="18">
      <t>ガク</t>
    </rPh>
    <rPh sb="19" eb="20">
      <t>ホカ</t>
    </rPh>
    <rPh sb="20" eb="22">
      <t>ネンド</t>
    </rPh>
    <phoneticPr fontId="2"/>
  </si>
  <si>
    <t>太陽光経費表（他年度３）</t>
    <rPh sb="0" eb="3">
      <t>タイヨウコウ</t>
    </rPh>
    <rPh sb="3" eb="5">
      <t>ケイヒ</t>
    </rPh>
    <rPh sb="5" eb="6">
      <t>ヒョウ</t>
    </rPh>
    <rPh sb="7" eb="8">
      <t>ホカ</t>
    </rPh>
    <rPh sb="8" eb="10">
      <t>ネンド</t>
    </rPh>
    <phoneticPr fontId="2"/>
  </si>
  <si>
    <t>事業実施予定スケジュール及び請負会社選定方法</t>
    <rPh sb="0" eb="2">
      <t>ジギョウ</t>
    </rPh>
    <rPh sb="2" eb="4">
      <t>ジッシ</t>
    </rPh>
    <rPh sb="4" eb="6">
      <t>ヨテイ</t>
    </rPh>
    <rPh sb="12" eb="13">
      <t>オヨ</t>
    </rPh>
    <rPh sb="14" eb="16">
      <t>ウケオイ</t>
    </rPh>
    <rPh sb="16" eb="18">
      <t>ガイシャ</t>
    </rPh>
    <rPh sb="18" eb="20">
      <t>センテイ</t>
    </rPh>
    <rPh sb="20" eb="22">
      <t>ホウホウ</t>
    </rPh>
    <phoneticPr fontId="2"/>
  </si>
  <si>
    <t>3-26　事業実施予定スケジュール及び請負会社選定方法</t>
    <rPh sb="5" eb="7">
      <t>ジギョウ</t>
    </rPh>
    <rPh sb="7" eb="9">
      <t>ジッシ</t>
    </rPh>
    <rPh sb="9" eb="11">
      <t>ヨテイ</t>
    </rPh>
    <rPh sb="17" eb="18">
      <t>オヨ</t>
    </rPh>
    <rPh sb="19" eb="21">
      <t>ウケオイ</t>
    </rPh>
    <rPh sb="21" eb="23">
      <t>ガイシャ</t>
    </rPh>
    <rPh sb="23" eb="25">
      <t>センテイ</t>
    </rPh>
    <rPh sb="25" eb="27">
      <t>ホウホウ</t>
    </rPh>
    <phoneticPr fontId="2"/>
  </si>
  <si>
    <t>補助事業に要する経費、補助対象経費及び
補助金の配分額（別紙１）</t>
    <rPh sb="0" eb="2">
      <t>ホジョ</t>
    </rPh>
    <rPh sb="2" eb="4">
      <t>ジギョウ</t>
    </rPh>
    <rPh sb="5" eb="6">
      <t>ヨウ</t>
    </rPh>
    <rPh sb="8" eb="10">
      <t>ケイヒ</t>
    </rPh>
    <rPh sb="11" eb="13">
      <t>ホジョ</t>
    </rPh>
    <rPh sb="13" eb="15">
      <t>タイショウ</t>
    </rPh>
    <rPh sb="15" eb="17">
      <t>ケイヒ</t>
    </rPh>
    <rPh sb="17" eb="18">
      <t>オヨ</t>
    </rPh>
    <rPh sb="20" eb="23">
      <t>ホジョキン</t>
    </rPh>
    <rPh sb="24" eb="26">
      <t>ハイブン</t>
    </rPh>
    <rPh sb="26" eb="27">
      <t>ガク</t>
    </rPh>
    <rPh sb="28" eb="30">
      <t>ベッシ</t>
    </rPh>
    <phoneticPr fontId="2"/>
  </si>
  <si>
    <t>②将来の再生可能エネルギー利用設備の導入計画（導入予定の設備がある場合のみ記入してください）</t>
    <rPh sb="1" eb="3">
      <t>ショウライ</t>
    </rPh>
    <rPh sb="4" eb="6">
      <t>サイセイ</t>
    </rPh>
    <rPh sb="6" eb="8">
      <t>カノウ</t>
    </rPh>
    <rPh sb="13" eb="15">
      <t>リヨウ</t>
    </rPh>
    <rPh sb="15" eb="17">
      <t>セツビ</t>
    </rPh>
    <rPh sb="18" eb="20">
      <t>ドウニュウ</t>
    </rPh>
    <rPh sb="20" eb="22">
      <t>ケイカク</t>
    </rPh>
    <rPh sb="23" eb="25">
      <t>ドウニュウ</t>
    </rPh>
    <rPh sb="25" eb="27">
      <t>ヨテイ</t>
    </rPh>
    <rPh sb="28" eb="30">
      <t>セツビ</t>
    </rPh>
    <rPh sb="33" eb="35">
      <t>バアイ</t>
    </rPh>
    <rPh sb="37" eb="39">
      <t>キニュウ</t>
    </rPh>
    <phoneticPr fontId="2"/>
  </si>
  <si>
    <t>資金の調達において金融機関からの借入を予定していない場合は、</t>
    <rPh sb="0" eb="2">
      <t>シキン</t>
    </rPh>
    <rPh sb="3" eb="5">
      <t>チョウタツ</t>
    </rPh>
    <rPh sb="9" eb="11">
      <t>キンユウ</t>
    </rPh>
    <rPh sb="11" eb="13">
      <t>キカン</t>
    </rPh>
    <rPh sb="16" eb="18">
      <t>カリイレ</t>
    </rPh>
    <rPh sb="19" eb="21">
      <t>ヨテイ</t>
    </rPh>
    <rPh sb="26" eb="28">
      <t>バアイ</t>
    </rPh>
    <phoneticPr fontId="2"/>
  </si>
  <si>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3"/>
  </si>
  <si>
    <t>・配管は、設備種別「その他」の設備名称に記入してください。</t>
    <rPh sb="1" eb="3">
      <t>ハイカン</t>
    </rPh>
    <rPh sb="5" eb="7">
      <t>セツビ</t>
    </rPh>
    <rPh sb="7" eb="9">
      <t>シュベツ</t>
    </rPh>
    <rPh sb="12" eb="13">
      <t>タ</t>
    </rPh>
    <rPh sb="15" eb="17">
      <t>セツビ</t>
    </rPh>
    <rPh sb="17" eb="19">
      <t>メイショウ</t>
    </rPh>
    <rPh sb="20" eb="22">
      <t>キニュウ</t>
    </rPh>
    <phoneticPr fontId="3"/>
  </si>
  <si>
    <t>・設備名称の項目を増やす場合は、適宜、エクセルの行を増やしてください。</t>
    <rPh sb="1" eb="3">
      <t>セツビ</t>
    </rPh>
    <rPh sb="3" eb="5">
      <t>メイショウ</t>
    </rPh>
    <rPh sb="6" eb="8">
      <t>コウモク</t>
    </rPh>
    <rPh sb="9" eb="10">
      <t>フ</t>
    </rPh>
    <rPh sb="12" eb="14">
      <t>バアイ</t>
    </rPh>
    <phoneticPr fontId="3"/>
  </si>
  <si>
    <t>地方公共団体が策定した再生可能エネルギー計画における
本補助事業の位置づけ</t>
    <rPh sb="0" eb="2">
      <t>チホウ</t>
    </rPh>
    <rPh sb="2" eb="4">
      <t>コウキョウ</t>
    </rPh>
    <rPh sb="4" eb="6">
      <t>ダンタイ</t>
    </rPh>
    <rPh sb="7" eb="9">
      <t>サクテイ</t>
    </rPh>
    <rPh sb="11" eb="13">
      <t>サイセイ</t>
    </rPh>
    <rPh sb="13" eb="15">
      <t>カノウ</t>
    </rPh>
    <rPh sb="20" eb="22">
      <t>ケイカク</t>
    </rPh>
    <rPh sb="27" eb="28">
      <t>ホン</t>
    </rPh>
    <rPh sb="28" eb="30">
      <t>ホジョ</t>
    </rPh>
    <rPh sb="30" eb="32">
      <t>ジギョウ</t>
    </rPh>
    <rPh sb="33" eb="35">
      <t>イチ</t>
    </rPh>
    <phoneticPr fontId="2"/>
  </si>
  <si>
    <t>地方公共団体の
再生可能エネルギー
計画名称</t>
    <rPh sb="0" eb="2">
      <t>チホウ</t>
    </rPh>
    <rPh sb="2" eb="4">
      <t>コウキョウ</t>
    </rPh>
    <rPh sb="4" eb="6">
      <t>ダンタイ</t>
    </rPh>
    <rPh sb="8" eb="10">
      <t>サイセイ</t>
    </rPh>
    <rPh sb="10" eb="12">
      <t>カノウ</t>
    </rPh>
    <rPh sb="18" eb="20">
      <t>ケイカク</t>
    </rPh>
    <rPh sb="20" eb="22">
      <t>メイショウ</t>
    </rPh>
    <phoneticPr fontId="2"/>
  </si>
  <si>
    <t>再生可能エネルギー
計画の策定日・年度等</t>
    <rPh sb="0" eb="2">
      <t>サイセイ</t>
    </rPh>
    <rPh sb="2" eb="4">
      <t>カノウ</t>
    </rPh>
    <rPh sb="10" eb="12">
      <t>ケイカク</t>
    </rPh>
    <rPh sb="13" eb="15">
      <t>サクテイ</t>
    </rPh>
    <rPh sb="15" eb="16">
      <t>ヒ</t>
    </rPh>
    <rPh sb="17" eb="19">
      <t>ネンド</t>
    </rPh>
    <rPh sb="19" eb="20">
      <t>トウ</t>
    </rPh>
    <phoneticPr fontId="2"/>
  </si>
  <si>
    <t>本補助事業が再生可能エネルギー計画の指定・認定を受けている理由</t>
    <rPh sb="0" eb="1">
      <t>ホン</t>
    </rPh>
    <rPh sb="1" eb="3">
      <t>ホジョ</t>
    </rPh>
    <rPh sb="3" eb="5">
      <t>ジギョウ</t>
    </rPh>
    <rPh sb="6" eb="8">
      <t>サイセイ</t>
    </rPh>
    <rPh sb="8" eb="10">
      <t>カノウ</t>
    </rPh>
    <rPh sb="15" eb="17">
      <t>ケイカク</t>
    </rPh>
    <rPh sb="18" eb="20">
      <t>シテイ</t>
    </rPh>
    <rPh sb="21" eb="23">
      <t>ニンテイ</t>
    </rPh>
    <rPh sb="24" eb="25">
      <t>ウ</t>
    </rPh>
    <rPh sb="29" eb="31">
      <t>リユウ</t>
    </rPh>
    <phoneticPr fontId="2"/>
  </si>
  <si>
    <t>バイオマス依存率（熱利用／発電）</t>
    <rPh sb="5" eb="7">
      <t>イゾン</t>
    </rPh>
    <rPh sb="7" eb="8">
      <t>リツ</t>
    </rPh>
    <rPh sb="9" eb="10">
      <t>ネツ</t>
    </rPh>
    <rPh sb="10" eb="12">
      <t>リヨウ</t>
    </rPh>
    <rPh sb="13" eb="15">
      <t>ハツデン</t>
    </rPh>
    <phoneticPr fontId="2"/>
  </si>
  <si>
    <t>設置コスト（発電）</t>
    <rPh sb="0" eb="2">
      <t>セッチ</t>
    </rPh>
    <rPh sb="6" eb="8">
      <t>ハツデン</t>
    </rPh>
    <phoneticPr fontId="2"/>
  </si>
  <si>
    <t xml:space="preserve"> 申請者の組織図を基に、申請代表者、経理担当者、検収責任者、事業実施担当者情報の担当者所属部署が記載された、申請事業の実施体制を簡潔に記載、あるいは資料を添付してください。
 その他、他社が関係する事業の場合は、各社の役割分担と各社の社内体制、再生可能エネルギー利用設備の設置場所がわかるように記入してください。</t>
    <rPh sb="18" eb="20">
      <t>ケイリ</t>
    </rPh>
    <rPh sb="24" eb="26">
      <t>ケンシュウ</t>
    </rPh>
    <rPh sb="26" eb="29">
      <t>セキニンシャ</t>
    </rPh>
    <rPh sb="30" eb="32">
      <t>ジギョウ</t>
    </rPh>
    <rPh sb="32" eb="34">
      <t>ジッシ</t>
    </rPh>
    <rPh sb="34" eb="37">
      <t>タントウシャ</t>
    </rPh>
    <rPh sb="37" eb="39">
      <t>ジョウホウ</t>
    </rPh>
    <rPh sb="40" eb="43">
      <t>タントウシャ</t>
    </rPh>
    <rPh sb="67" eb="69">
      <t>キサイ</t>
    </rPh>
    <rPh sb="74" eb="76">
      <t>シリョウ</t>
    </rPh>
    <rPh sb="77" eb="79">
      <t>テンプ</t>
    </rPh>
    <rPh sb="90" eb="91">
      <t>タ</t>
    </rPh>
    <rPh sb="92" eb="94">
      <t>タシャ</t>
    </rPh>
    <rPh sb="95" eb="97">
      <t>カンケイ</t>
    </rPh>
    <rPh sb="99" eb="101">
      <t>ジギョウ</t>
    </rPh>
    <rPh sb="102" eb="104">
      <t>バアイ</t>
    </rPh>
    <rPh sb="106" eb="108">
      <t>カクシャ</t>
    </rPh>
    <rPh sb="109" eb="111">
      <t>ヤクワリ</t>
    </rPh>
    <rPh sb="111" eb="113">
      <t>ブンタン</t>
    </rPh>
    <rPh sb="114" eb="116">
      <t>カクシャ</t>
    </rPh>
    <rPh sb="117" eb="119">
      <t>シャナイ</t>
    </rPh>
    <rPh sb="119" eb="121">
      <t>タイセイ</t>
    </rPh>
    <rPh sb="122" eb="124">
      <t>サイセイ</t>
    </rPh>
    <rPh sb="124" eb="126">
      <t>カノウ</t>
    </rPh>
    <rPh sb="131" eb="133">
      <t>リヨウ</t>
    </rPh>
    <rPh sb="133" eb="135">
      <t>セツビ</t>
    </rPh>
    <rPh sb="136" eb="138">
      <t>セッチ</t>
    </rPh>
    <rPh sb="138" eb="140">
      <t>バショ</t>
    </rPh>
    <rPh sb="147" eb="149">
      <t>キニュウ</t>
    </rPh>
    <phoneticPr fontId="3"/>
  </si>
  <si>
    <t>3-1　年間想定発電量</t>
    <rPh sb="4" eb="5">
      <t>ネン</t>
    </rPh>
    <rPh sb="5" eb="6">
      <t>カン</t>
    </rPh>
    <rPh sb="6" eb="8">
      <t>ソウテイ</t>
    </rPh>
    <rPh sb="8" eb="10">
      <t>ハツデン</t>
    </rPh>
    <rPh sb="10" eb="11">
      <t>リョウ</t>
    </rPh>
    <phoneticPr fontId="2"/>
  </si>
  <si>
    <t>3-1　発電単価</t>
    <rPh sb="4" eb="6">
      <t>ハツデン</t>
    </rPh>
    <rPh sb="6" eb="8">
      <t>タンカ</t>
    </rPh>
    <phoneticPr fontId="2"/>
  </si>
  <si>
    <t>3-5　発電単価の算定</t>
    <rPh sb="4" eb="6">
      <t>ハツデン</t>
    </rPh>
    <rPh sb="6" eb="8">
      <t>タンカ</t>
    </rPh>
    <rPh sb="9" eb="11">
      <t>サンテイ</t>
    </rPh>
    <phoneticPr fontId="2"/>
  </si>
  <si>
    <t>3-2設備導入事業経費の配分（実施年度）（発電＋蓄電池）</t>
    <rPh sb="3" eb="5">
      <t>セツビ</t>
    </rPh>
    <rPh sb="5" eb="7">
      <t>ドウニュウ</t>
    </rPh>
    <rPh sb="7" eb="9">
      <t>ジギョウ</t>
    </rPh>
    <rPh sb="9" eb="11">
      <t>ケイヒ</t>
    </rPh>
    <rPh sb="12" eb="14">
      <t>ハイブン</t>
    </rPh>
    <rPh sb="15" eb="17">
      <t>ジッシ</t>
    </rPh>
    <rPh sb="17" eb="19">
      <t>ネンド</t>
    </rPh>
    <phoneticPr fontId="2"/>
  </si>
  <si>
    <t>3-2設備導入事業経費の配分（他年度１）（発電＋蓄電池）</t>
    <rPh sb="3" eb="5">
      <t>セツビ</t>
    </rPh>
    <rPh sb="5" eb="7">
      <t>ドウニュウ</t>
    </rPh>
    <rPh sb="7" eb="9">
      <t>ジギョウ</t>
    </rPh>
    <rPh sb="9" eb="11">
      <t>ケイヒ</t>
    </rPh>
    <rPh sb="12" eb="14">
      <t>ハイブン</t>
    </rPh>
    <rPh sb="15" eb="16">
      <t>ホカ</t>
    </rPh>
    <rPh sb="16" eb="18">
      <t>ネンド</t>
    </rPh>
    <phoneticPr fontId="2"/>
  </si>
  <si>
    <t>3-2設備導入事業経費の配分（他年度２）（発電＋蓄電池）</t>
    <rPh sb="3" eb="5">
      <t>セツビ</t>
    </rPh>
    <rPh sb="5" eb="7">
      <t>ドウニュウ</t>
    </rPh>
    <rPh sb="7" eb="9">
      <t>ジギョウ</t>
    </rPh>
    <rPh sb="9" eb="11">
      <t>ケイヒ</t>
    </rPh>
    <rPh sb="12" eb="14">
      <t>ハイブン</t>
    </rPh>
    <rPh sb="15" eb="16">
      <t>ホカ</t>
    </rPh>
    <rPh sb="16" eb="18">
      <t>ネンド</t>
    </rPh>
    <phoneticPr fontId="2"/>
  </si>
  <si>
    <t>3-2設備導入事業経費の配分（他年度３）（発電＋蓄電池）</t>
    <rPh sb="3" eb="5">
      <t>セツビ</t>
    </rPh>
    <rPh sb="5" eb="7">
      <t>ドウニュウ</t>
    </rPh>
    <rPh sb="7" eb="9">
      <t>ジギョウ</t>
    </rPh>
    <rPh sb="9" eb="11">
      <t>ケイヒ</t>
    </rPh>
    <rPh sb="12" eb="14">
      <t>ハイブン</t>
    </rPh>
    <rPh sb="15" eb="16">
      <t>ホカ</t>
    </rPh>
    <rPh sb="16" eb="18">
      <t>ネンド</t>
    </rPh>
    <phoneticPr fontId="2"/>
  </si>
  <si>
    <t>備考メッセージ（当年度）</t>
    <rPh sb="0" eb="2">
      <t>ビコウ</t>
    </rPh>
    <rPh sb="8" eb="11">
      <t>トウネンド</t>
    </rPh>
    <phoneticPr fontId="2"/>
  </si>
  <si>
    <t>備考メッセージ（他年度１）</t>
    <rPh sb="0" eb="2">
      <t>ビコウ</t>
    </rPh>
    <rPh sb="8" eb="9">
      <t>ホカ</t>
    </rPh>
    <rPh sb="9" eb="11">
      <t>ネンド</t>
    </rPh>
    <phoneticPr fontId="2"/>
  </si>
  <si>
    <t>備考メッセージ（他年度２）</t>
    <rPh sb="0" eb="2">
      <t>ビコウ</t>
    </rPh>
    <rPh sb="8" eb="9">
      <t>ホカ</t>
    </rPh>
    <rPh sb="9" eb="11">
      <t>ネンド</t>
    </rPh>
    <phoneticPr fontId="2"/>
  </si>
  <si>
    <t>備考メッセージ（他年度３）</t>
    <rPh sb="0" eb="2">
      <t>ビコウ</t>
    </rPh>
    <rPh sb="8" eb="9">
      <t>ホカ</t>
    </rPh>
    <rPh sb="9" eb="11">
      <t>ネンド</t>
    </rPh>
    <phoneticPr fontId="2"/>
  </si>
  <si>
    <t>①の額：</t>
    <rPh sb="2" eb="3">
      <t>ガク</t>
    </rPh>
    <phoneticPr fontId="2"/>
  </si>
  <si>
    <t>②の額：</t>
    <rPh sb="2" eb="3">
      <t>ガク</t>
    </rPh>
    <phoneticPr fontId="2"/>
  </si>
  <si>
    <t>※補助金の申請予定額の注意点
　「太陽光発電」設備を導入する場合は、
①補助対象経費×補助率
②太陽電池出力1kWあたり10万円
　のいずれか低い額が適用され、
　区分ごとに按分します。</t>
    <rPh sb="1" eb="4">
      <t>ホジョキン</t>
    </rPh>
    <rPh sb="5" eb="7">
      <t>シンセイ</t>
    </rPh>
    <rPh sb="7" eb="9">
      <t>ヨテイ</t>
    </rPh>
    <rPh sb="9" eb="10">
      <t>ガク</t>
    </rPh>
    <rPh sb="11" eb="14">
      <t>チュウイテン</t>
    </rPh>
    <rPh sb="17" eb="20">
      <t>タイヨウコウ</t>
    </rPh>
    <rPh sb="20" eb="22">
      <t>ハツデン</t>
    </rPh>
    <rPh sb="23" eb="25">
      <t>セツビ</t>
    </rPh>
    <rPh sb="26" eb="28">
      <t>ドウニュウ</t>
    </rPh>
    <rPh sb="30" eb="32">
      <t>バアイ</t>
    </rPh>
    <rPh sb="36" eb="38">
      <t>ホジョ</t>
    </rPh>
    <rPh sb="38" eb="40">
      <t>タイショウ</t>
    </rPh>
    <rPh sb="40" eb="42">
      <t>ケイヒ</t>
    </rPh>
    <rPh sb="43" eb="46">
      <t>ホジョリツ</t>
    </rPh>
    <rPh sb="48" eb="50">
      <t>タイヨウ</t>
    </rPh>
    <rPh sb="50" eb="52">
      <t>デンチ</t>
    </rPh>
    <rPh sb="52" eb="54">
      <t>シュツリョク</t>
    </rPh>
    <rPh sb="62" eb="64">
      <t>マンエン</t>
    </rPh>
    <rPh sb="71" eb="72">
      <t>ヒク</t>
    </rPh>
    <rPh sb="73" eb="74">
      <t>ガク</t>
    </rPh>
    <rPh sb="75" eb="77">
      <t>テキヨウ</t>
    </rPh>
    <rPh sb="82" eb="84">
      <t>クブン</t>
    </rPh>
    <rPh sb="87" eb="89">
      <t>アンブン</t>
    </rPh>
    <phoneticPr fontId="2"/>
  </si>
  <si>
    <t>3-7　年間想定発電量 Ａ年間発電量（太陽光発電）</t>
    <rPh sb="4" eb="5">
      <t>ネン</t>
    </rPh>
    <rPh sb="5" eb="6">
      <t>カン</t>
    </rPh>
    <rPh sb="6" eb="8">
      <t>ソウテイ</t>
    </rPh>
    <rPh sb="8" eb="10">
      <t>ハツデン</t>
    </rPh>
    <rPh sb="10" eb="11">
      <t>リョウ</t>
    </rPh>
    <rPh sb="19" eb="22">
      <t>タイヨウコウ</t>
    </rPh>
    <rPh sb="22" eb="24">
      <t>ハツデン</t>
    </rPh>
    <phoneticPr fontId="2"/>
  </si>
  <si>
    <t>3-7　年間想定発電量 Ａ年間発電量（風力発電）</t>
    <rPh sb="4" eb="5">
      <t>ネン</t>
    </rPh>
    <rPh sb="5" eb="6">
      <t>カン</t>
    </rPh>
    <rPh sb="6" eb="8">
      <t>ソウテイ</t>
    </rPh>
    <rPh sb="8" eb="10">
      <t>ハツデン</t>
    </rPh>
    <rPh sb="10" eb="11">
      <t>リョウ</t>
    </rPh>
    <rPh sb="19" eb="21">
      <t>フウリョク</t>
    </rPh>
    <rPh sb="21" eb="23">
      <t>ハツデン</t>
    </rPh>
    <phoneticPr fontId="2"/>
  </si>
  <si>
    <t>3-7　年間想定発電量 Ａ年間発電量（バイオマス発電）</t>
    <rPh sb="4" eb="5">
      <t>ネン</t>
    </rPh>
    <rPh sb="5" eb="6">
      <t>カン</t>
    </rPh>
    <rPh sb="6" eb="8">
      <t>ソウテイ</t>
    </rPh>
    <rPh sb="8" eb="10">
      <t>ハツデン</t>
    </rPh>
    <rPh sb="10" eb="11">
      <t>リョウ</t>
    </rPh>
    <rPh sb="24" eb="26">
      <t>ハツデン</t>
    </rPh>
    <phoneticPr fontId="2"/>
  </si>
  <si>
    <t>3-7　年間想定発電量 Ａ年間発電量（水力発電）</t>
    <rPh sb="4" eb="5">
      <t>ネン</t>
    </rPh>
    <rPh sb="5" eb="6">
      <t>カン</t>
    </rPh>
    <rPh sb="6" eb="8">
      <t>ソウテイ</t>
    </rPh>
    <rPh sb="8" eb="10">
      <t>ハツデン</t>
    </rPh>
    <rPh sb="10" eb="11">
      <t>リョウ</t>
    </rPh>
    <rPh sb="19" eb="21">
      <t>スイリョク</t>
    </rPh>
    <rPh sb="21" eb="23">
      <t>ハツデン</t>
    </rPh>
    <phoneticPr fontId="2"/>
  </si>
  <si>
    <t>3-7　年間想定発電量 Ａ年間発電量（地熱発電）</t>
    <rPh sb="4" eb="5">
      <t>ネン</t>
    </rPh>
    <rPh sb="5" eb="6">
      <t>カン</t>
    </rPh>
    <rPh sb="6" eb="8">
      <t>ソウテイ</t>
    </rPh>
    <rPh sb="8" eb="10">
      <t>ハツデン</t>
    </rPh>
    <rPh sb="10" eb="11">
      <t>リョウ</t>
    </rPh>
    <rPh sb="19" eb="21">
      <t>チネツ</t>
    </rPh>
    <rPh sb="21" eb="23">
      <t>ハツデン</t>
    </rPh>
    <phoneticPr fontId="2"/>
  </si>
  <si>
    <t>年間想定発電量（太陽光発電）</t>
    <rPh sb="0" eb="1">
      <t>ネン</t>
    </rPh>
    <rPh sb="1" eb="2">
      <t>カン</t>
    </rPh>
    <rPh sb="2" eb="4">
      <t>ソウテイ</t>
    </rPh>
    <rPh sb="4" eb="6">
      <t>ハツデン</t>
    </rPh>
    <rPh sb="6" eb="7">
      <t>リョウ</t>
    </rPh>
    <rPh sb="8" eb="11">
      <t>タイヨウコウ</t>
    </rPh>
    <rPh sb="11" eb="13">
      <t>ハツデン</t>
    </rPh>
    <phoneticPr fontId="2"/>
  </si>
  <si>
    <t>年間想定発電量（風力発電）</t>
    <rPh sb="0" eb="1">
      <t>ネン</t>
    </rPh>
    <rPh sb="1" eb="2">
      <t>カン</t>
    </rPh>
    <rPh sb="2" eb="4">
      <t>ソウテイ</t>
    </rPh>
    <rPh sb="4" eb="6">
      <t>ハツデン</t>
    </rPh>
    <rPh sb="6" eb="7">
      <t>リョウ</t>
    </rPh>
    <rPh sb="8" eb="10">
      <t>フウリョク</t>
    </rPh>
    <rPh sb="10" eb="12">
      <t>ハツデン</t>
    </rPh>
    <phoneticPr fontId="2"/>
  </si>
  <si>
    <t>年間想定発電量（バイオマス発電）</t>
    <rPh sb="0" eb="1">
      <t>ネン</t>
    </rPh>
    <rPh sb="1" eb="2">
      <t>カン</t>
    </rPh>
    <rPh sb="2" eb="4">
      <t>ソウテイ</t>
    </rPh>
    <rPh sb="4" eb="6">
      <t>ハツデン</t>
    </rPh>
    <rPh sb="6" eb="7">
      <t>リョウ</t>
    </rPh>
    <rPh sb="13" eb="15">
      <t>ハツデン</t>
    </rPh>
    <phoneticPr fontId="2"/>
  </si>
  <si>
    <t>年間想定発電量（水力発電）</t>
    <rPh sb="0" eb="1">
      <t>ネン</t>
    </rPh>
    <rPh sb="1" eb="2">
      <t>カン</t>
    </rPh>
    <rPh sb="2" eb="4">
      <t>ソウテイ</t>
    </rPh>
    <rPh sb="4" eb="6">
      <t>ハツデン</t>
    </rPh>
    <rPh sb="6" eb="7">
      <t>リョウ</t>
    </rPh>
    <rPh sb="8" eb="10">
      <t>スイリョク</t>
    </rPh>
    <rPh sb="10" eb="12">
      <t>ハツデン</t>
    </rPh>
    <phoneticPr fontId="2"/>
  </si>
  <si>
    <t>年間想定発電量（地熱発電）</t>
    <rPh sb="0" eb="1">
      <t>ネン</t>
    </rPh>
    <rPh sb="1" eb="2">
      <t>カン</t>
    </rPh>
    <rPh sb="2" eb="4">
      <t>ソウテイ</t>
    </rPh>
    <rPh sb="4" eb="6">
      <t>ハツデン</t>
    </rPh>
    <rPh sb="6" eb="7">
      <t>リョウ</t>
    </rPh>
    <rPh sb="8" eb="10">
      <t>チネツ</t>
    </rPh>
    <rPh sb="10" eb="12">
      <t>ハツデン</t>
    </rPh>
    <phoneticPr fontId="2"/>
  </si>
  <si>
    <t>補助率を２／３で申請する場合のみ
①２／３要件についての説明書
②地方公共団体が策定した再生可能エネルギー
　計画
③地方公共団体から指定・認定を受けている
　ことの証明書（当該地方公共団体の首長の
　押印があること）
④地方公共団体からの財政支援に関する証明書
 (当該地方公共団体の首長の押印があること)</t>
    <rPh sb="0" eb="3">
      <t>ホジョリツ</t>
    </rPh>
    <rPh sb="8" eb="10">
      <t>シンセイ</t>
    </rPh>
    <rPh sb="12" eb="14">
      <t>バアイ</t>
    </rPh>
    <rPh sb="21" eb="23">
      <t>ヨウケン</t>
    </rPh>
    <rPh sb="28" eb="31">
      <t>セツメイショ</t>
    </rPh>
    <rPh sb="33" eb="35">
      <t>チホウ</t>
    </rPh>
    <rPh sb="35" eb="37">
      <t>コウキョウ</t>
    </rPh>
    <rPh sb="37" eb="39">
      <t>ダンタイ</t>
    </rPh>
    <rPh sb="40" eb="42">
      <t>サクテイ</t>
    </rPh>
    <rPh sb="44" eb="46">
      <t>サイセイ</t>
    </rPh>
    <rPh sb="46" eb="48">
      <t>カノウ</t>
    </rPh>
    <rPh sb="55" eb="57">
      <t>ケイカク</t>
    </rPh>
    <rPh sb="59" eb="61">
      <t>チホウ</t>
    </rPh>
    <rPh sb="61" eb="63">
      <t>コウキョウ</t>
    </rPh>
    <rPh sb="63" eb="65">
      <t>ダンタイ</t>
    </rPh>
    <rPh sb="67" eb="69">
      <t>シテイ</t>
    </rPh>
    <rPh sb="70" eb="72">
      <t>ニンテイ</t>
    </rPh>
    <rPh sb="73" eb="74">
      <t>ウ</t>
    </rPh>
    <rPh sb="83" eb="85">
      <t>ショウメイ</t>
    </rPh>
    <rPh sb="87" eb="89">
      <t>トウガイ</t>
    </rPh>
    <rPh sb="89" eb="91">
      <t>チホウ</t>
    </rPh>
    <rPh sb="91" eb="93">
      <t>コウキョウ</t>
    </rPh>
    <rPh sb="93" eb="95">
      <t>ダンタイ</t>
    </rPh>
    <rPh sb="96" eb="98">
      <t>シュチョウ</t>
    </rPh>
    <rPh sb="101" eb="103">
      <t>オウイン</t>
    </rPh>
    <rPh sb="111" eb="113">
      <t>チホウ</t>
    </rPh>
    <rPh sb="113" eb="115">
      <t>コウキョウ</t>
    </rPh>
    <rPh sb="115" eb="117">
      <t>ダンタイ</t>
    </rPh>
    <rPh sb="120" eb="122">
      <t>ザイセイ</t>
    </rPh>
    <rPh sb="122" eb="124">
      <t>シエン</t>
    </rPh>
    <rPh sb="125" eb="126">
      <t>カン</t>
    </rPh>
    <rPh sb="128" eb="131">
      <t>ショウメイショ</t>
    </rPh>
    <rPh sb="134" eb="136">
      <t>トウガイ</t>
    </rPh>
    <rPh sb="136" eb="138">
      <t>チホウ</t>
    </rPh>
    <rPh sb="138" eb="140">
      <t>コウキョウ</t>
    </rPh>
    <rPh sb="140" eb="142">
      <t>ダンタイ</t>
    </rPh>
    <rPh sb="143" eb="145">
      <t>シュチョウ</t>
    </rPh>
    <rPh sb="146" eb="148">
      <t>オウイン</t>
    </rPh>
    <phoneticPr fontId="2"/>
  </si>
  <si>
    <t>△</t>
    <phoneticPr fontId="2"/>
  </si>
  <si>
    <t>チェックリスト表</t>
    <rPh sb="7" eb="8">
      <t>ヒョウ</t>
    </rPh>
    <phoneticPr fontId="2"/>
  </si>
  <si>
    <t>太陽熱利用</t>
    <rPh sb="0" eb="3">
      <t>タイヨウネツ</t>
    </rPh>
    <rPh sb="3" eb="5">
      <t>リヨウ</t>
    </rPh>
    <phoneticPr fontId="2"/>
  </si>
  <si>
    <t>温度差エネルギー利用</t>
    <rPh sb="0" eb="2">
      <t>オンド</t>
    </rPh>
    <rPh sb="2" eb="3">
      <t>サ</t>
    </rPh>
    <rPh sb="8" eb="10">
      <t>リヨウ</t>
    </rPh>
    <phoneticPr fontId="2"/>
  </si>
  <si>
    <t>雪氷熱利用</t>
    <rPh sb="0" eb="2">
      <t>セッピョウ</t>
    </rPh>
    <rPh sb="2" eb="3">
      <t>ネツ</t>
    </rPh>
    <rPh sb="3" eb="5">
      <t>リヨウ</t>
    </rPh>
    <phoneticPr fontId="2"/>
  </si>
  <si>
    <t>地中熱利用</t>
    <rPh sb="0" eb="2">
      <t>チチュウ</t>
    </rPh>
    <rPh sb="2" eb="3">
      <t>ネツ</t>
    </rPh>
    <rPh sb="3" eb="5">
      <t>リヨウ</t>
    </rPh>
    <phoneticPr fontId="2"/>
  </si>
  <si>
    <t>バイオマス熱利用</t>
    <rPh sb="5" eb="6">
      <t>ネツ</t>
    </rPh>
    <rPh sb="6" eb="8">
      <t>リヨウ</t>
    </rPh>
    <phoneticPr fontId="2"/>
  </si>
  <si>
    <t>バイオマス燃料製造</t>
    <rPh sb="5" eb="7">
      <t>ネンリョウ</t>
    </rPh>
    <rPh sb="7" eb="9">
      <t>セイゾウ</t>
    </rPh>
    <phoneticPr fontId="2"/>
  </si>
  <si>
    <t>○</t>
    <phoneticPr fontId="2"/>
  </si>
  <si>
    <t>○</t>
  </si>
  <si>
    <t xml:space="preserve"> </t>
    <phoneticPr fontId="2"/>
  </si>
  <si>
    <t>△</t>
    <phoneticPr fontId="2"/>
  </si>
  <si>
    <t>△</t>
  </si>
  <si>
    <t>－</t>
    <phoneticPr fontId="2"/>
  </si>
  <si>
    <t>-</t>
  </si>
  <si>
    <t>バイオマス熱利用設備、バイオマス燃料製造設備の場合のみ</t>
    <rPh sb="5" eb="6">
      <t>ネツ</t>
    </rPh>
    <rPh sb="6" eb="8">
      <t>リヨウ</t>
    </rPh>
    <rPh sb="8" eb="10">
      <t>セツビ</t>
    </rPh>
    <rPh sb="16" eb="18">
      <t>ネンリョウ</t>
    </rPh>
    <rPh sb="18" eb="20">
      <t>セイゾウ</t>
    </rPh>
    <rPh sb="20" eb="22">
      <t>セツビ</t>
    </rPh>
    <rPh sb="23" eb="25">
      <t>バアイ</t>
    </rPh>
    <phoneticPr fontId="2"/>
  </si>
  <si>
    <t>バイオマス熱利用設備の場合のみ</t>
    <rPh sb="5" eb="6">
      <t>ネツ</t>
    </rPh>
    <rPh sb="6" eb="8">
      <t>リヨウ</t>
    </rPh>
    <rPh sb="8" eb="10">
      <t>セツビ</t>
    </rPh>
    <rPh sb="11" eb="13">
      <t>バアイ</t>
    </rPh>
    <phoneticPr fontId="2"/>
  </si>
  <si>
    <t>バイオマス燃料製造設備の場合のみ</t>
    <rPh sb="5" eb="7">
      <t>ネンリョウ</t>
    </rPh>
    <rPh sb="7" eb="9">
      <t>セイゾウ</t>
    </rPh>
    <rPh sb="9" eb="11">
      <t>セツビ</t>
    </rPh>
    <rPh sb="12" eb="14">
      <t>バアイ</t>
    </rPh>
    <phoneticPr fontId="2"/>
  </si>
  <si>
    <t>補助率を２／３で申請する場合のみ
①２／３要件についての説明書
②地方公共団体が策定した再生可能エネルギー計画
③地方公共団体から指定・認定を受けていることの証明書（当該地方公共団体の首長の押印があること）
④地方公共団体からの財政支援に関する証明書（当該地方公共団体の首長の押印があること）</t>
    <rPh sb="0" eb="3">
      <t>ホジョリツ</t>
    </rPh>
    <rPh sb="8" eb="10">
      <t>シンセイ</t>
    </rPh>
    <rPh sb="12" eb="14">
      <t>バアイ</t>
    </rPh>
    <rPh sb="21" eb="23">
      <t>ヨウケン</t>
    </rPh>
    <rPh sb="28" eb="31">
      <t>セツメイショ</t>
    </rPh>
    <rPh sb="33" eb="35">
      <t>チホウ</t>
    </rPh>
    <rPh sb="35" eb="37">
      <t>コウキョウ</t>
    </rPh>
    <rPh sb="37" eb="39">
      <t>ダンタイ</t>
    </rPh>
    <rPh sb="40" eb="42">
      <t>サクテイ</t>
    </rPh>
    <rPh sb="44" eb="46">
      <t>サイセイ</t>
    </rPh>
    <rPh sb="46" eb="48">
      <t>カノウ</t>
    </rPh>
    <rPh sb="53" eb="55">
      <t>ケイカク</t>
    </rPh>
    <rPh sb="57" eb="59">
      <t>チホウ</t>
    </rPh>
    <rPh sb="59" eb="61">
      <t>コウキョウ</t>
    </rPh>
    <rPh sb="61" eb="63">
      <t>ダンタイ</t>
    </rPh>
    <rPh sb="65" eb="67">
      <t>シテイ</t>
    </rPh>
    <rPh sb="68" eb="70">
      <t>ニンテイ</t>
    </rPh>
    <rPh sb="71" eb="72">
      <t>ウ</t>
    </rPh>
    <rPh sb="79" eb="82">
      <t>ショウメイショ</t>
    </rPh>
    <rPh sb="83" eb="85">
      <t>トウガイ</t>
    </rPh>
    <rPh sb="85" eb="87">
      <t>チホウ</t>
    </rPh>
    <rPh sb="87" eb="89">
      <t>コウキョウ</t>
    </rPh>
    <rPh sb="89" eb="91">
      <t>ダンタイ</t>
    </rPh>
    <rPh sb="92" eb="94">
      <t>シュチョウ</t>
    </rPh>
    <rPh sb="95" eb="97">
      <t>オウイン</t>
    </rPh>
    <rPh sb="105" eb="107">
      <t>チホウ</t>
    </rPh>
    <rPh sb="107" eb="109">
      <t>コウキョウ</t>
    </rPh>
    <rPh sb="109" eb="111">
      <t>ダンタイ</t>
    </rPh>
    <rPh sb="114" eb="116">
      <t>ザイセイ</t>
    </rPh>
    <rPh sb="116" eb="118">
      <t>シエン</t>
    </rPh>
    <rPh sb="119" eb="120">
      <t>カン</t>
    </rPh>
    <rPh sb="122" eb="125">
      <t>ショウメイショ</t>
    </rPh>
    <rPh sb="126" eb="128">
      <t>トウガイ</t>
    </rPh>
    <rPh sb="128" eb="130">
      <t>チホウ</t>
    </rPh>
    <rPh sb="130" eb="132">
      <t>コウキョウ</t>
    </rPh>
    <rPh sb="132" eb="134">
      <t>ダンタイ</t>
    </rPh>
    <rPh sb="135" eb="137">
      <t>シュチョウ</t>
    </rPh>
    <rPh sb="138" eb="140">
      <t>オウイン</t>
    </rPh>
    <phoneticPr fontId="2"/>
  </si>
  <si>
    <t>○</t>
    <phoneticPr fontId="2"/>
  </si>
  <si>
    <t>－</t>
    <phoneticPr fontId="2"/>
  </si>
  <si>
    <t>－</t>
    <phoneticPr fontId="2"/>
  </si>
  <si>
    <t>提出</t>
    <rPh sb="0" eb="2">
      <t>テイシュツ</t>
    </rPh>
    <phoneticPr fontId="2"/>
  </si>
  <si>
    <t>チェック</t>
    <phoneticPr fontId="2"/>
  </si>
  <si>
    <t>バイオマス依存率計算書（バイオマス熱利用及びバイオマス発電）</t>
    <rPh sb="5" eb="7">
      <t>イゾン</t>
    </rPh>
    <rPh sb="7" eb="8">
      <t>リツ</t>
    </rPh>
    <rPh sb="8" eb="11">
      <t>ケイサンショ</t>
    </rPh>
    <rPh sb="17" eb="18">
      <t>ネツ</t>
    </rPh>
    <rPh sb="18" eb="20">
      <t>リヨウ</t>
    </rPh>
    <rPh sb="20" eb="21">
      <t>オヨ</t>
    </rPh>
    <rPh sb="27" eb="29">
      <t>ハツデン</t>
    </rPh>
    <phoneticPr fontId="3"/>
  </si>
  <si>
    <t>バイオマス燃料</t>
    <phoneticPr fontId="3"/>
  </si>
  <si>
    <t>構成比</t>
    <rPh sb="0" eb="2">
      <t>コウセイ</t>
    </rPh>
    <rPh sb="2" eb="3">
      <t>ヒ</t>
    </rPh>
    <phoneticPr fontId="3"/>
  </si>
  <si>
    <t>Ａ.バイオマス
(燃料)利用量</t>
    <rPh sb="9" eb="11">
      <t>ネンリョウ</t>
    </rPh>
    <rPh sb="12" eb="14">
      <t>リヨウ</t>
    </rPh>
    <rPh sb="14" eb="15">
      <t>リョウ</t>
    </rPh>
    <phoneticPr fontId="3"/>
  </si>
  <si>
    <t>Ｂ.バイオマス
(燃料)低位発熱量</t>
    <rPh sb="9" eb="11">
      <t>ネンリョウ</t>
    </rPh>
    <rPh sb="12" eb="14">
      <t>テイイ</t>
    </rPh>
    <rPh sb="14" eb="16">
      <t>ハツネツ</t>
    </rPh>
    <rPh sb="16" eb="17">
      <t>リョウ</t>
    </rPh>
    <phoneticPr fontId="3"/>
  </si>
  <si>
    <t>バイオマス
(燃料)発熱量</t>
    <rPh sb="7" eb="9">
      <t>ネンリョウ</t>
    </rPh>
    <rPh sb="10" eb="12">
      <t>ハツネツ</t>
    </rPh>
    <rPh sb="12" eb="13">
      <t>リョウ</t>
    </rPh>
    <phoneticPr fontId="3"/>
  </si>
  <si>
    <t>％</t>
    <phoneticPr fontId="3"/>
  </si>
  <si>
    <t>ｋｇ/ｈ</t>
    <phoneticPr fontId="3"/>
  </si>
  <si>
    <t>ＭＪ/ｋｇ</t>
    <phoneticPr fontId="3"/>
  </si>
  <si>
    <t>ＭＪ/ｈ</t>
    <phoneticPr fontId="3"/>
  </si>
  <si>
    <t>廃油(動植物系)</t>
    <rPh sb="3" eb="6">
      <t>ドウショクブツ</t>
    </rPh>
    <rPh sb="6" eb="7">
      <t>ケイ</t>
    </rPh>
    <phoneticPr fontId="3"/>
  </si>
  <si>
    <t>①</t>
    <phoneticPr fontId="3"/>
  </si>
  <si>
    <t>非バイオマス燃料</t>
    <phoneticPr fontId="3"/>
  </si>
  <si>
    <t>構成比</t>
    <phoneticPr fontId="3"/>
  </si>
  <si>
    <t>Ｃ.非バイオマス
(燃料)利用量</t>
    <rPh sb="2" eb="3">
      <t>ヒ</t>
    </rPh>
    <rPh sb="10" eb="12">
      <t>ネンリョウ</t>
    </rPh>
    <rPh sb="13" eb="15">
      <t>リヨウ</t>
    </rPh>
    <rPh sb="15" eb="16">
      <t>リョウ</t>
    </rPh>
    <phoneticPr fontId="3"/>
  </si>
  <si>
    <t>Ｄ.非バイオマス
(燃料)低位発熱量</t>
    <rPh sb="2" eb="3">
      <t>ヒ</t>
    </rPh>
    <rPh sb="10" eb="12">
      <t>ネンリョウ</t>
    </rPh>
    <rPh sb="13" eb="15">
      <t>テイイ</t>
    </rPh>
    <rPh sb="15" eb="17">
      <t>ハツネツ</t>
    </rPh>
    <rPh sb="17" eb="18">
      <t>リョウ</t>
    </rPh>
    <phoneticPr fontId="3"/>
  </si>
  <si>
    <t>非バイオマス
(燃料)発熱量</t>
    <rPh sb="0" eb="1">
      <t>ヒ</t>
    </rPh>
    <rPh sb="8" eb="10">
      <t>ネンリョウ</t>
    </rPh>
    <rPh sb="11" eb="13">
      <t>ハツネツ</t>
    </rPh>
    <rPh sb="13" eb="14">
      <t>リョウ</t>
    </rPh>
    <phoneticPr fontId="3"/>
  </si>
  <si>
    <t>％</t>
    <phoneticPr fontId="3"/>
  </si>
  <si>
    <t>ｋｇ/ｈ</t>
    <phoneticPr fontId="3"/>
  </si>
  <si>
    <t>ＭＪ/ｈ</t>
    <phoneticPr fontId="3"/>
  </si>
  <si>
    <t>ポリエチレン(PE)</t>
    <phoneticPr fontId="3"/>
  </si>
  <si>
    <t>ポリプロピレン(PP)</t>
    <phoneticPr fontId="3"/>
  </si>
  <si>
    <t>熱可塑性
樹脂</t>
    <phoneticPr fontId="3"/>
  </si>
  <si>
    <t>混合樹脂
製品</t>
    <phoneticPr fontId="3"/>
  </si>
  <si>
    <t>ゴムくず</t>
    <phoneticPr fontId="3"/>
  </si>
  <si>
    <t>廃油(石油系)</t>
    <rPh sb="3" eb="5">
      <t>セキユ</t>
    </rPh>
    <rPh sb="5" eb="6">
      <t>ケイ</t>
    </rPh>
    <phoneticPr fontId="3"/>
  </si>
  <si>
    <t>②</t>
    <phoneticPr fontId="3"/>
  </si>
  <si>
    <t>構成比の合計</t>
    <rPh sb="0" eb="2">
      <t>コウセイ</t>
    </rPh>
    <rPh sb="2" eb="3">
      <t>ヒ</t>
    </rPh>
    <rPh sb="4" eb="6">
      <t>ゴウケイ</t>
    </rPh>
    <phoneticPr fontId="3"/>
  </si>
  <si>
    <t>　　　</t>
    <phoneticPr fontId="3"/>
  </si>
  <si>
    <t>バイオマス依存率＝</t>
    <phoneticPr fontId="3"/>
  </si>
  <si>
    <t>　 ×100＝①/(①＋②)×100</t>
    <phoneticPr fontId="3"/>
  </si>
  <si>
    <t>＝</t>
    <phoneticPr fontId="3"/>
  </si>
  <si>
    <t>・バイオマス排水、家畜糞尿、食品残渣等を原料にする場合はバイオマス
　依存率を１００％とする。</t>
    <rPh sb="20" eb="22">
      <t>ゲンリョウ</t>
    </rPh>
    <phoneticPr fontId="3"/>
  </si>
  <si>
    <t>3-1　建設単価</t>
    <rPh sb="4" eb="6">
      <t>ケンセツ</t>
    </rPh>
    <rPh sb="6" eb="8">
      <t>タンカ</t>
    </rPh>
    <phoneticPr fontId="2"/>
  </si>
  <si>
    <t>出力一覧表</t>
    <rPh sb="0" eb="2">
      <t>シュツリョク</t>
    </rPh>
    <rPh sb="2" eb="4">
      <t>イチラン</t>
    </rPh>
    <rPh sb="4" eb="5">
      <t>ヒョウ</t>
    </rPh>
    <phoneticPr fontId="2"/>
  </si>
  <si>
    <t>出力</t>
    <rPh sb="0" eb="2">
      <t>シュツリョク</t>
    </rPh>
    <phoneticPr fontId="2"/>
  </si>
  <si>
    <t>3-7　太陽電池出力</t>
    <rPh sb="4" eb="6">
      <t>タイヨウ</t>
    </rPh>
    <rPh sb="6" eb="8">
      <t>デンチ</t>
    </rPh>
    <rPh sb="8" eb="10">
      <t>シュツリョク</t>
    </rPh>
    <phoneticPr fontId="2"/>
  </si>
  <si>
    <t>3-7　発電出力</t>
    <rPh sb="4" eb="6">
      <t>ハツデン</t>
    </rPh>
    <rPh sb="6" eb="8">
      <t>シュツリョク</t>
    </rPh>
    <phoneticPr fontId="2"/>
  </si>
  <si>
    <t>3-7　水力発電及び出力の定格出力</t>
    <rPh sb="4" eb="6">
      <t>スイリョク</t>
    </rPh>
    <rPh sb="6" eb="8">
      <t>ハツデン</t>
    </rPh>
    <rPh sb="8" eb="9">
      <t>オヨ</t>
    </rPh>
    <rPh sb="10" eb="12">
      <t>シュツリョク</t>
    </rPh>
    <rPh sb="13" eb="15">
      <t>テイカク</t>
    </rPh>
    <rPh sb="15" eb="17">
      <t>シュツリョク</t>
    </rPh>
    <phoneticPr fontId="2"/>
  </si>
  <si>
    <t>3-7　発電機定格出力</t>
    <rPh sb="4" eb="7">
      <t>ハツデンキ</t>
    </rPh>
    <rPh sb="7" eb="9">
      <t>テイカク</t>
    </rPh>
    <rPh sb="9" eb="11">
      <t>シュツリョク</t>
    </rPh>
    <phoneticPr fontId="2"/>
  </si>
  <si>
    <t>発電設備出力kW</t>
    <rPh sb="0" eb="2">
      <t>ハツデン</t>
    </rPh>
    <rPh sb="2" eb="4">
      <t>セツビ</t>
    </rPh>
    <rPh sb="4" eb="6">
      <t>シュツリョク</t>
    </rPh>
    <phoneticPr fontId="2"/>
  </si>
  <si>
    <t>設置コスト/発電出力kW</t>
    <rPh sb="0" eb="2">
      <t>セッチ</t>
    </rPh>
    <rPh sb="6" eb="8">
      <t>ハツデン</t>
    </rPh>
    <rPh sb="8" eb="10">
      <t>シュツリョク</t>
    </rPh>
    <phoneticPr fontId="2"/>
  </si>
  <si>
    <t>繊維くず</t>
    <rPh sb="0" eb="2">
      <t>センイ</t>
    </rPh>
    <phoneticPr fontId="2"/>
  </si>
  <si>
    <t>繊維
くず</t>
    <rPh sb="0" eb="2">
      <t>センイ</t>
    </rPh>
    <phoneticPr fontId="2"/>
  </si>
  <si>
    <t>実施スケジュール用年度１</t>
    <rPh sb="0" eb="2">
      <t>ジッシ</t>
    </rPh>
    <rPh sb="8" eb="9">
      <t>ヨウ</t>
    </rPh>
    <rPh sb="9" eb="11">
      <t>ネンド</t>
    </rPh>
    <phoneticPr fontId="2"/>
  </si>
  <si>
    <t>実施スケジュール用年度２</t>
    <rPh sb="0" eb="2">
      <t>ジッシ</t>
    </rPh>
    <rPh sb="8" eb="9">
      <t>ヨウ</t>
    </rPh>
    <rPh sb="9" eb="11">
      <t>ネンド</t>
    </rPh>
    <phoneticPr fontId="2"/>
  </si>
  <si>
    <t>実施スケジュール用年度３</t>
    <rPh sb="0" eb="2">
      <t>ジッシ</t>
    </rPh>
    <rPh sb="8" eb="9">
      <t>ヨウ</t>
    </rPh>
    <rPh sb="9" eb="11">
      <t>ネンド</t>
    </rPh>
    <phoneticPr fontId="2"/>
  </si>
  <si>
    <t>実施スケジュール用年度４</t>
    <rPh sb="0" eb="2">
      <t>ジッシ</t>
    </rPh>
    <rPh sb="8" eb="9">
      <t>ヨウ</t>
    </rPh>
    <rPh sb="9" eb="11">
      <t>ネンド</t>
    </rPh>
    <phoneticPr fontId="2"/>
  </si>
  <si>
    <t>〒</t>
    <phoneticPr fontId="2"/>
  </si>
  <si>
    <t>〒</t>
    <phoneticPr fontId="2"/>
  </si>
  <si>
    <t>再生可能エネルギー計画の中で本補助事業が位置づけられている箇所</t>
    <rPh sb="0" eb="2">
      <t>サイセイ</t>
    </rPh>
    <rPh sb="2" eb="4">
      <t>カノウ</t>
    </rPh>
    <rPh sb="9" eb="11">
      <t>ケイカク</t>
    </rPh>
    <rPh sb="12" eb="13">
      <t>ナカ</t>
    </rPh>
    <rPh sb="14" eb="15">
      <t>ホン</t>
    </rPh>
    <rPh sb="15" eb="17">
      <t>ホジョ</t>
    </rPh>
    <rPh sb="17" eb="19">
      <t>ジギョウ</t>
    </rPh>
    <rPh sb="20" eb="22">
      <t>イチ</t>
    </rPh>
    <rPh sb="29" eb="31">
      <t>カショ</t>
    </rPh>
    <phoneticPr fontId="2"/>
  </si>
  <si>
    <t>ベニア・合板・化粧板</t>
    <rPh sb="9" eb="10">
      <t>イタ</t>
    </rPh>
    <phoneticPr fontId="2"/>
  </si>
  <si>
    <t>※蓄電池を含めない</t>
    <rPh sb="1" eb="4">
      <t>チクデンチ</t>
    </rPh>
    <rPh sb="5" eb="6">
      <t>フク</t>
    </rPh>
    <phoneticPr fontId="2"/>
  </si>
  <si>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3"/>
  </si>
  <si>
    <t>ただし、自動計算された内容が適切ではない場合は、適宜上書きをしてください。（保護がかかっている場合は保護を解除してください）</t>
    <rPh sb="4" eb="6">
      <t>ジドウ</t>
    </rPh>
    <rPh sb="6" eb="8">
      <t>ケイサン</t>
    </rPh>
    <rPh sb="11" eb="13">
      <t>ナイヨウ</t>
    </rPh>
    <rPh sb="14" eb="16">
      <t>テキセツ</t>
    </rPh>
    <rPh sb="20" eb="22">
      <t>バアイ</t>
    </rPh>
    <rPh sb="24" eb="26">
      <t>テキギ</t>
    </rPh>
    <rPh sb="26" eb="28">
      <t>ウワガ</t>
    </rPh>
    <rPh sb="38" eb="40">
      <t>ホゴ</t>
    </rPh>
    <rPh sb="47" eb="49">
      <t>バアイ</t>
    </rPh>
    <rPh sb="50" eb="52">
      <t>ホゴ</t>
    </rPh>
    <rPh sb="53" eb="55">
      <t>カイジョ</t>
    </rPh>
    <phoneticPr fontId="3"/>
  </si>
  <si>
    <t>　：必要情報を入力してください。</t>
    <rPh sb="2" eb="4">
      <t>ヒツヨウ</t>
    </rPh>
    <rPh sb="4" eb="6">
      <t>ジョウホウ</t>
    </rPh>
    <rPh sb="7" eb="9">
      <t>ニュウリョク</t>
    </rPh>
    <phoneticPr fontId="3"/>
  </si>
  <si>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3"/>
  </si>
  <si>
    <t>　：プルダウンリストから選択してください。</t>
    <rPh sb="12" eb="14">
      <t>センタク</t>
    </rPh>
    <phoneticPr fontId="3"/>
  </si>
  <si>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3"/>
  </si>
  <si>
    <t>以下、自由な順番で書類を作成いただいて構いませんが、必要事項が入力されないと完成しない書類があります。</t>
    <rPh sb="0" eb="2">
      <t>イカ</t>
    </rPh>
    <rPh sb="3" eb="5">
      <t>ジユウ</t>
    </rPh>
    <rPh sb="6" eb="8">
      <t>ジュンバン</t>
    </rPh>
    <rPh sb="9" eb="11">
      <t>ショルイ</t>
    </rPh>
    <rPh sb="12" eb="14">
      <t>サクセイ</t>
    </rPh>
    <rPh sb="19" eb="20">
      <t>カマ</t>
    </rPh>
    <rPh sb="26" eb="28">
      <t>ヒツヨウ</t>
    </rPh>
    <rPh sb="28" eb="30">
      <t>ジコウ</t>
    </rPh>
    <rPh sb="31" eb="33">
      <t>ニュウリョク</t>
    </rPh>
    <rPh sb="38" eb="40">
      <t>カンセイ</t>
    </rPh>
    <rPh sb="43" eb="45">
      <t>ショルイ</t>
    </rPh>
    <phoneticPr fontId="2"/>
  </si>
  <si>
    <t>複数年度事業は、「3-2　設備導入事業経費の配分」を事業期間すべての年度分の書類を作成してください。</t>
    <rPh sb="0" eb="2">
      <t>フクスウ</t>
    </rPh>
    <rPh sb="2" eb="4">
      <t>ネンド</t>
    </rPh>
    <rPh sb="4" eb="6">
      <t>ジギョウ</t>
    </rPh>
    <rPh sb="13" eb="15">
      <t>セツビ</t>
    </rPh>
    <rPh sb="15" eb="17">
      <t>ドウニュウ</t>
    </rPh>
    <rPh sb="17" eb="19">
      <t>ジギョウ</t>
    </rPh>
    <rPh sb="19" eb="21">
      <t>ケイヒ</t>
    </rPh>
    <rPh sb="22" eb="24">
      <t>ハイブン</t>
    </rPh>
    <rPh sb="26" eb="28">
      <t>ジギョウ</t>
    </rPh>
    <rPh sb="28" eb="30">
      <t>キカン</t>
    </rPh>
    <rPh sb="34" eb="36">
      <t>ネンド</t>
    </rPh>
    <rPh sb="36" eb="37">
      <t>ブン</t>
    </rPh>
    <rPh sb="38" eb="40">
      <t>ショルイ</t>
    </rPh>
    <rPh sb="41" eb="43">
      <t>サクセイ</t>
    </rPh>
    <phoneticPr fontId="3"/>
  </si>
  <si>
    <t>1申請で複数の種類の再生可能エネルギー利用設備を導入する場合は、ＳＩＩまでお問い合わせください。</t>
    <rPh sb="1" eb="3">
      <t>シンセイ</t>
    </rPh>
    <rPh sb="4" eb="6">
      <t>フクスウ</t>
    </rPh>
    <rPh sb="7" eb="9">
      <t>シュルイ</t>
    </rPh>
    <rPh sb="10" eb="12">
      <t>サイセイ</t>
    </rPh>
    <rPh sb="12" eb="14">
      <t>カノウ</t>
    </rPh>
    <rPh sb="19" eb="21">
      <t>リヨウ</t>
    </rPh>
    <rPh sb="21" eb="23">
      <t>セツビ</t>
    </rPh>
    <rPh sb="24" eb="26">
      <t>ドウニュウ</t>
    </rPh>
    <rPh sb="28" eb="30">
      <t>バアイ</t>
    </rPh>
    <rPh sb="38" eb="39">
      <t>ト</t>
    </rPh>
    <rPh sb="40" eb="41">
      <t>ア</t>
    </rPh>
    <phoneticPr fontId="3"/>
  </si>
  <si>
    <t>書類の不足がないかをチェックリストにて確認し、公募要領の「ファイリング例」に従ってファイリングしてください。</t>
    <rPh sb="0" eb="2">
      <t>ショルイ</t>
    </rPh>
    <rPh sb="3" eb="5">
      <t>フソク</t>
    </rPh>
    <rPh sb="19" eb="21">
      <t>カクニン</t>
    </rPh>
    <rPh sb="23" eb="25">
      <t>コウボ</t>
    </rPh>
    <rPh sb="25" eb="27">
      <t>ヨウリョウ</t>
    </rPh>
    <rPh sb="35" eb="36">
      <t>レイ</t>
    </rPh>
    <rPh sb="38" eb="39">
      <t>シタガ</t>
    </rPh>
    <phoneticPr fontId="3"/>
  </si>
  <si>
    <t>◆実施計画書等（Excel書式）の作成手順</t>
    <rPh sb="1" eb="3">
      <t>ジッシ</t>
    </rPh>
    <rPh sb="3" eb="6">
      <t>ケイカクショ</t>
    </rPh>
    <rPh sb="6" eb="7">
      <t>トウ</t>
    </rPh>
    <rPh sb="13" eb="15">
      <t>ショシキ</t>
    </rPh>
    <rPh sb="17" eb="19">
      <t>サクセイ</t>
    </rPh>
    <rPh sb="19" eb="21">
      <t>テジュン</t>
    </rPh>
    <phoneticPr fontId="3"/>
  </si>
  <si>
    <t>・入力するセルの凡例（各シ－ト共通）</t>
    <rPh sb="1" eb="3">
      <t>ニュウリョク</t>
    </rPh>
    <rPh sb="8" eb="10">
      <t>ハンレイ</t>
    </rPh>
    <rPh sb="11" eb="12">
      <t>カク</t>
    </rPh>
    <rPh sb="15" eb="17">
      <t>キョウツウ</t>
    </rPh>
    <phoneticPr fontId="3"/>
  </si>
  <si>
    <t>書類の提出前には、記載された内容が正しいものであることを必ずご確認ください。</t>
    <rPh sb="0" eb="2">
      <t>ショルイ</t>
    </rPh>
    <rPh sb="3" eb="5">
      <t>テイシュツ</t>
    </rPh>
    <rPh sb="5" eb="6">
      <t>マエ</t>
    </rPh>
    <rPh sb="9" eb="11">
      <t>キサイ</t>
    </rPh>
    <rPh sb="14" eb="16">
      <t>ナイヨウ</t>
    </rPh>
    <rPh sb="17" eb="18">
      <t>タダ</t>
    </rPh>
    <rPh sb="28" eb="29">
      <t>カナラ</t>
    </rPh>
    <rPh sb="31" eb="33">
      <t>カクニン</t>
    </rPh>
    <phoneticPr fontId="3"/>
  </si>
  <si>
    <t>初めに「（別紙3）役員名簿」及び「3-1　実施計画書概要」の入力・プルダウンリストのセルを入力してください。</t>
    <rPh sb="0" eb="1">
      <t>ハジ</t>
    </rPh>
    <rPh sb="5" eb="7">
      <t>ベッシ</t>
    </rPh>
    <rPh sb="9" eb="11">
      <t>ヤクイン</t>
    </rPh>
    <rPh sb="11" eb="13">
      <t>メイボ</t>
    </rPh>
    <rPh sb="14" eb="15">
      <t>オヨ</t>
    </rPh>
    <rPh sb="21" eb="23">
      <t>ジッシ</t>
    </rPh>
    <rPh sb="23" eb="26">
      <t>ケイカクショ</t>
    </rPh>
    <rPh sb="26" eb="28">
      <t>ガイヨウ</t>
    </rPh>
    <rPh sb="30" eb="32">
      <t>ニュウリョク</t>
    </rPh>
    <rPh sb="45" eb="47">
      <t>ニュウリョク</t>
    </rPh>
    <phoneticPr fontId="2"/>
  </si>
  <si>
    <t>複数の種類の再生可能エネルギー利用設備を導入している申請案件</t>
    <rPh sb="0" eb="2">
      <t>フクスウ</t>
    </rPh>
    <rPh sb="3" eb="5">
      <t>シュルイ</t>
    </rPh>
    <rPh sb="6" eb="8">
      <t>サイセイ</t>
    </rPh>
    <rPh sb="8" eb="10">
      <t>カノウ</t>
    </rPh>
    <rPh sb="15" eb="17">
      <t>リヨウ</t>
    </rPh>
    <rPh sb="17" eb="19">
      <t>セツビ</t>
    </rPh>
    <rPh sb="20" eb="22">
      <t>ドウニュウ</t>
    </rPh>
    <rPh sb="26" eb="28">
      <t>シンセイ</t>
    </rPh>
    <rPh sb="28" eb="30">
      <t>アンケン</t>
    </rPh>
    <phoneticPr fontId="2"/>
  </si>
  <si>
    <t>－</t>
    <phoneticPr fontId="2"/>
  </si>
  <si>
    <r>
      <t xml:space="preserve">建設単価
</t>
    </r>
    <r>
      <rPr>
        <sz val="9"/>
        <rFont val="ＭＳ 明朝"/>
        <family val="1"/>
        <charset val="128"/>
      </rPr>
      <t>(円/kW)</t>
    </r>
    <rPh sb="0" eb="2">
      <t>ケンセツ</t>
    </rPh>
    <rPh sb="2" eb="4">
      <t>タンカ</t>
    </rPh>
    <rPh sb="6" eb="7">
      <t>エン</t>
    </rPh>
    <phoneticPr fontId="3"/>
  </si>
  <si>
    <t>・機器が「3-10　システムフロー図」及び「3-11　機器配置図」と照合できるようにしてください。</t>
    <rPh sb="1" eb="3">
      <t>キキ</t>
    </rPh>
    <rPh sb="17" eb="18">
      <t>ズ</t>
    </rPh>
    <rPh sb="19" eb="20">
      <t>オヨ</t>
    </rPh>
    <rPh sb="27" eb="29">
      <t>キキ</t>
    </rPh>
    <rPh sb="29" eb="31">
      <t>ハイチ</t>
    </rPh>
    <rPh sb="31" eb="32">
      <t>ズ</t>
    </rPh>
    <rPh sb="34" eb="36">
      <t>ショウゴウ</t>
    </rPh>
    <phoneticPr fontId="3"/>
  </si>
  <si>
    <t>バイオマス発電設備の場合のみ</t>
    <rPh sb="5" eb="7">
      <t>ハツデン</t>
    </rPh>
    <rPh sb="7" eb="9">
      <t>セツビ</t>
    </rPh>
    <rPh sb="10" eb="12">
      <t>バアイ</t>
    </rPh>
    <phoneticPr fontId="2"/>
  </si>
  <si>
    <t>「3-7　設備及び導入効果」は申請する再生可能エネルギー利用設備のもののみ記入してください。</t>
    <rPh sb="5" eb="7">
      <t>セツビ</t>
    </rPh>
    <rPh sb="7" eb="8">
      <t>オヨ</t>
    </rPh>
    <rPh sb="9" eb="11">
      <t>ドウニュウ</t>
    </rPh>
    <rPh sb="11" eb="13">
      <t>コウカ</t>
    </rPh>
    <rPh sb="15" eb="17">
      <t>シンセイ</t>
    </rPh>
    <rPh sb="19" eb="21">
      <t>サイセイ</t>
    </rPh>
    <rPh sb="21" eb="23">
      <t>カノウ</t>
    </rPh>
    <rPh sb="28" eb="30">
      <t>リヨウ</t>
    </rPh>
    <rPh sb="30" eb="32">
      <t>セツビ</t>
    </rPh>
    <rPh sb="37" eb="39">
      <t>キニュウ</t>
    </rPh>
    <phoneticPr fontId="3"/>
  </si>
  <si>
    <t>１／３</t>
  </si>
  <si>
    <t>補助事業に要する経費の四半期別発生予定額（別紙２）</t>
    <rPh sb="0" eb="2">
      <t>ホジョ</t>
    </rPh>
    <rPh sb="2" eb="4">
      <t>ジギョウ</t>
    </rPh>
    <rPh sb="5" eb="6">
      <t>ヨウ</t>
    </rPh>
    <rPh sb="8" eb="10">
      <t>ケイヒ</t>
    </rPh>
    <rPh sb="11" eb="14">
      <t>シハンキ</t>
    </rPh>
    <rPh sb="14" eb="15">
      <t>ベツ</t>
    </rPh>
    <rPh sb="15" eb="17">
      <t>ハッセイ</t>
    </rPh>
    <rPh sb="17" eb="19">
      <t>ヨテイ</t>
    </rPh>
    <rPh sb="19" eb="20">
      <t>ガク</t>
    </rPh>
    <rPh sb="21" eb="23">
      <t>ベッシ</t>
    </rPh>
    <phoneticPr fontId="2"/>
  </si>
  <si>
    <t>Excel書式</t>
  </si>
  <si>
    <t>Excel書式</t>
    <phoneticPr fontId="2"/>
  </si>
  <si>
    <t>Excel書式</t>
    <phoneticPr fontId="2"/>
  </si>
  <si>
    <t>蓄電池</t>
    <rPh sb="0" eb="3">
      <t>チクデンチ</t>
    </rPh>
    <phoneticPr fontId="3"/>
  </si>
  <si>
    <t>機器リスト用</t>
    <rPh sb="0" eb="2">
      <t>キキ</t>
    </rPh>
    <rPh sb="5" eb="6">
      <t>ヨウ</t>
    </rPh>
    <phoneticPr fontId="2"/>
  </si>
  <si>
    <t>財務諸表（貸借対照表及び損益計算書）直近３期分</t>
    <rPh sb="0" eb="2">
      <t>ザイム</t>
    </rPh>
    <rPh sb="2" eb="4">
      <t>ショヒョウ</t>
    </rPh>
    <rPh sb="5" eb="10">
      <t>タイシャクタイショウヒョウ</t>
    </rPh>
    <rPh sb="10" eb="11">
      <t>オヨ</t>
    </rPh>
    <rPh sb="12" eb="14">
      <t>ソンエキ</t>
    </rPh>
    <rPh sb="14" eb="17">
      <t>ケイサンショ</t>
    </rPh>
    <rPh sb="18" eb="20">
      <t>チョッキン</t>
    </rPh>
    <rPh sb="21" eb="22">
      <t>キ</t>
    </rPh>
    <rPh sb="22" eb="23">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</si>
</sst>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176" formatCode="&quot;¥&quot;#,##0_);[Red]\(&quot;¥&quot;#,##0\)"/>
    <numFmt numFmtId="177" formatCode="#,##0_ "/>
    <numFmt numFmtId="178" formatCode="[$-411]ggge&quot;年&quot;m&quot;月&quot;d&quot;日&quot;;@"/>
    <numFmt numFmtId="179" formatCode="0_);[Red]\(0\)"/>
    <numFmt numFmtId="180" formatCode="[&lt;=99999999]####\-####;\(00\)\ ####\-####"/>
    <numFmt numFmtId="181" formatCode="#,##0.000;[Red]\-#,##0.000"/>
    <numFmt numFmtId="182" formatCode="0.0"/>
    <numFmt numFmtId="183" formatCode="[DBNum3][$-411]0"/>
    <numFmt numFmtId="184" formatCode="[=0]&quot;&quot;;General"/>
    <numFmt numFmtId="185" formatCode="&quot;手&quot;&quot;順&quot;##"/>
    <numFmt numFmtId="186" formatCode="#,##0.00_ "/>
    <numFmt numFmtId="187" formatCode="&quot;平成&quot;##&quot;年度&quot;"/>
    <numFmt numFmtId="188" formatCode="#&quot;．&quot;"/>
    <numFmt numFmtId="189" formatCode="#&quot;年&quot;"/>
    <numFmt numFmtId="190" formatCode="#&quot;年目&quot;"/>
    <numFmt numFmtId="191" formatCode="00"/>
    <numFmt numFmtId="192" formatCode="#&quot;人&quot;"/>
    <numFmt numFmtId="193" formatCode="#,###&quot;円&quot;"/>
    <numFmt numFmtId="194" formatCode="#,###"/>
    <numFmt numFmtId="195" formatCode="#,###.0"/>
    <numFmt numFmtId="196" formatCode="#,##0.0"/>
  </numFmts>
  <fonts count="90">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明朝"/>
      <family val="1"/>
      <charset val="128"/>
    </font>
    <font>
      <sz val="12"/>
      <name val="Arial Unicode MS"/>
      <family val="3"/>
      <charset val="128"/>
    </font>
    <font>
      <sz val="8"/>
      <name val="ＭＳ ゴシック"/>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2"/>
      <color indexed="10"/>
      <name val="ＭＳ 明朝"/>
      <family val="1"/>
      <charset val="128"/>
    </font>
    <font>
      <b/>
      <sz val="9"/>
      <color indexed="10"/>
      <name val="ＭＳ 明朝"/>
      <family val="1"/>
      <charset val="128"/>
    </font>
    <font>
      <sz val="10"/>
      <color indexed="10"/>
      <name val="ＭＳ 明朝"/>
      <family val="1"/>
      <charset val="128"/>
    </font>
    <font>
      <b/>
      <sz val="9"/>
      <color indexed="81"/>
      <name val="ＭＳ Ｐゴシック"/>
      <family val="3"/>
      <charset val="128"/>
    </font>
    <font>
      <sz val="9"/>
      <color indexed="81"/>
      <name val="ＭＳ Ｐゴシック"/>
      <family val="3"/>
      <charset val="128"/>
    </font>
    <font>
      <sz val="9"/>
      <color indexed="8"/>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vertAlign val="superscript"/>
      <sz val="11"/>
      <color indexed="8"/>
      <name val="ＭＳ 明朝"/>
      <family val="1"/>
      <charset val="128"/>
    </font>
    <font>
      <sz val="14"/>
      <name val="ＭＳ 明朝"/>
      <family val="1"/>
      <charset val="128"/>
    </font>
    <font>
      <sz val="11"/>
      <name val="ＭＳ Ｐ明朝"/>
      <family val="1"/>
      <charset val="128"/>
    </font>
    <font>
      <sz val="10"/>
      <name val="ＭＳ Ｐ明朝"/>
      <family val="1"/>
      <charset val="128"/>
    </font>
    <font>
      <sz val="8"/>
      <name val="ＭＳ 明朝"/>
      <family val="1"/>
      <charset val="128"/>
    </font>
    <font>
      <b/>
      <sz val="12"/>
      <name val="ＭＳ 明朝"/>
      <family val="1"/>
      <charset val="128"/>
    </font>
    <font>
      <b/>
      <sz val="12"/>
      <color indexed="10"/>
      <name val="ＭＳ 明朝"/>
      <family val="1"/>
      <charset val="128"/>
    </font>
    <font>
      <vertAlign val="superscript"/>
      <sz val="11"/>
      <name val="ＭＳ 明朝"/>
      <family val="1"/>
      <charset val="128"/>
    </font>
    <font>
      <sz val="11"/>
      <color indexed="0"/>
      <name val="ＭＳ Ｐ明朝"/>
      <family val="1"/>
      <charset val="128"/>
    </font>
    <font>
      <sz val="14"/>
      <name val="ＭＳ Ｐゴシック"/>
      <family val="3"/>
      <charset val="128"/>
    </font>
    <font>
      <sz val="16"/>
      <color indexed="8"/>
      <name val="ＭＳ ゴシック"/>
      <family val="3"/>
      <charset val="128"/>
    </font>
    <font>
      <sz val="11"/>
      <color indexed="8"/>
      <name val="ＭＳ Ｐゴシック"/>
      <family val="3"/>
      <charset val="128"/>
    </font>
    <font>
      <sz val="10.5"/>
      <color indexed="8"/>
      <name val="ＭＳ 明朝"/>
      <family val="1"/>
      <charset val="128"/>
    </font>
    <font>
      <sz val="11"/>
      <color indexed="8"/>
      <name val="ＭＳ 明朝"/>
      <family val="1"/>
      <charset val="128"/>
    </font>
    <font>
      <sz val="11"/>
      <color indexed="8"/>
      <name val="ＭＳ 明朝"/>
      <family val="1"/>
      <charset val="128"/>
    </font>
    <font>
      <sz val="10"/>
      <color indexed="8"/>
      <name val="ＭＳ 明朝"/>
      <family val="1"/>
      <charset val="128"/>
    </font>
    <font>
      <sz val="11"/>
      <color indexed="30"/>
      <name val="ＭＳ 明朝"/>
      <family val="1"/>
      <charset val="128"/>
    </font>
    <font>
      <sz val="16"/>
      <color indexed="8"/>
      <name val="ＭＳ 明朝"/>
      <family val="1"/>
      <charset val="128"/>
    </font>
    <font>
      <sz val="14"/>
      <color indexed="8"/>
      <name val="ＭＳ 明朝"/>
      <family val="1"/>
      <charset val="128"/>
    </font>
    <font>
      <sz val="10"/>
      <color indexed="13"/>
      <name val="ＭＳ 明朝"/>
      <family val="1"/>
      <charset val="128"/>
    </font>
    <font>
      <b/>
      <sz val="9"/>
      <color indexed="10"/>
      <name val="ＭＳ Ｐゴシック"/>
      <family val="3"/>
      <charset val="128"/>
    </font>
    <font>
      <sz val="14"/>
      <color indexed="10"/>
      <name val="ＭＳ Ｐ明朝"/>
      <family val="1"/>
      <charset val="128"/>
    </font>
    <font>
      <sz val="10"/>
      <color indexed="10"/>
      <name val="ＭＳ 明朝"/>
      <family val="1"/>
      <charset val="128"/>
    </font>
    <font>
      <u/>
      <sz val="11"/>
      <color indexed="12"/>
      <name val="ＭＳ Ｐゴシック"/>
      <family val="3"/>
      <charset val="128"/>
    </font>
    <font>
      <sz val="10.5"/>
      <name val="ＭＳ Ｐ明朝"/>
      <family val="1"/>
      <charset val="128"/>
    </font>
    <font>
      <b/>
      <sz val="18"/>
      <color indexed="56"/>
      <name val="ＭＳ Ｐゴシック"/>
      <family val="3"/>
      <charset val="128"/>
    </font>
    <font>
      <b/>
      <sz val="11"/>
      <color indexed="56"/>
      <name val="ＭＳ Ｐゴシック"/>
      <family val="3"/>
      <charset val="128"/>
    </font>
    <font>
      <sz val="16"/>
      <name val="ＭＳ ゴシック"/>
      <family val="3"/>
      <charset val="128"/>
    </font>
    <font>
      <sz val="8"/>
      <color indexed="8"/>
      <name val="ＭＳ 明朝"/>
      <family val="1"/>
      <charset val="128"/>
    </font>
    <font>
      <sz val="14"/>
      <name val="ＭＳ ゴシック"/>
      <family val="3"/>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b/>
      <sz val="14"/>
      <color theme="1"/>
      <name val="ＭＳ 明朝"/>
      <family val="1"/>
      <charset val="128"/>
    </font>
    <font>
      <sz val="10.5"/>
      <color rgb="FF000000"/>
      <name val="ＭＳ 明朝"/>
      <family val="1"/>
      <charset val="128"/>
    </font>
    <font>
      <sz val="16"/>
      <color rgb="FF000000"/>
      <name val="ＭＳ 明朝"/>
      <family val="1"/>
      <charset val="128"/>
    </font>
    <font>
      <b/>
      <sz val="14"/>
      <color rgb="FF000000"/>
      <name val="ＭＳ 明朝"/>
      <family val="1"/>
      <charset val="128"/>
    </font>
    <font>
      <sz val="12"/>
      <color rgb="FF0000FF"/>
      <name val="ＭＳ 明朝"/>
      <family val="1"/>
      <charset val="128"/>
    </font>
    <font>
      <sz val="12"/>
      <color rgb="FF000000"/>
      <name val="ＭＳ 明朝"/>
      <family val="1"/>
      <charset val="128"/>
    </font>
    <font>
      <b/>
      <sz val="12"/>
      <color rgb="FF000000"/>
      <name val="ＭＳ 明朝"/>
      <family val="1"/>
      <charset val="128"/>
    </font>
    <font>
      <b/>
      <sz val="10.5"/>
      <color rgb="FF000000"/>
      <name val="ＭＳ 明朝"/>
      <family val="1"/>
      <charset val="128"/>
    </font>
    <font>
      <sz val="11"/>
      <color rgb="FF0033CC"/>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9"/>
      <color rgb="FF0033CC"/>
      <name val="ＭＳ 明朝"/>
      <family val="1"/>
      <charset val="128"/>
    </font>
    <font>
      <sz val="9"/>
      <color theme="1"/>
      <name val="ＭＳ 明朝"/>
      <family val="1"/>
      <charset val="128"/>
    </font>
    <font>
      <sz val="10"/>
      <color theme="1"/>
      <name val="ＭＳ ゴシック"/>
      <family val="3"/>
      <charset val="128"/>
    </font>
    <font>
      <sz val="16"/>
      <color theme="1"/>
      <name val="ＭＳ 明朝"/>
      <family val="1"/>
      <charset val="128"/>
    </font>
    <font>
      <sz val="9"/>
      <color rgb="FF0000FF"/>
      <name val="ＭＳ 明朝"/>
      <family val="1"/>
      <charset val="128"/>
    </font>
    <font>
      <sz val="10"/>
      <color theme="1"/>
      <name val="ＭＳ 明朝"/>
      <family val="1"/>
      <charset val="128"/>
    </font>
    <font>
      <sz val="10"/>
      <color rgb="FF0033CC"/>
      <name val="ＭＳ 明朝"/>
      <family val="1"/>
      <charset val="128"/>
    </font>
    <font>
      <b/>
      <sz val="11"/>
      <color rgb="FFA1A1A1"/>
      <name val="ＭＳ 明朝"/>
      <family val="1"/>
      <charset val="128"/>
    </font>
    <font>
      <sz val="14"/>
      <color theme="1"/>
      <name val="ＭＳ 明朝"/>
      <family val="1"/>
      <charset val="128"/>
    </font>
    <font>
      <sz val="12"/>
      <color theme="1"/>
      <name val="ＭＳ 明朝"/>
      <family val="1"/>
      <charset val="128"/>
    </font>
    <font>
      <sz val="10"/>
      <color rgb="FFFF0000"/>
      <name val="ＭＳ 明朝"/>
      <family val="1"/>
      <charset val="128"/>
    </font>
    <font>
      <sz val="9"/>
      <color theme="1"/>
      <name val="ＭＳ ゴシック"/>
      <family val="3"/>
      <charset val="128"/>
    </font>
    <font>
      <b/>
      <sz val="14"/>
      <color rgb="FFFF0000"/>
      <name val="ＭＳ 明朝"/>
      <family val="1"/>
      <charset val="128"/>
    </font>
    <font>
      <b/>
      <sz val="16"/>
      <color rgb="FFA1A1A1"/>
      <name val="ＭＳ 明朝"/>
      <family val="1"/>
      <charset val="128"/>
    </font>
    <font>
      <sz val="8"/>
      <color theme="1"/>
      <name val="ＭＳ ゴシック"/>
      <family val="3"/>
      <charset val="128"/>
    </font>
    <font>
      <sz val="9"/>
      <color rgb="FF000000"/>
      <name val="ＭＳ 明朝"/>
      <family val="1"/>
      <charset val="128"/>
    </font>
    <font>
      <sz val="14"/>
      <color rgb="FF000000"/>
      <name val="ＭＳ 明朝"/>
      <family val="1"/>
      <charset val="128"/>
    </font>
    <font>
      <b/>
      <sz val="16"/>
      <color theme="1"/>
      <name val="ＭＳ 明朝"/>
      <family val="1"/>
      <charset val="128"/>
    </font>
    <font>
      <sz val="8"/>
      <color rgb="FF000000"/>
      <name val="ＭＳ 明朝"/>
      <family val="1"/>
      <charset val="128"/>
    </font>
  </fonts>
  <fills count="26">
    <fill>
      <patternFill patternType="none"/>
    </fill>
    <fill>
      <patternFill patternType="gray125"/>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49"/>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rgb="FF99CC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theme="8" tint="0.59999389629810485"/>
      </patternFill>
    </fill>
    <fill>
      <patternFill patternType="solid">
        <fgColor theme="9" tint="0.79998168889431442"/>
        <bgColor theme="8" tint="0.79998168889431442"/>
      </patternFill>
    </fill>
  </fills>
  <borders count="159">
    <border>
      <left/>
      <right/>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top style="dotted">
        <color indexed="64"/>
      </top>
      <bottom style="double">
        <color indexed="64"/>
      </bottom>
      <diagonal/>
    </border>
    <border>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right style="thin">
        <color indexed="64"/>
      </right>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tted">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top style="dotted">
        <color indexed="64"/>
      </top>
      <bottom style="double">
        <color indexed="64"/>
      </bottom>
      <diagonal style="thin">
        <color indexed="64"/>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style="thin">
        <color indexed="64"/>
      </left>
      <right/>
      <top style="thin">
        <color indexed="64"/>
      </top>
      <bottom/>
      <diagonal/>
    </border>
    <border>
      <left/>
      <right style="thin">
        <color indexed="64"/>
      </right>
      <top style="dotted">
        <color indexed="64"/>
      </top>
      <bottom style="double">
        <color indexed="64"/>
      </bottom>
      <diagonal/>
    </border>
    <border diagonalUp="1">
      <left style="thin">
        <color indexed="64"/>
      </left>
      <right/>
      <top style="dotted">
        <color indexed="64"/>
      </top>
      <bottom style="thin">
        <color indexed="64"/>
      </bottom>
      <diagonal style="thin">
        <color indexed="64"/>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53"/>
      </left>
      <right/>
      <top style="thin">
        <color indexed="53"/>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right/>
      <top/>
      <bottom style="thin">
        <color indexed="53"/>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FFC000"/>
      </left>
      <right style="thin">
        <color rgb="FFFFC000"/>
      </right>
      <top style="thin">
        <color rgb="FFFFC000"/>
      </top>
      <bottom style="thin">
        <color rgb="FFFFC000"/>
      </bottom>
      <diagonal/>
    </border>
    <border>
      <left style="thin">
        <color rgb="FFFF0000"/>
      </left>
      <right style="thin">
        <color rgb="FFFF0000"/>
      </right>
      <top style="thin">
        <color rgb="FFFF0000"/>
      </top>
      <bottom style="thin">
        <color rgb="FFFF00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n">
        <color indexed="64"/>
      </top>
      <bottom style="thin">
        <color indexed="64"/>
      </bottom>
      <diagonal/>
    </border>
  </borders>
  <cellStyleXfs count="24">
    <xf numFmtId="0" fontId="0" fillId="0" borderId="0">
      <alignment vertical="center"/>
    </xf>
    <xf numFmtId="0" fontId="49" fillId="0" borderId="148">
      <alignment horizontal="left" vertical="center"/>
    </xf>
    <xf numFmtId="9" fontId="35" fillId="0" borderId="0" applyFont="0" applyFill="0" applyBorder="0" applyAlignment="0" applyProtection="0">
      <alignment vertical="center"/>
    </xf>
    <xf numFmtId="9" fontId="1" fillId="0" borderId="0" applyFont="0" applyFill="0" applyBorder="0" applyAlignment="0" applyProtection="0">
      <alignment vertical="center"/>
    </xf>
    <xf numFmtId="0" fontId="4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35"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xf numFmtId="0" fontId="7" fillId="0" borderId="0"/>
    <xf numFmtId="0" fontId="56" fillId="0" borderId="0">
      <alignment vertical="center"/>
    </xf>
    <xf numFmtId="0" fontId="55" fillId="0" borderId="0">
      <alignment vertical="center"/>
    </xf>
    <xf numFmtId="0" fontId="1" fillId="0" borderId="0"/>
    <xf numFmtId="0" fontId="1" fillId="0" borderId="0"/>
    <xf numFmtId="0" fontId="1" fillId="0" borderId="0">
      <alignment vertical="center"/>
    </xf>
    <xf numFmtId="0" fontId="1" fillId="0" borderId="0">
      <alignment vertical="center"/>
    </xf>
    <xf numFmtId="0" fontId="55" fillId="0" borderId="0">
      <alignment vertical="center"/>
    </xf>
    <xf numFmtId="0" fontId="56" fillId="0" borderId="0"/>
    <xf numFmtId="0" fontId="56" fillId="0" borderId="0"/>
    <xf numFmtId="0" fontId="1" fillId="0" borderId="0"/>
  </cellStyleXfs>
  <cellXfs count="984">
    <xf numFmtId="0" fontId="0" fillId="0" borderId="0" xfId="0">
      <alignment vertical="center"/>
    </xf>
    <xf numFmtId="0" fontId="6" fillId="0" borderId="0" xfId="0" applyFont="1">
      <alignment vertical="center"/>
    </xf>
    <xf numFmtId="0" fontId="6" fillId="0" borderId="0" xfId="0" applyFont="1" applyAlignment="1">
      <alignment vertical="center"/>
    </xf>
    <xf numFmtId="0" fontId="9"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center"/>
    </xf>
    <xf numFmtId="0" fontId="15" fillId="0" borderId="0" xfId="0" applyFont="1" applyAlignment="1">
      <alignment vertical="top"/>
    </xf>
    <xf numFmtId="0" fontId="38" fillId="0" borderId="0" xfId="15" applyFont="1" applyAlignment="1">
      <alignment vertical="top"/>
    </xf>
    <xf numFmtId="0" fontId="39" fillId="0" borderId="0" xfId="15" applyFont="1" applyAlignment="1">
      <alignment vertical="center" shrinkToFit="1"/>
    </xf>
    <xf numFmtId="0" fontId="39" fillId="0" borderId="0" xfId="15" applyFont="1">
      <alignment vertical="center"/>
    </xf>
    <xf numFmtId="0" fontId="39" fillId="0" borderId="0" xfId="15" applyFont="1" applyFill="1">
      <alignment vertical="center"/>
    </xf>
    <xf numFmtId="0" fontId="39" fillId="0" borderId="0" xfId="15" applyFont="1" applyAlignment="1">
      <alignment vertical="top"/>
    </xf>
    <xf numFmtId="0" fontId="41" fillId="0" borderId="0" xfId="15" applyFont="1" applyFill="1">
      <alignment vertical="center"/>
    </xf>
    <xf numFmtId="0" fontId="39" fillId="0" borderId="0" xfId="15" applyFont="1" applyFill="1" applyBorder="1">
      <alignment vertical="center"/>
    </xf>
    <xf numFmtId="0" fontId="37" fillId="0" borderId="0" xfId="15" applyFont="1" applyAlignment="1">
      <alignment horizontal="justify" vertical="center"/>
    </xf>
    <xf numFmtId="0" fontId="42" fillId="0" borderId="0" xfId="15" applyFont="1">
      <alignment vertical="center"/>
    </xf>
    <xf numFmtId="0" fontId="37" fillId="0" borderId="0" xfId="15" applyFont="1" applyAlignment="1">
      <alignment horizontal="left" vertical="center" indent="1"/>
    </xf>
    <xf numFmtId="0" fontId="55" fillId="0" borderId="0" xfId="15">
      <alignment vertical="center"/>
    </xf>
    <xf numFmtId="0" fontId="37" fillId="0" borderId="2" xfId="15" applyFont="1" applyBorder="1" applyAlignment="1">
      <alignment horizontal="center" vertical="center" wrapText="1"/>
    </xf>
    <xf numFmtId="0" fontId="39" fillId="0" borderId="0" xfId="15" applyFont="1" applyFill="1" applyBorder="1" applyAlignment="1">
      <alignment vertical="center"/>
    </xf>
    <xf numFmtId="0" fontId="6" fillId="0" borderId="0" xfId="0" applyFont="1" applyFill="1">
      <alignment vertical="center"/>
    </xf>
    <xf numFmtId="0" fontId="6" fillId="0" borderId="0" xfId="0" applyFont="1" applyFill="1" applyAlignment="1">
      <alignment horizontal="center" vertical="center"/>
    </xf>
    <xf numFmtId="0" fontId="1" fillId="0" borderId="0" xfId="0" applyFont="1" applyFill="1">
      <alignment vertical="center"/>
    </xf>
    <xf numFmtId="0" fontId="10" fillId="0" borderId="0" xfId="0" applyFont="1" applyFill="1" applyAlignment="1">
      <alignment horizontal="center" vertical="center"/>
    </xf>
    <xf numFmtId="0" fontId="23" fillId="0" borderId="0" xfId="0" applyFont="1" applyFill="1">
      <alignment vertical="center"/>
    </xf>
    <xf numFmtId="0" fontId="6" fillId="0" borderId="0" xfId="0" applyFont="1" applyFill="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 fillId="0" borderId="0" xfId="0" applyFont="1" applyFill="1" applyAlignment="1">
      <alignment horizontal="center" vertical="center"/>
    </xf>
    <xf numFmtId="0" fontId="10" fillId="0" borderId="0" xfId="0" applyFont="1" applyAlignment="1">
      <alignment vertical="center"/>
    </xf>
    <xf numFmtId="0" fontId="6" fillId="0" borderId="0" xfId="0" applyFont="1" applyAlignment="1">
      <alignment vertical="center" wrapText="1"/>
    </xf>
    <xf numFmtId="0" fontId="27" fillId="0" borderId="0" xfId="0" applyFont="1" applyAlignment="1">
      <alignment vertical="center"/>
    </xf>
    <xf numFmtId="0" fontId="6" fillId="0" borderId="0" xfId="0" applyFont="1" applyAlignment="1">
      <alignment horizontal="right" vertical="center"/>
    </xf>
    <xf numFmtId="0" fontId="28" fillId="0" borderId="0" xfId="0" applyFont="1" applyAlignment="1">
      <alignment vertical="center"/>
    </xf>
    <xf numFmtId="0" fontId="6" fillId="0" borderId="2" xfId="0" applyFont="1" applyBorder="1" applyAlignment="1">
      <alignment horizontal="center" vertical="center"/>
    </xf>
    <xf numFmtId="0" fontId="28" fillId="0" borderId="0" xfId="0" applyFont="1" applyBorder="1" applyAlignment="1">
      <alignment vertical="center"/>
    </xf>
    <xf numFmtId="0" fontId="27" fillId="0" borderId="0" xfId="0" applyFont="1" applyAlignment="1">
      <alignment vertical="center" wrapText="1"/>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Alignment="1">
      <alignment vertical="center" wrapText="1"/>
    </xf>
    <xf numFmtId="0" fontId="45" fillId="0" borderId="0" xfId="0" applyFont="1">
      <alignment vertical="center"/>
    </xf>
    <xf numFmtId="0" fontId="6" fillId="0" borderId="0" xfId="11" applyFont="1">
      <alignment vertical="center"/>
    </xf>
    <xf numFmtId="0" fontId="1" fillId="0" borderId="0" xfId="11">
      <alignment vertical="center"/>
    </xf>
    <xf numFmtId="0" fontId="6" fillId="0" borderId="0" xfId="11" applyFont="1" applyAlignment="1">
      <alignment horizontal="left" vertical="center"/>
    </xf>
    <xf numFmtId="0" fontId="6" fillId="0" borderId="0" xfId="23" applyFont="1" applyAlignment="1">
      <alignment vertical="center"/>
    </xf>
    <xf numFmtId="0" fontId="39" fillId="0" borderId="0" xfId="14" applyFont="1">
      <alignment vertical="center"/>
    </xf>
    <xf numFmtId="0" fontId="56" fillId="0" borderId="0" xfId="14">
      <alignment vertical="center"/>
    </xf>
    <xf numFmtId="0" fontId="12" fillId="0" borderId="0" xfId="23" applyFont="1" applyAlignment="1">
      <alignment vertical="center"/>
    </xf>
    <xf numFmtId="0" fontId="6" fillId="0" borderId="0" xfId="23" applyFont="1" applyAlignment="1">
      <alignment vertical="center" wrapText="1"/>
    </xf>
    <xf numFmtId="0" fontId="6" fillId="2" borderId="6" xfId="23" applyFont="1" applyFill="1" applyBorder="1" applyAlignment="1">
      <alignment vertical="center"/>
    </xf>
    <xf numFmtId="0" fontId="6" fillId="2" borderId="12" xfId="23" applyFont="1" applyFill="1" applyBorder="1" applyAlignment="1">
      <alignment vertical="center"/>
    </xf>
    <xf numFmtId="0" fontId="6" fillId="2" borderId="13" xfId="23" applyFont="1" applyFill="1" applyBorder="1" applyAlignment="1">
      <alignment vertical="center"/>
    </xf>
    <xf numFmtId="0" fontId="6" fillId="2" borderId="2" xfId="23" applyFont="1" applyFill="1" applyBorder="1" applyAlignment="1">
      <alignment horizontal="center" vertical="center"/>
    </xf>
    <xf numFmtId="0" fontId="6" fillId="3" borderId="0" xfId="14" applyFont="1" applyFill="1">
      <alignment vertical="center"/>
    </xf>
    <xf numFmtId="0" fontId="6" fillId="0" borderId="2" xfId="23" applyFont="1" applyBorder="1" applyAlignment="1">
      <alignment vertical="center"/>
    </xf>
    <xf numFmtId="0" fontId="6" fillId="0" borderId="0" xfId="23" applyFont="1" applyBorder="1" applyAlignment="1">
      <alignment vertical="center"/>
    </xf>
    <xf numFmtId="0" fontId="22" fillId="3" borderId="6" xfId="23" applyFont="1" applyFill="1" applyBorder="1" applyAlignment="1">
      <alignment vertical="center"/>
    </xf>
    <xf numFmtId="9" fontId="6" fillId="0" borderId="2" xfId="23" applyNumberFormat="1" applyFont="1" applyBorder="1" applyAlignment="1">
      <alignment vertical="center"/>
    </xf>
    <xf numFmtId="0" fontId="6" fillId="0" borderId="2" xfId="23" applyFont="1" applyBorder="1" applyAlignment="1">
      <alignment horizontal="center" vertical="center"/>
    </xf>
    <xf numFmtId="0" fontId="6" fillId="0" borderId="14" xfId="23" applyFont="1" applyBorder="1" applyAlignment="1">
      <alignment vertical="center"/>
    </xf>
    <xf numFmtId="0" fontId="6" fillId="0" borderId="14" xfId="23" applyFont="1" applyBorder="1" applyAlignment="1">
      <alignment horizontal="center" vertical="center"/>
    </xf>
    <xf numFmtId="0" fontId="6" fillId="0" borderId="15" xfId="23" applyFont="1" applyBorder="1" applyAlignment="1">
      <alignment vertical="center"/>
    </xf>
    <xf numFmtId="0" fontId="6" fillId="0" borderId="15" xfId="23" applyFont="1" applyBorder="1" applyAlignment="1">
      <alignment horizontal="center" vertical="center"/>
    </xf>
    <xf numFmtId="0" fontId="6" fillId="0" borderId="16" xfId="23" applyFont="1" applyBorder="1" applyAlignment="1">
      <alignment vertical="center"/>
    </xf>
    <xf numFmtId="0" fontId="6" fillId="0" borderId="16" xfId="23" applyFont="1" applyBorder="1" applyAlignment="1">
      <alignment horizontal="center" vertical="center"/>
    </xf>
    <xf numFmtId="0" fontId="6" fillId="3" borderId="6" xfId="23" applyFont="1" applyFill="1" applyBorder="1" applyAlignment="1">
      <alignment vertical="center"/>
    </xf>
    <xf numFmtId="0" fontId="6" fillId="4" borderId="2" xfId="23" applyFont="1" applyFill="1" applyBorder="1" applyAlignment="1">
      <alignment vertical="center"/>
    </xf>
    <xf numFmtId="0" fontId="22" fillId="0" borderId="0" xfId="23" applyFont="1" applyBorder="1" applyAlignment="1">
      <alignment vertical="center"/>
    </xf>
    <xf numFmtId="9" fontId="6" fillId="0" borderId="0" xfId="23" applyNumberFormat="1" applyFont="1" applyBorder="1" applyAlignment="1">
      <alignment vertical="center"/>
    </xf>
    <xf numFmtId="0" fontId="6" fillId="0" borderId="2" xfId="23" applyFont="1" applyBorder="1" applyAlignment="1">
      <alignment vertical="center" wrapText="1"/>
    </xf>
    <xf numFmtId="0" fontId="12" fillId="0" borderId="0" xfId="23" applyFont="1" applyAlignment="1">
      <alignment vertical="center" wrapText="1"/>
    </xf>
    <xf numFmtId="0" fontId="30" fillId="0" borderId="0" xfId="23" applyFont="1" applyAlignment="1">
      <alignment horizontal="center" vertical="center"/>
    </xf>
    <xf numFmtId="0" fontId="30" fillId="0" borderId="2" xfId="23" applyFont="1" applyBorder="1" applyAlignment="1">
      <alignment vertical="center"/>
    </xf>
    <xf numFmtId="0" fontId="6" fillId="0" borderId="0" xfId="23" applyNumberFormat="1" applyFont="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7" fillId="2" borderId="2" xfId="12" applyFill="1" applyBorder="1" applyAlignment="1">
      <alignment vertical="center"/>
    </xf>
    <xf numFmtId="0" fontId="33" fillId="2" borderId="2" xfId="12" applyNumberFormat="1" applyFont="1" applyFill="1" applyBorder="1" applyAlignment="1" applyProtection="1">
      <alignment horizontal="center" vertical="center" wrapText="1"/>
    </xf>
    <xf numFmtId="0" fontId="33" fillId="2" borderId="2" xfId="12" applyNumberFormat="1" applyFont="1" applyFill="1" applyBorder="1" applyAlignment="1" applyProtection="1">
      <alignment vertical="center" wrapText="1"/>
    </xf>
    <xf numFmtId="0" fontId="7" fillId="0" borderId="0" xfId="12" applyAlignment="1">
      <alignment vertical="center"/>
    </xf>
    <xf numFmtId="0" fontId="7" fillId="5" borderId="2" xfId="12" quotePrefix="1" applyNumberFormat="1" applyFill="1" applyBorder="1" applyAlignment="1">
      <alignment vertical="center"/>
    </xf>
    <xf numFmtId="0" fontId="33" fillId="6" borderId="2" xfId="12" applyNumberFormat="1" applyFont="1" applyFill="1" applyBorder="1" applyAlignment="1" applyProtection="1">
      <alignment horizontal="left" vertical="center" wrapText="1"/>
    </xf>
    <xf numFmtId="0" fontId="33" fillId="6" borderId="2" xfId="12" applyNumberFormat="1" applyFont="1" applyFill="1" applyBorder="1" applyAlignment="1" applyProtection="1">
      <alignment vertical="center" wrapText="1"/>
    </xf>
    <xf numFmtId="0" fontId="39" fillId="7" borderId="17" xfId="15" applyFont="1" applyFill="1" applyBorder="1">
      <alignment vertical="center"/>
    </xf>
    <xf numFmtId="0" fontId="7" fillId="7" borderId="17" xfId="12" applyFill="1" applyBorder="1" applyAlignment="1">
      <alignment vertical="center"/>
    </xf>
    <xf numFmtId="0" fontId="33" fillId="6" borderId="2" xfId="12" applyNumberFormat="1" applyFont="1" applyFill="1" applyBorder="1" applyAlignment="1" applyProtection="1">
      <alignment horizontal="center" vertical="center" wrapText="1"/>
    </xf>
    <xf numFmtId="0" fontId="6" fillId="0" borderId="0" xfId="15" applyFont="1" applyFill="1">
      <alignment vertical="center"/>
    </xf>
    <xf numFmtId="0" fontId="13" fillId="8" borderId="0" xfId="15" applyFont="1" applyFill="1" applyAlignment="1">
      <alignment horizontal="left" vertical="center"/>
    </xf>
    <xf numFmtId="0" fontId="46" fillId="0" borderId="0" xfId="0" applyFont="1" applyAlignment="1">
      <alignment horizontal="left" vertical="center" indent="1"/>
    </xf>
    <xf numFmtId="0" fontId="47" fillId="0" borderId="0" xfId="0" applyFont="1" applyAlignment="1">
      <alignment horizontal="left" vertical="center"/>
    </xf>
    <xf numFmtId="0" fontId="9" fillId="3" borderId="0" xfId="14" applyFont="1" applyFill="1" applyAlignment="1">
      <alignment horizontal="center" vertical="center"/>
    </xf>
    <xf numFmtId="0" fontId="39" fillId="0" borderId="0" xfId="15" applyFont="1" applyFill="1" applyBorder="1" applyAlignment="1">
      <alignment horizontal="center" vertical="center"/>
    </xf>
    <xf numFmtId="0" fontId="39" fillId="0" borderId="0" xfId="15" applyFont="1" applyFill="1" applyBorder="1" applyAlignment="1">
      <alignment horizontal="left" vertical="center"/>
    </xf>
    <xf numFmtId="0" fontId="36" fillId="0" borderId="0" xfId="15" applyFont="1" applyFill="1" applyBorder="1">
      <alignment vertical="center"/>
    </xf>
    <xf numFmtId="0" fontId="22" fillId="0" borderId="0" xfId="15" applyFont="1" applyAlignment="1">
      <alignment vertical="top"/>
    </xf>
    <xf numFmtId="0" fontId="40" fillId="0" borderId="0" xfId="15" applyFont="1" applyAlignment="1">
      <alignment horizontal="left" vertical="center"/>
    </xf>
    <xf numFmtId="0" fontId="22" fillId="0" borderId="0" xfId="15" applyFont="1" applyAlignment="1">
      <alignment horizontal="center" vertical="center"/>
    </xf>
    <xf numFmtId="0" fontId="22" fillId="0" borderId="0" xfId="15" applyFont="1">
      <alignment vertical="center"/>
    </xf>
    <xf numFmtId="38" fontId="39" fillId="0" borderId="0" xfId="8" applyFont="1" applyFill="1" applyBorder="1" applyAlignment="1">
      <alignment horizontal="right" vertical="center"/>
    </xf>
    <xf numFmtId="0" fontId="56" fillId="12" borderId="0" xfId="14" applyFill="1">
      <alignment vertical="center"/>
    </xf>
    <xf numFmtId="9" fontId="6" fillId="3" borderId="0" xfId="14" applyNumberFormat="1" applyFont="1" applyFill="1">
      <alignment vertical="center"/>
    </xf>
    <xf numFmtId="0" fontId="6" fillId="12" borderId="12" xfId="0" applyFont="1" applyFill="1" applyBorder="1" applyAlignment="1">
      <alignment vertical="center"/>
    </xf>
    <xf numFmtId="0" fontId="6" fillId="0" borderId="0" xfId="11" applyFont="1" applyAlignment="1">
      <alignment vertical="center"/>
    </xf>
    <xf numFmtId="0" fontId="6" fillId="0" borderId="0" xfId="11" applyFont="1" applyBorder="1">
      <alignment vertical="center"/>
    </xf>
    <xf numFmtId="0" fontId="12" fillId="0" borderId="18" xfId="11" applyFont="1" applyFill="1" applyBorder="1" applyAlignment="1">
      <alignment vertical="center" wrapText="1" shrinkToFit="1"/>
    </xf>
    <xf numFmtId="183" fontId="6" fillId="0" borderId="0" xfId="15" applyNumberFormat="1" applyFont="1" applyFill="1">
      <alignment vertical="center"/>
    </xf>
    <xf numFmtId="0" fontId="57" fillId="0" borderId="0" xfId="14" applyFont="1">
      <alignment vertical="center"/>
    </xf>
    <xf numFmtId="0" fontId="22" fillId="0" borderId="0" xfId="14" applyFont="1">
      <alignment vertical="center"/>
    </xf>
    <xf numFmtId="0" fontId="31" fillId="0" borderId="0" xfId="23" applyFont="1" applyFill="1" applyBorder="1" applyAlignment="1">
      <alignment vertical="center"/>
    </xf>
    <xf numFmtId="0" fontId="6" fillId="0" borderId="19" xfId="23" applyFont="1" applyFill="1" applyBorder="1" applyAlignment="1">
      <alignment vertical="center" wrapText="1"/>
    </xf>
    <xf numFmtId="0" fontId="58" fillId="0" borderId="0" xfId="0" applyFont="1">
      <alignment vertical="center"/>
    </xf>
    <xf numFmtId="0" fontId="10" fillId="0" borderId="0" xfId="0" applyFont="1" applyBorder="1" applyAlignment="1">
      <alignment horizontal="center" vertical="center"/>
    </xf>
    <xf numFmtId="0" fontId="59"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top"/>
    </xf>
    <xf numFmtId="0" fontId="59" fillId="0" borderId="0" xfId="0" applyFont="1" applyBorder="1" applyAlignment="1">
      <alignment horizontal="right" vertical="center"/>
    </xf>
    <xf numFmtId="0" fontId="59" fillId="0" borderId="0" xfId="0" applyFont="1" applyBorder="1" applyAlignment="1">
      <alignment horizontal="center" vertical="center"/>
    </xf>
    <xf numFmtId="0" fontId="60" fillId="0" borderId="0" xfId="0" applyFont="1" applyFill="1" applyBorder="1">
      <alignment vertical="center"/>
    </xf>
    <xf numFmtId="0" fontId="61" fillId="0" borderId="0" xfId="0" applyFont="1" applyFill="1" applyBorder="1">
      <alignment vertical="center"/>
    </xf>
    <xf numFmtId="0" fontId="61" fillId="0" borderId="0" xfId="0" applyFont="1" applyFill="1" applyBorder="1" applyAlignment="1">
      <alignment vertical="center"/>
    </xf>
    <xf numFmtId="0" fontId="62" fillId="0" borderId="0" xfId="0" applyFont="1" applyFill="1" applyBorder="1" applyAlignment="1">
      <alignment horizontal="left" vertical="center"/>
    </xf>
    <xf numFmtId="0" fontId="60" fillId="0" borderId="2" xfId="0" applyFont="1" applyFill="1" applyBorder="1" applyAlignment="1">
      <alignment horizontal="center" vertical="center" wrapText="1"/>
    </xf>
    <xf numFmtId="0" fontId="60" fillId="0" borderId="18"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2" xfId="0" applyFont="1" applyFill="1" applyBorder="1" applyAlignment="1">
      <alignment vertical="center" shrinkToFit="1"/>
    </xf>
    <xf numFmtId="0" fontId="63" fillId="0" borderId="0" xfId="0" applyFont="1" applyFill="1" applyBorder="1" applyAlignment="1">
      <alignment horizontal="center" vertical="center"/>
    </xf>
    <xf numFmtId="0" fontId="64" fillId="0" borderId="20" xfId="0" applyFont="1" applyFill="1" applyBorder="1" applyAlignment="1">
      <alignment horizontal="center" vertical="center"/>
    </xf>
    <xf numFmtId="0" fontId="65" fillId="0" borderId="21" xfId="0" applyFont="1" applyFill="1" applyBorder="1" applyAlignment="1">
      <alignment horizontal="center" vertical="center"/>
    </xf>
    <xf numFmtId="0" fontId="66" fillId="0" borderId="0" xfId="0" applyFont="1" applyFill="1" applyBorder="1" applyAlignment="1">
      <alignment vertical="center" textRotation="255"/>
    </xf>
    <xf numFmtId="182" fontId="15" fillId="0" borderId="0" xfId="0" applyNumberFormat="1" applyFont="1" applyFill="1" applyBorder="1" applyAlignment="1">
      <alignment horizontal="center" vertical="center"/>
    </xf>
    <xf numFmtId="0" fontId="66" fillId="0" borderId="22" xfId="0" applyFont="1" applyFill="1" applyBorder="1" applyAlignment="1">
      <alignment vertical="center" textRotation="255"/>
    </xf>
    <xf numFmtId="0" fontId="10" fillId="0" borderId="0" xfId="0" applyFont="1" applyFill="1" applyBorder="1" applyAlignment="1">
      <alignment horizontal="center" vertical="center"/>
    </xf>
    <xf numFmtId="0" fontId="62" fillId="0" borderId="0" xfId="0" applyFont="1" applyFill="1" applyBorder="1" applyAlignment="1">
      <alignment vertical="center"/>
    </xf>
    <xf numFmtId="0" fontId="22" fillId="0" borderId="0" xfId="15" applyFont="1" applyAlignment="1">
      <alignment horizontal="left" vertical="center"/>
    </xf>
    <xf numFmtId="0" fontId="22" fillId="0" borderId="0" xfId="15" applyFont="1" applyAlignment="1">
      <alignment vertical="center"/>
    </xf>
    <xf numFmtId="0" fontId="6" fillId="0" borderId="0" xfId="11" applyFont="1" applyFill="1">
      <alignment vertical="center"/>
    </xf>
    <xf numFmtId="0" fontId="12" fillId="0" borderId="15" xfId="11" applyFont="1" applyFill="1" applyBorder="1" applyAlignment="1">
      <alignment vertical="center" wrapText="1" shrinkToFit="1"/>
    </xf>
    <xf numFmtId="38" fontId="6" fillId="3" borderId="0" xfId="14" applyNumberFormat="1" applyFont="1" applyFill="1">
      <alignment vertical="center"/>
    </xf>
    <xf numFmtId="0" fontId="56" fillId="0" borderId="23" xfId="14" applyBorder="1">
      <alignment vertical="center"/>
    </xf>
    <xf numFmtId="0" fontId="6" fillId="0" borderId="0" xfId="11" applyFont="1" applyAlignment="1">
      <alignment horizontal="center" vertical="center"/>
    </xf>
    <xf numFmtId="0" fontId="13" fillId="0" borderId="0" xfId="11" applyFont="1">
      <alignment vertical="center"/>
    </xf>
    <xf numFmtId="0" fontId="67" fillId="0" borderId="0" xfId="11" applyFont="1">
      <alignment vertical="center"/>
    </xf>
    <xf numFmtId="0" fontId="26" fillId="0" borderId="0" xfId="11" applyFont="1" applyAlignment="1">
      <alignment horizontal="left" vertical="center"/>
    </xf>
    <xf numFmtId="0" fontId="6" fillId="0" borderId="2" xfId="11" applyFont="1" applyBorder="1" applyAlignment="1">
      <alignment horizontal="center" vertical="center" wrapText="1"/>
    </xf>
    <xf numFmtId="0" fontId="6" fillId="0" borderId="0" xfId="16" applyFont="1" applyAlignment="1" applyProtection="1">
      <alignment horizontal="center" vertical="center"/>
    </xf>
    <xf numFmtId="0" fontId="6" fillId="0" borderId="0" xfId="16" applyFont="1" applyAlignment="1" applyProtection="1">
      <alignment horizontal="left" vertical="center" shrinkToFit="1"/>
    </xf>
    <xf numFmtId="0" fontId="6" fillId="0" borderId="0" xfId="16" applyFont="1" applyAlignment="1" applyProtection="1">
      <alignment vertical="center"/>
    </xf>
    <xf numFmtId="0" fontId="13" fillId="0" borderId="0" xfId="16" applyFont="1" applyAlignment="1" applyProtection="1">
      <alignment horizontal="center" vertical="center"/>
    </xf>
    <xf numFmtId="0" fontId="13" fillId="0" borderId="0" xfId="16" applyFont="1" applyAlignment="1" applyProtection="1">
      <alignment vertical="center"/>
    </xf>
    <xf numFmtId="0" fontId="6" fillId="0" borderId="0" xfId="16" quotePrefix="1" applyFont="1" applyAlignment="1" applyProtection="1">
      <alignment horizontal="center" vertical="center"/>
    </xf>
    <xf numFmtId="0" fontId="1" fillId="0" borderId="0" xfId="16" applyAlignment="1">
      <alignment vertical="center"/>
    </xf>
    <xf numFmtId="0" fontId="6" fillId="13" borderId="0" xfId="16" applyFont="1" applyFill="1" applyAlignment="1" applyProtection="1">
      <alignment vertical="center"/>
    </xf>
    <xf numFmtId="0" fontId="6" fillId="0" borderId="0" xfId="16" applyFont="1" applyAlignment="1" applyProtection="1">
      <alignment horizontal="left" vertical="center"/>
    </xf>
    <xf numFmtId="185" fontId="6" fillId="0" borderId="2" xfId="16" applyNumberFormat="1" applyFont="1" applyBorder="1" applyAlignment="1" applyProtection="1">
      <alignment horizontal="center" vertical="center"/>
    </xf>
    <xf numFmtId="0" fontId="48" fillId="0" borderId="6" xfId="4" applyBorder="1" applyAlignment="1" applyProtection="1">
      <alignment vertical="center"/>
    </xf>
    <xf numFmtId="0" fontId="6" fillId="0" borderId="12" xfId="16" applyFont="1" applyBorder="1" applyAlignment="1" applyProtection="1">
      <alignment vertical="center"/>
    </xf>
    <xf numFmtId="0" fontId="6" fillId="0" borderId="13" xfId="16" applyFont="1" applyBorder="1" applyAlignment="1" applyProtection="1">
      <alignment vertical="center"/>
    </xf>
    <xf numFmtId="178" fontId="17" fillId="0" borderId="0" xfId="0" applyNumberFormat="1" applyFont="1" applyFill="1" applyBorder="1" applyAlignment="1">
      <alignment vertical="center"/>
    </xf>
    <xf numFmtId="188" fontId="6" fillId="0" borderId="0" xfId="16" quotePrefix="1" applyNumberFormat="1" applyFont="1" applyAlignment="1" applyProtection="1">
      <alignment horizontal="center" vertical="center"/>
    </xf>
    <xf numFmtId="185" fontId="6" fillId="0" borderId="6" xfId="16" applyNumberFormat="1" applyFont="1" applyBorder="1" applyAlignment="1" applyProtection="1">
      <alignment horizontal="center" vertical="center"/>
    </xf>
    <xf numFmtId="0" fontId="14" fillId="0" borderId="0" xfId="0" applyFont="1" applyAlignment="1">
      <alignment horizontal="center" vertical="center"/>
    </xf>
    <xf numFmtId="0" fontId="15" fillId="0" borderId="0" xfId="0" applyFont="1" applyAlignment="1">
      <alignment horizontal="left"/>
    </xf>
    <xf numFmtId="0" fontId="0" fillId="0" borderId="0" xfId="0" applyAlignment="1">
      <alignment vertical="top" wrapText="1"/>
    </xf>
    <xf numFmtId="0" fontId="12" fillId="0" borderId="0" xfId="0" applyFont="1">
      <alignment vertical="center"/>
    </xf>
    <xf numFmtId="0" fontId="6" fillId="0" borderId="2" xfId="10" applyFont="1" applyFill="1" applyBorder="1" applyAlignment="1">
      <alignment horizontal="center" vertical="center" wrapText="1"/>
    </xf>
    <xf numFmtId="0" fontId="6" fillId="0" borderId="24" xfId="10" applyFont="1" applyFill="1" applyBorder="1" applyAlignment="1">
      <alignment horizontal="center" vertical="center" wrapText="1"/>
    </xf>
    <xf numFmtId="0" fontId="6" fillId="0" borderId="0" xfId="0" applyFont="1" applyAlignment="1">
      <alignment horizontal="left"/>
    </xf>
    <xf numFmtId="0" fontId="15" fillId="0" borderId="0" xfId="0" applyFont="1" applyFill="1" applyAlignment="1">
      <alignment horizontal="left"/>
    </xf>
    <xf numFmtId="0" fontId="6" fillId="0" borderId="0" xfId="0" applyFont="1" applyFill="1" applyAlignment="1">
      <alignment horizontal="left"/>
    </xf>
    <xf numFmtId="180" fontId="15" fillId="0" borderId="0" xfId="0" applyNumberFormat="1" applyFont="1" applyFill="1" applyAlignment="1">
      <alignment horizontal="left"/>
    </xf>
    <xf numFmtId="0" fontId="6" fillId="0" borderId="18" xfId="0" applyFont="1" applyFill="1" applyBorder="1" applyAlignment="1">
      <alignment horizontal="center" vertical="center"/>
    </xf>
    <xf numFmtId="0" fontId="6" fillId="0" borderId="2" xfId="0" applyFont="1" applyBorder="1" applyAlignment="1">
      <alignment horizontal="left" vertical="center"/>
    </xf>
    <xf numFmtId="0" fontId="18" fillId="0" borderId="25" xfId="0" applyFont="1" applyFill="1" applyBorder="1" applyAlignment="1">
      <alignment vertical="center" wrapText="1"/>
    </xf>
    <xf numFmtId="0" fontId="23" fillId="0" borderId="25" xfId="0" applyFont="1" applyFill="1" applyBorder="1" applyAlignment="1">
      <alignment vertical="center" wrapText="1"/>
    </xf>
    <xf numFmtId="0" fontId="23" fillId="0" borderId="26" xfId="0" applyFont="1" applyFill="1" applyBorder="1" applyAlignment="1">
      <alignment vertical="center" wrapText="1"/>
    </xf>
    <xf numFmtId="0" fontId="31" fillId="0" borderId="0" xfId="0" applyFont="1" applyFill="1">
      <alignment vertical="center"/>
    </xf>
    <xf numFmtId="0" fontId="6" fillId="0" borderId="18" xfId="0" applyFont="1" applyFill="1" applyBorder="1" applyAlignment="1">
      <alignment horizontal="right" vertical="center"/>
    </xf>
    <xf numFmtId="0" fontId="6" fillId="0" borderId="27" xfId="0" applyFont="1" applyFill="1" applyBorder="1" applyAlignment="1">
      <alignment horizontal="left" vertical="center"/>
    </xf>
    <xf numFmtId="0" fontId="6" fillId="0" borderId="28" xfId="0" applyFont="1" applyFill="1" applyBorder="1" applyAlignment="1">
      <alignment horizontal="center" vertical="center"/>
    </xf>
    <xf numFmtId="0" fontId="6" fillId="0" borderId="0" xfId="23" applyFont="1" applyFill="1" applyBorder="1" applyAlignment="1">
      <alignment vertical="center"/>
    </xf>
    <xf numFmtId="0" fontId="56" fillId="0" borderId="0" xfId="14" applyFill="1">
      <alignment vertical="center"/>
    </xf>
    <xf numFmtId="0" fontId="23" fillId="0" borderId="0" xfId="23" applyFont="1" applyFill="1" applyAlignment="1">
      <alignment vertical="center"/>
    </xf>
    <xf numFmtId="0" fontId="6" fillId="0" borderId="0" xfId="23" applyFont="1" applyFill="1" applyAlignment="1">
      <alignment vertical="center"/>
    </xf>
    <xf numFmtId="0" fontId="22" fillId="0" borderId="0" xfId="23" applyFont="1" applyFill="1" applyBorder="1" applyAlignment="1">
      <alignment vertical="center"/>
    </xf>
    <xf numFmtId="0" fontId="12" fillId="0" borderId="0" xfId="23" applyFont="1" applyFill="1" applyAlignment="1">
      <alignment vertical="center"/>
    </xf>
    <xf numFmtId="0" fontId="12" fillId="0" borderId="0" xfId="23" applyFont="1" applyFill="1" applyAlignment="1">
      <alignment vertical="center" wrapText="1"/>
    </xf>
    <xf numFmtId="0" fontId="30" fillId="0" borderId="0" xfId="23" applyFont="1" applyFill="1" applyAlignment="1">
      <alignment vertical="center"/>
    </xf>
    <xf numFmtId="0" fontId="57" fillId="0" borderId="0" xfId="14" applyFont="1" applyFill="1">
      <alignment vertical="center"/>
    </xf>
    <xf numFmtId="0" fontId="22" fillId="0" borderId="0" xfId="14" applyFont="1" applyFill="1">
      <alignment vertical="center"/>
    </xf>
    <xf numFmtId="0" fontId="57" fillId="0" borderId="2" xfId="14" applyFont="1" applyFill="1" applyBorder="1" applyAlignment="1">
      <alignment horizontal="center" vertical="center"/>
    </xf>
    <xf numFmtId="0" fontId="26" fillId="0" borderId="0" xfId="0" applyFont="1" applyBorder="1" applyAlignment="1">
      <alignment horizontal="center" vertical="center" wrapText="1"/>
    </xf>
    <xf numFmtId="0" fontId="26" fillId="0" borderId="0" xfId="0" applyFont="1" applyFill="1" applyAlignment="1">
      <alignment horizontal="center" vertical="center"/>
    </xf>
    <xf numFmtId="0" fontId="68" fillId="0" borderId="0" xfId="0" applyFont="1" applyAlignment="1">
      <alignment vertical="center"/>
    </xf>
    <xf numFmtId="0" fontId="24" fillId="0" borderId="0" xfId="15" applyFont="1" applyAlignment="1">
      <alignment horizontal="left" vertical="center"/>
    </xf>
    <xf numFmtId="0" fontId="12" fillId="0" borderId="29" xfId="0" applyFont="1" applyFill="1" applyBorder="1" applyAlignment="1">
      <alignment vertical="center" wrapText="1"/>
    </xf>
    <xf numFmtId="0" fontId="15" fillId="0" borderId="3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4" xfId="0" applyFont="1" applyFill="1" applyBorder="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xf>
    <xf numFmtId="0" fontId="6" fillId="0" borderId="0" xfId="0" applyFont="1" applyBorder="1" applyAlignment="1">
      <alignment horizontal="center" vertical="center"/>
    </xf>
    <xf numFmtId="0" fontId="22" fillId="0" borderId="0" xfId="15" applyFont="1" applyFill="1" applyBorder="1" applyAlignment="1">
      <alignment vertical="center"/>
    </xf>
    <xf numFmtId="0" fontId="69" fillId="0" borderId="0" xfId="0" applyFont="1">
      <alignment vertical="center"/>
    </xf>
    <xf numFmtId="0" fontId="70" fillId="14" borderId="2" xfId="0" applyFont="1" applyFill="1" applyBorder="1" applyAlignment="1">
      <alignment horizontal="center" vertical="center"/>
    </xf>
    <xf numFmtId="0" fontId="22" fillId="0" borderId="2" xfId="15" applyFont="1" applyBorder="1" applyAlignment="1">
      <alignment horizontal="center" vertical="center" shrinkToFit="1"/>
    </xf>
    <xf numFmtId="0" fontId="9" fillId="0" borderId="28" xfId="0" applyFont="1" applyFill="1" applyBorder="1" applyAlignment="1">
      <alignment horizontal="center" vertical="center" wrapText="1"/>
    </xf>
    <xf numFmtId="0" fontId="22" fillId="0" borderId="0" xfId="15" applyFont="1" applyAlignment="1">
      <alignment horizontal="right" vertical="center"/>
    </xf>
    <xf numFmtId="0" fontId="22" fillId="0" borderId="0" xfId="15" applyFont="1" applyFill="1" applyBorder="1">
      <alignment vertical="center"/>
    </xf>
    <xf numFmtId="0" fontId="71" fillId="0" borderId="0" xfId="11" applyFont="1">
      <alignment vertical="center"/>
    </xf>
    <xf numFmtId="0" fontId="72" fillId="0" borderId="0" xfId="14" applyFont="1">
      <alignment vertical="center"/>
    </xf>
    <xf numFmtId="0" fontId="73" fillId="0" borderId="0" xfId="0" applyFont="1">
      <alignment vertical="center"/>
    </xf>
    <xf numFmtId="0" fontId="6" fillId="0" borderId="31" xfId="0" applyFont="1" applyFill="1" applyBorder="1" applyAlignment="1">
      <alignment horizontal="center" vertical="center" wrapText="1"/>
    </xf>
    <xf numFmtId="0" fontId="39" fillId="0" borderId="32" xfId="15" applyFont="1" applyBorder="1" applyAlignment="1">
      <alignment vertical="center" shrinkToFit="1"/>
    </xf>
    <xf numFmtId="0" fontId="39" fillId="0" borderId="32" xfId="15" applyFont="1" applyBorder="1">
      <alignment vertical="center"/>
    </xf>
    <xf numFmtId="0" fontId="39" fillId="0" borderId="32" xfId="15" applyFont="1" applyFill="1" applyBorder="1" applyAlignment="1">
      <alignment horizontal="left" vertical="center"/>
    </xf>
    <xf numFmtId="0" fontId="6" fillId="0" borderId="32" xfId="15" applyFont="1" applyFill="1" applyBorder="1">
      <alignment vertical="center"/>
    </xf>
    <xf numFmtId="0" fontId="39" fillId="0" borderId="32" xfId="15" applyFont="1" applyFill="1" applyBorder="1">
      <alignment vertical="center"/>
    </xf>
    <xf numFmtId="0" fontId="24" fillId="0" borderId="32" xfId="15" applyFont="1" applyBorder="1" applyAlignment="1">
      <alignment horizontal="left" vertical="center"/>
    </xf>
    <xf numFmtId="0" fontId="22" fillId="0" borderId="32" xfId="15" applyFont="1" applyBorder="1" applyAlignment="1">
      <alignment horizontal="left" vertical="center"/>
    </xf>
    <xf numFmtId="0" fontId="39" fillId="0" borderId="32" xfId="15" applyFont="1" applyFill="1" applyBorder="1" applyAlignment="1">
      <alignment vertical="center"/>
    </xf>
    <xf numFmtId="0" fontId="4" fillId="9" borderId="0" xfId="0" applyFont="1" applyFill="1" applyBorder="1" applyAlignment="1">
      <alignment horizontal="left" vertical="top" wrapText="1"/>
    </xf>
    <xf numFmtId="0" fontId="0" fillId="0" borderId="0" xfId="0" applyAlignment="1">
      <alignment vertical="top" wrapText="1"/>
    </xf>
    <xf numFmtId="0" fontId="22" fillId="0" borderId="32" xfId="15" applyFont="1" applyBorder="1" applyAlignment="1">
      <alignment horizontal="center" vertical="center"/>
    </xf>
    <xf numFmtId="0" fontId="22" fillId="0" borderId="32" xfId="15" applyFont="1" applyBorder="1">
      <alignment vertical="center"/>
    </xf>
    <xf numFmtId="0" fontId="39" fillId="0" borderId="0" xfId="15" applyFont="1" applyBorder="1" applyAlignment="1">
      <alignment vertical="center" shrinkToFit="1"/>
    </xf>
    <xf numFmtId="0" fontId="39" fillId="0" borderId="0" xfId="15" applyFont="1" applyBorder="1">
      <alignment vertical="center"/>
    </xf>
    <xf numFmtId="0" fontId="6" fillId="0" borderId="0" xfId="15" applyFont="1" applyFill="1" applyBorder="1">
      <alignment vertical="center"/>
    </xf>
    <xf numFmtId="0" fontId="57" fillId="0" borderId="0" xfId="0" applyFont="1">
      <alignment vertical="center"/>
    </xf>
    <xf numFmtId="0" fontId="6" fillId="0" borderId="2" xfId="11" applyFont="1" applyBorder="1" applyAlignment="1">
      <alignment horizontal="center" vertical="center"/>
    </xf>
    <xf numFmtId="0" fontId="9" fillId="0" borderId="0" xfId="11" applyFont="1">
      <alignment vertical="center"/>
    </xf>
    <xf numFmtId="0" fontId="9" fillId="0" borderId="0" xfId="14" applyFont="1">
      <alignment vertical="center"/>
    </xf>
    <xf numFmtId="0" fontId="6" fillId="15" borderId="0" xfId="0" applyFont="1" applyFill="1">
      <alignment vertical="center"/>
    </xf>
    <xf numFmtId="0" fontId="12" fillId="0" borderId="2" xfId="0" applyFont="1" applyFill="1" applyBorder="1" applyAlignment="1">
      <alignment horizontal="center" vertical="center" shrinkToFit="1"/>
    </xf>
    <xf numFmtId="187" fontId="69" fillId="0" borderId="0" xfId="0" applyNumberFormat="1" applyFont="1">
      <alignment vertical="center"/>
    </xf>
    <xf numFmtId="187" fontId="73" fillId="0" borderId="0" xfId="0" applyNumberFormat="1" applyFont="1">
      <alignment vertical="center"/>
    </xf>
    <xf numFmtId="189" fontId="69" fillId="0" borderId="0" xfId="0" applyNumberFormat="1" applyFont="1">
      <alignment vertical="center"/>
    </xf>
    <xf numFmtId="190" fontId="69" fillId="0" borderId="0" xfId="0" applyNumberFormat="1" applyFont="1">
      <alignment vertical="center"/>
    </xf>
    <xf numFmtId="0" fontId="73" fillId="0" borderId="0" xfId="0" quotePrefix="1" applyFont="1">
      <alignment vertical="center"/>
    </xf>
    <xf numFmtId="49" fontId="73" fillId="0" borderId="0" xfId="0" quotePrefix="1" applyNumberFormat="1" applyFont="1">
      <alignment vertical="center"/>
    </xf>
    <xf numFmtId="49" fontId="73" fillId="0" borderId="0" xfId="0" applyNumberFormat="1" applyFont="1">
      <alignment vertical="center"/>
    </xf>
    <xf numFmtId="56" fontId="69" fillId="0" borderId="0" xfId="0" applyNumberFormat="1" applyFont="1">
      <alignment vertical="center"/>
    </xf>
    <xf numFmtId="38" fontId="6" fillId="16" borderId="4" xfId="8" applyFont="1" applyFill="1" applyBorder="1" applyAlignment="1">
      <alignment vertical="center" wrapText="1"/>
    </xf>
    <xf numFmtId="38" fontId="6" fillId="16" borderId="31" xfId="8" applyFont="1" applyFill="1" applyBorder="1" applyAlignment="1">
      <alignment vertical="center" wrapText="1"/>
    </xf>
    <xf numFmtId="38" fontId="6" fillId="16" borderId="10" xfId="8" applyFont="1" applyFill="1" applyBorder="1" applyAlignment="1">
      <alignment horizontal="right" vertical="center" wrapText="1"/>
    </xf>
    <xf numFmtId="38" fontId="6" fillId="16" borderId="11" xfId="8" applyFont="1" applyFill="1" applyBorder="1" applyAlignment="1">
      <alignment horizontal="right" vertical="center" wrapText="1"/>
    </xf>
    <xf numFmtId="38" fontId="6" fillId="16" borderId="33" xfId="8" applyFont="1" applyFill="1" applyBorder="1" applyAlignment="1">
      <alignment vertical="center" wrapText="1"/>
    </xf>
    <xf numFmtId="38" fontId="6" fillId="16" borderId="34" xfId="8" applyFont="1" applyFill="1" applyBorder="1" applyAlignment="1">
      <alignment vertical="center" wrapText="1"/>
    </xf>
    <xf numFmtId="38" fontId="6" fillId="16" borderId="35" xfId="8" applyFont="1" applyFill="1" applyBorder="1" applyAlignment="1">
      <alignment horizontal="right" vertical="center" wrapText="1"/>
    </xf>
    <xf numFmtId="38" fontId="6" fillId="16" borderId="36" xfId="8" applyFont="1" applyFill="1" applyBorder="1" applyAlignment="1">
      <alignment horizontal="right" vertical="center" wrapText="1"/>
    </xf>
    <xf numFmtId="38" fontId="6" fillId="16" borderId="37" xfId="8" applyFont="1" applyFill="1" applyBorder="1" applyAlignment="1">
      <alignment horizontal="right" vertical="center" wrapText="1"/>
    </xf>
    <xf numFmtId="38" fontId="6" fillId="16" borderId="38" xfId="8" applyFont="1" applyFill="1" applyBorder="1" applyAlignment="1">
      <alignment vertical="center" wrapText="1"/>
    </xf>
    <xf numFmtId="38" fontId="6" fillId="16" borderId="8" xfId="8" applyFont="1" applyFill="1" applyBorder="1" applyAlignment="1">
      <alignment horizontal="right" vertical="center" wrapText="1"/>
    </xf>
    <xf numFmtId="9" fontId="12" fillId="15" borderId="19" xfId="0" quotePrefix="1" applyNumberFormat="1" applyFont="1" applyFill="1" applyBorder="1" applyAlignment="1">
      <alignment horizontal="right" vertical="center" wrapText="1" indent="2"/>
    </xf>
    <xf numFmtId="0" fontId="9" fillId="0" borderId="20" xfId="0" applyFont="1" applyFill="1" applyBorder="1" applyAlignment="1">
      <alignment horizontal="justify" vertical="center" wrapText="1"/>
    </xf>
    <xf numFmtId="0" fontId="18" fillId="17" borderId="39" xfId="0" applyFont="1" applyFill="1" applyBorder="1" applyAlignment="1">
      <alignment vertical="center" wrapText="1"/>
    </xf>
    <xf numFmtId="38" fontId="6" fillId="17" borderId="40" xfId="8" applyFont="1" applyFill="1" applyBorder="1" applyAlignment="1">
      <alignment horizontal="right" vertical="center" wrapText="1"/>
    </xf>
    <xf numFmtId="0" fontId="12" fillId="17" borderId="41" xfId="0" applyFont="1" applyFill="1" applyBorder="1" applyAlignment="1">
      <alignment horizontal="justify" vertical="center" wrapText="1"/>
    </xf>
    <xf numFmtId="0" fontId="18" fillId="17" borderId="39" xfId="0" applyFont="1" applyFill="1" applyBorder="1" applyAlignment="1">
      <alignment horizontal="justify" vertical="center" wrapText="1"/>
    </xf>
    <xf numFmtId="0" fontId="74" fillId="0" borderId="0" xfId="15" applyFont="1">
      <alignment vertical="center"/>
    </xf>
    <xf numFmtId="38" fontId="73" fillId="0" borderId="0" xfId="0" applyNumberFormat="1" applyFont="1">
      <alignment vertical="center"/>
    </xf>
    <xf numFmtId="0" fontId="6" fillId="0" borderId="18" xfId="23" applyFont="1" applyBorder="1" applyAlignment="1">
      <alignment vertical="center"/>
    </xf>
    <xf numFmtId="0" fontId="6" fillId="0" borderId="18" xfId="23" applyFont="1" applyBorder="1" applyAlignment="1">
      <alignment horizontal="center" vertical="center"/>
    </xf>
    <xf numFmtId="186" fontId="31" fillId="16" borderId="17" xfId="8" applyNumberFormat="1" applyFont="1" applyFill="1" applyBorder="1" applyAlignment="1">
      <alignment vertical="center"/>
    </xf>
    <xf numFmtId="181" fontId="6" fillId="16" borderId="42" xfId="8" applyNumberFormat="1" applyFont="1" applyFill="1" applyBorder="1" applyAlignment="1">
      <alignment vertical="center"/>
    </xf>
    <xf numFmtId="38" fontId="6" fillId="17" borderId="43" xfId="8" applyFont="1" applyFill="1" applyBorder="1" applyAlignment="1">
      <alignment horizontal="right" vertical="center" wrapText="1"/>
    </xf>
    <xf numFmtId="0" fontId="6" fillId="17" borderId="44" xfId="0" applyFont="1" applyFill="1" applyBorder="1" applyAlignment="1">
      <alignment horizontal="center" vertical="center" wrapText="1"/>
    </xf>
    <xf numFmtId="0" fontId="12" fillId="17" borderId="45" xfId="0" applyFont="1" applyFill="1" applyBorder="1" applyAlignment="1">
      <alignment horizontal="justify" vertical="center" wrapText="1"/>
    </xf>
    <xf numFmtId="0" fontId="12" fillId="17" borderId="44" xfId="0" applyFont="1" applyFill="1" applyBorder="1" applyAlignment="1">
      <alignment horizontal="justify" vertical="center" wrapText="1"/>
    </xf>
    <xf numFmtId="0" fontId="12" fillId="17" borderId="46" xfId="0" applyFont="1" applyFill="1" applyBorder="1" applyAlignment="1">
      <alignment horizontal="justify" vertical="center" wrapText="1"/>
    </xf>
    <xf numFmtId="0" fontId="12" fillId="17" borderId="47" xfId="0" applyFont="1" applyFill="1" applyBorder="1" applyAlignment="1">
      <alignment horizontal="justify" vertical="center" wrapText="1"/>
    </xf>
    <xf numFmtId="0" fontId="6" fillId="17" borderId="46" xfId="0" applyFont="1" applyFill="1" applyBorder="1" applyAlignment="1">
      <alignment horizontal="center" vertical="center" wrapText="1"/>
    </xf>
    <xf numFmtId="0" fontId="18" fillId="17" borderId="48" xfId="0" applyFont="1" applyFill="1" applyBorder="1" applyAlignment="1">
      <alignment horizontal="justify" vertical="center" wrapText="1"/>
    </xf>
    <xf numFmtId="38" fontId="6" fillId="16" borderId="49" xfId="8" applyFont="1" applyFill="1" applyBorder="1" applyAlignment="1">
      <alignment horizontal="right" vertical="center" wrapText="1"/>
    </xf>
    <xf numFmtId="0" fontId="18" fillId="17" borderId="50" xfId="0" applyFont="1" applyFill="1" applyBorder="1" applyAlignment="1">
      <alignment horizontal="justify" vertical="center" wrapText="1"/>
    </xf>
    <xf numFmtId="0" fontId="18" fillId="17" borderId="48" xfId="0" applyFont="1" applyFill="1" applyBorder="1" applyAlignment="1">
      <alignment vertical="center" wrapText="1"/>
    </xf>
    <xf numFmtId="0" fontId="9" fillId="0" borderId="51" xfId="0" applyFont="1" applyFill="1" applyBorder="1" applyAlignment="1">
      <alignment horizontal="justify" vertical="center" wrapText="1"/>
    </xf>
    <xf numFmtId="0" fontId="26" fillId="0" borderId="0" xfId="0" applyFont="1" applyAlignment="1">
      <alignment horizontal="center" vertical="center"/>
    </xf>
    <xf numFmtId="0" fontId="6" fillId="0" borderId="12" xfId="0" applyFont="1" applyFill="1" applyBorder="1" applyAlignment="1">
      <alignment horizontal="center" vertical="center"/>
    </xf>
    <xf numFmtId="0" fontId="75" fillId="0" borderId="0" xfId="0" applyFont="1" applyAlignment="1">
      <alignment horizontal="right" vertical="center"/>
    </xf>
    <xf numFmtId="0" fontId="12" fillId="0" borderId="0" xfId="11" applyFont="1">
      <alignment vertical="center"/>
    </xf>
    <xf numFmtId="178" fontId="6" fillId="0" borderId="2" xfId="0" applyNumberFormat="1" applyFont="1" applyFill="1" applyBorder="1" applyAlignment="1">
      <alignment horizontal="center" vertical="center"/>
    </xf>
    <xf numFmtId="0" fontId="6" fillId="16" borderId="52" xfId="23" applyFont="1" applyFill="1" applyBorder="1" applyAlignment="1">
      <alignment vertical="center"/>
    </xf>
    <xf numFmtId="38" fontId="6" fillId="16" borderId="2" xfId="8" applyFont="1" applyFill="1" applyBorder="1" applyAlignment="1">
      <alignment vertical="center"/>
    </xf>
    <xf numFmtId="0" fontId="76" fillId="0" borderId="0" xfId="15" applyFont="1">
      <alignment vertical="center"/>
    </xf>
    <xf numFmtId="38" fontId="6" fillId="16" borderId="2" xfId="0" applyNumberFormat="1" applyFont="1" applyFill="1" applyBorder="1" applyAlignment="1">
      <alignment horizontal="right" vertical="center"/>
    </xf>
    <xf numFmtId="38" fontId="6" fillId="16" borderId="24" xfId="0" applyNumberFormat="1" applyFont="1" applyFill="1" applyBorder="1" applyAlignment="1">
      <alignment horizontal="right" vertical="center"/>
    </xf>
    <xf numFmtId="38" fontId="6" fillId="16" borderId="2" xfId="8" applyFont="1" applyFill="1" applyBorder="1" applyAlignment="1">
      <alignment horizontal="right" vertical="center"/>
    </xf>
    <xf numFmtId="38" fontId="6" fillId="16" borderId="24" xfId="8" applyFont="1" applyFill="1" applyBorder="1" applyAlignment="1">
      <alignment horizontal="right" vertical="center"/>
    </xf>
    <xf numFmtId="38" fontId="6" fillId="16" borderId="25" xfId="0" applyNumberFormat="1" applyFont="1" applyFill="1" applyBorder="1" applyAlignment="1">
      <alignment vertical="center"/>
    </xf>
    <xf numFmtId="0" fontId="6" fillId="16" borderId="53" xfId="0" applyFont="1" applyFill="1" applyBorder="1" applyAlignment="1">
      <alignment vertical="center"/>
    </xf>
    <xf numFmtId="187" fontId="12" fillId="16" borderId="54" xfId="0" applyNumberFormat="1" applyFont="1" applyFill="1" applyBorder="1" applyAlignment="1">
      <alignment horizontal="center" vertical="center"/>
    </xf>
    <xf numFmtId="38" fontId="6" fillId="16" borderId="54" xfId="8" applyFont="1" applyFill="1" applyBorder="1" applyAlignment="1">
      <alignment vertical="center"/>
    </xf>
    <xf numFmtId="187" fontId="12" fillId="16" borderId="2" xfId="0" applyNumberFormat="1" applyFont="1" applyFill="1" applyBorder="1" applyAlignment="1">
      <alignment horizontal="center" vertical="center"/>
    </xf>
    <xf numFmtId="187" fontId="12" fillId="16" borderId="18" xfId="0" applyNumberFormat="1" applyFont="1" applyFill="1" applyBorder="1" applyAlignment="1">
      <alignment horizontal="center" vertical="center"/>
    </xf>
    <xf numFmtId="38" fontId="6" fillId="16" borderId="25" xfId="8" applyFont="1" applyFill="1" applyBorder="1" applyAlignment="1">
      <alignment vertical="center"/>
    </xf>
    <xf numFmtId="0" fontId="6" fillId="16" borderId="55" xfId="0" applyFont="1" applyFill="1" applyBorder="1" applyAlignment="1">
      <alignment horizontal="center" vertical="center" wrapText="1"/>
    </xf>
    <xf numFmtId="38" fontId="6" fillId="16" borderId="55" xfId="8" applyFont="1" applyFill="1" applyBorder="1" applyAlignment="1">
      <alignment vertical="center"/>
    </xf>
    <xf numFmtId="38" fontId="6" fillId="16" borderId="56" xfId="8" applyFont="1" applyFill="1" applyBorder="1" applyAlignment="1">
      <alignment vertical="center"/>
    </xf>
    <xf numFmtId="38" fontId="6" fillId="16" borderId="57" xfId="8" applyFont="1" applyFill="1" applyBorder="1" applyAlignment="1">
      <alignment vertical="center"/>
    </xf>
    <xf numFmtId="38" fontId="6" fillId="16" borderId="58" xfId="8" applyFont="1" applyFill="1" applyBorder="1" applyAlignment="1">
      <alignment vertical="center"/>
    </xf>
    <xf numFmtId="38" fontId="6" fillId="16" borderId="59" xfId="8" applyFont="1" applyFill="1" applyBorder="1" applyAlignment="1">
      <alignment vertical="center"/>
    </xf>
    <xf numFmtId="38" fontId="6" fillId="18" borderId="60" xfId="8" applyFont="1" applyFill="1" applyBorder="1" applyAlignment="1">
      <alignment vertical="center"/>
    </xf>
    <xf numFmtId="0" fontId="14" fillId="16" borderId="2" xfId="2" applyNumberFormat="1" applyFont="1" applyFill="1" applyBorder="1" applyAlignment="1">
      <alignment horizontal="center" vertical="center"/>
    </xf>
    <xf numFmtId="0" fontId="6" fillId="16" borderId="0" xfId="11" applyFont="1" applyFill="1">
      <alignment vertical="center"/>
    </xf>
    <xf numFmtId="0" fontId="68" fillId="0" borderId="0" xfId="0" applyFont="1" applyAlignment="1">
      <alignment vertical="center"/>
    </xf>
    <xf numFmtId="178" fontId="12" fillId="0" borderId="2" xfId="0" applyNumberFormat="1" applyFont="1" applyFill="1" applyBorder="1" applyAlignment="1">
      <alignment horizontal="center" vertical="center"/>
    </xf>
    <xf numFmtId="0" fontId="74" fillId="0" borderId="12" xfId="0" applyFont="1" applyFill="1" applyBorder="1" applyAlignment="1">
      <alignment horizontal="center" vertical="center"/>
    </xf>
    <xf numFmtId="0" fontId="12" fillId="0" borderId="18" xfId="0" applyFont="1" applyFill="1" applyBorder="1" applyAlignment="1">
      <alignment horizontal="center" vertical="center" wrapText="1"/>
    </xf>
    <xf numFmtId="187" fontId="6" fillId="16" borderId="2" xfId="0" applyNumberFormat="1" applyFont="1" applyFill="1" applyBorder="1" applyAlignment="1">
      <alignment horizontal="center" vertical="center"/>
    </xf>
    <xf numFmtId="0" fontId="6" fillId="0" borderId="0" xfId="0" applyFont="1" applyFill="1" applyBorder="1" applyAlignment="1">
      <alignment horizontal="left" vertical="center"/>
    </xf>
    <xf numFmtId="179" fontId="16" fillId="0" borderId="0" xfId="0" applyNumberFormat="1" applyFont="1" applyFill="1" applyBorder="1" applyAlignment="1">
      <alignment vertical="center"/>
    </xf>
    <xf numFmtId="0" fontId="10" fillId="0" borderId="0" xfId="0" applyFont="1" applyFill="1" applyBorder="1" applyAlignment="1">
      <alignment horizontal="left" vertical="center"/>
    </xf>
    <xf numFmtId="0" fontId="73" fillId="0" borderId="0" xfId="0" applyNumberFormat="1" applyFont="1">
      <alignment vertical="center"/>
    </xf>
    <xf numFmtId="0" fontId="69" fillId="0" borderId="0" xfId="0" quotePrefix="1" applyNumberFormat="1" applyFont="1">
      <alignment vertical="center"/>
    </xf>
    <xf numFmtId="0" fontId="69" fillId="0" borderId="0" xfId="0" quotePrefix="1" applyFont="1">
      <alignment vertical="center"/>
    </xf>
    <xf numFmtId="0" fontId="15" fillId="19" borderId="0" xfId="16" applyFont="1" applyFill="1" applyAlignment="1" applyProtection="1"/>
    <xf numFmtId="0" fontId="15" fillId="0" borderId="0" xfId="16" applyFont="1" applyProtection="1"/>
    <xf numFmtId="0" fontId="15" fillId="0" borderId="2" xfId="16" applyFont="1" applyBorder="1" applyAlignment="1">
      <alignment horizontal="center" vertical="center" wrapText="1"/>
    </xf>
    <xf numFmtId="0" fontId="15" fillId="15" borderId="2" xfId="16" applyFont="1" applyFill="1" applyBorder="1" applyAlignment="1" applyProtection="1">
      <alignment horizontal="center" vertical="center" wrapText="1"/>
      <protection locked="0"/>
    </xf>
    <xf numFmtId="0" fontId="15" fillId="0" borderId="0" xfId="16" applyFont="1" applyAlignment="1">
      <alignment horizontal="justify" vertical="center"/>
    </xf>
    <xf numFmtId="0" fontId="15" fillId="20" borderId="2" xfId="16" applyFont="1" applyFill="1" applyBorder="1" applyAlignment="1" applyProtection="1">
      <alignment horizontal="center" vertical="center" wrapText="1"/>
      <protection locked="0"/>
    </xf>
    <xf numFmtId="38" fontId="6" fillId="16" borderId="7" xfId="8" applyFont="1" applyFill="1" applyBorder="1" applyAlignment="1">
      <alignment horizontal="right" vertical="center" wrapText="1"/>
    </xf>
    <xf numFmtId="38" fontId="6" fillId="16" borderId="9" xfId="8" applyFont="1" applyFill="1" applyBorder="1" applyAlignment="1">
      <alignment horizontal="right" vertical="center" wrapText="1"/>
    </xf>
    <xf numFmtId="38" fontId="6" fillId="16" borderId="4" xfId="8" applyFont="1" applyFill="1" applyBorder="1" applyAlignment="1">
      <alignment horizontal="right" vertical="center" wrapText="1"/>
    </xf>
    <xf numFmtId="38" fontId="6" fillId="16" borderId="31" xfId="8" applyFont="1" applyFill="1" applyBorder="1" applyAlignment="1">
      <alignment horizontal="right" vertical="center" wrapText="1"/>
    </xf>
    <xf numFmtId="38" fontId="6" fillId="16" borderId="19" xfId="8" applyFont="1" applyFill="1" applyBorder="1" applyAlignment="1">
      <alignment horizontal="right" vertical="center" wrapText="1"/>
    </xf>
    <xf numFmtId="38" fontId="6" fillId="16" borderId="61" xfId="8" applyFont="1" applyFill="1" applyBorder="1" applyAlignment="1">
      <alignment horizontal="right" vertical="center" wrapText="1"/>
    </xf>
    <xf numFmtId="38" fontId="6" fillId="16" borderId="33" xfId="8" applyFont="1" applyFill="1" applyBorder="1" applyAlignment="1">
      <alignment horizontal="right" vertical="center" wrapText="1"/>
    </xf>
    <xf numFmtId="38" fontId="6" fillId="16" borderId="62" xfId="8" applyFont="1" applyFill="1" applyBorder="1" applyAlignment="1">
      <alignment horizontal="right" vertical="center" wrapText="1"/>
    </xf>
    <xf numFmtId="38" fontId="6" fillId="16" borderId="34" xfId="8" applyFont="1" applyFill="1" applyBorder="1" applyAlignment="1">
      <alignment horizontal="right" vertical="center" wrapText="1"/>
    </xf>
    <xf numFmtId="38" fontId="6" fillId="16" borderId="38" xfId="8" applyFont="1" applyFill="1" applyBorder="1" applyAlignment="1">
      <alignment horizontal="right" vertical="center" wrapText="1"/>
    </xf>
    <xf numFmtId="38" fontId="6" fillId="17" borderId="40" xfId="8" applyFont="1" applyFill="1" applyBorder="1" applyAlignment="1">
      <alignment horizontal="right" vertical="center" wrapText="1"/>
    </xf>
    <xf numFmtId="38" fontId="6" fillId="16" borderId="63" xfId="8" applyFont="1" applyFill="1" applyBorder="1" applyAlignment="1">
      <alignment horizontal="right" vertical="center" wrapText="1"/>
    </xf>
    <xf numFmtId="0" fontId="6" fillId="0" borderId="149" xfId="11" applyFont="1" applyBorder="1" applyAlignment="1">
      <alignment horizontal="center" vertical="center"/>
    </xf>
    <xf numFmtId="0" fontId="77" fillId="0" borderId="149" xfId="11" applyFont="1" applyBorder="1">
      <alignment vertical="center"/>
    </xf>
    <xf numFmtId="0" fontId="18" fillId="15" borderId="19" xfId="0" applyFont="1" applyFill="1" applyBorder="1" applyAlignment="1">
      <alignment horizontal="center" vertical="center" wrapText="1"/>
    </xf>
    <xf numFmtId="0" fontId="18" fillId="17" borderId="39" xfId="0" applyFont="1" applyFill="1" applyBorder="1" applyAlignment="1">
      <alignment horizontal="center" vertical="center" wrapText="1"/>
    </xf>
    <xf numFmtId="0" fontId="12" fillId="16" borderId="62" xfId="0" applyFont="1" applyFill="1" applyBorder="1" applyAlignment="1">
      <alignment horizontal="center" vertical="center" shrinkToFit="1"/>
    </xf>
    <xf numFmtId="0" fontId="12" fillId="16" borderId="19" xfId="0" applyFont="1" applyFill="1" applyBorder="1" applyAlignment="1">
      <alignment horizontal="center" vertical="center" shrinkToFit="1"/>
    </xf>
    <xf numFmtId="184" fontId="12" fillId="16" borderId="19" xfId="0" applyNumberFormat="1" applyFont="1" applyFill="1" applyBorder="1" applyAlignment="1">
      <alignment horizontal="center" vertical="center" shrinkToFit="1"/>
    </xf>
    <xf numFmtId="184" fontId="12" fillId="16" borderId="61" xfId="0" applyNumberFormat="1" applyFont="1" applyFill="1" applyBorder="1" applyAlignment="1">
      <alignment horizontal="center" vertical="center" shrinkToFit="1"/>
    </xf>
    <xf numFmtId="0" fontId="12" fillId="16" borderId="61" xfId="0" applyFont="1" applyFill="1" applyBorder="1" applyAlignment="1">
      <alignment horizontal="center" vertical="center" shrinkToFit="1"/>
    </xf>
    <xf numFmtId="0" fontId="12" fillId="16" borderId="62" xfId="0" applyFont="1" applyFill="1" applyBorder="1" applyAlignment="1">
      <alignment horizontal="center" vertical="center" wrapText="1"/>
    </xf>
    <xf numFmtId="0" fontId="12" fillId="15" borderId="19" xfId="0" applyFont="1" applyFill="1" applyBorder="1" applyAlignment="1">
      <alignment horizontal="center" vertical="center" wrapText="1"/>
    </xf>
    <xf numFmtId="184" fontId="12" fillId="15" borderId="19" xfId="0" applyNumberFormat="1" applyFont="1" applyFill="1" applyBorder="1" applyAlignment="1">
      <alignment horizontal="center" vertical="center" wrapText="1"/>
    </xf>
    <xf numFmtId="184" fontId="12" fillId="15" borderId="61" xfId="0" applyNumberFormat="1"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5" borderId="61" xfId="0" applyFont="1" applyFill="1" applyBorder="1" applyAlignment="1">
      <alignment horizontal="center" vertical="center" wrapText="1"/>
    </xf>
    <xf numFmtId="0" fontId="18" fillId="17" borderId="39" xfId="0" applyFont="1" applyFill="1" applyBorder="1" applyAlignment="1">
      <alignment horizontal="center" vertical="center" shrinkToFit="1"/>
    </xf>
    <xf numFmtId="0" fontId="76" fillId="16" borderId="62" xfId="0" applyFont="1" applyFill="1" applyBorder="1" applyAlignment="1">
      <alignment horizontal="center" vertical="center" wrapText="1"/>
    </xf>
    <xf numFmtId="0" fontId="76" fillId="16" borderId="18" xfId="0" applyFont="1" applyFill="1" applyBorder="1" applyAlignment="1">
      <alignment horizontal="center" vertical="center" wrapText="1"/>
    </xf>
    <xf numFmtId="0" fontId="18" fillId="17" borderId="64" xfId="0" applyFont="1" applyFill="1" applyBorder="1" applyAlignment="1">
      <alignment horizontal="center" vertical="center" wrapText="1"/>
    </xf>
    <xf numFmtId="0" fontId="12" fillId="19" borderId="62" xfId="0" applyFont="1" applyFill="1" applyBorder="1" applyAlignment="1">
      <alignment horizontal="center" vertical="center" wrapText="1"/>
    </xf>
    <xf numFmtId="0" fontId="31" fillId="16" borderId="0" xfId="0" applyFont="1" applyFill="1">
      <alignment vertical="center"/>
    </xf>
    <xf numFmtId="0" fontId="6" fillId="16" borderId="0" xfId="0" applyFont="1" applyFill="1">
      <alignment vertical="center"/>
    </xf>
    <xf numFmtId="0" fontId="10" fillId="16" borderId="0" xfId="0" applyFont="1" applyFill="1" applyAlignment="1">
      <alignment horizontal="center" vertical="center"/>
    </xf>
    <xf numFmtId="0" fontId="76" fillId="16" borderId="62" xfId="0" applyFont="1" applyFill="1" applyBorder="1" applyAlignment="1">
      <alignment horizontal="center" vertical="center" shrinkToFit="1"/>
    </xf>
    <xf numFmtId="0" fontId="18" fillId="16" borderId="19" xfId="0" applyFont="1" applyFill="1" applyBorder="1" applyAlignment="1">
      <alignment horizontal="center" vertical="center" shrinkToFit="1"/>
    </xf>
    <xf numFmtId="0" fontId="18" fillId="16" borderId="61" xfId="0" applyFont="1" applyFill="1" applyBorder="1" applyAlignment="1">
      <alignment horizontal="center" vertical="center" shrinkToFit="1"/>
    </xf>
    <xf numFmtId="0" fontId="76" fillId="16" borderId="18" xfId="0" applyFont="1" applyFill="1" applyBorder="1" applyAlignment="1">
      <alignment horizontal="center" vertical="center" shrinkToFit="1"/>
    </xf>
    <xf numFmtId="0" fontId="18" fillId="16" borderId="25" xfId="0" applyFont="1" applyFill="1" applyBorder="1" applyAlignment="1">
      <alignment horizontal="center" vertical="center" shrinkToFit="1"/>
    </xf>
    <xf numFmtId="0" fontId="18" fillId="16" borderId="26" xfId="0" applyFont="1" applyFill="1" applyBorder="1" applyAlignment="1">
      <alignment horizontal="center" vertical="center" shrinkToFit="1"/>
    </xf>
    <xf numFmtId="0" fontId="18" fillId="16" borderId="19" xfId="0" applyFont="1" applyFill="1" applyBorder="1" applyAlignment="1">
      <alignment horizontal="center" vertical="center" wrapText="1"/>
    </xf>
    <xf numFmtId="0" fontId="18" fillId="16" borderId="61" xfId="0" applyFont="1" applyFill="1" applyBorder="1" applyAlignment="1">
      <alignment horizontal="center" vertical="center" wrapText="1"/>
    </xf>
    <xf numFmtId="0" fontId="18" fillId="16" borderId="25" xfId="0" applyFont="1" applyFill="1" applyBorder="1" applyAlignment="1">
      <alignment horizontal="center" vertical="center" wrapText="1"/>
    </xf>
    <xf numFmtId="0" fontId="18" fillId="16" borderId="26" xfId="0" applyFont="1" applyFill="1" applyBorder="1" applyAlignment="1">
      <alignment horizontal="center" vertical="center" wrapText="1"/>
    </xf>
    <xf numFmtId="0" fontId="15" fillId="14" borderId="2" xfId="16" applyFont="1" applyFill="1" applyBorder="1" applyAlignment="1" applyProtection="1">
      <alignment horizontal="center" vertical="center" wrapText="1"/>
      <protection locked="0"/>
    </xf>
    <xf numFmtId="0" fontId="15" fillId="21" borderId="2" xfId="16" applyFont="1" applyFill="1" applyBorder="1" applyAlignment="1" applyProtection="1">
      <alignment horizontal="center" vertical="center" wrapText="1"/>
      <protection locked="0"/>
    </xf>
    <xf numFmtId="0" fontId="76" fillId="0" borderId="29" xfId="0" applyFont="1" applyBorder="1" applyAlignment="1">
      <alignment vertical="center" wrapText="1"/>
    </xf>
    <xf numFmtId="38" fontId="6" fillId="17" borderId="40" xfId="8" applyFont="1" applyFill="1" applyBorder="1" applyAlignment="1">
      <alignment horizontal="right" vertical="center" wrapText="1"/>
    </xf>
    <xf numFmtId="191" fontId="15" fillId="15" borderId="2" xfId="16" applyNumberFormat="1" applyFont="1" applyFill="1" applyBorder="1" applyAlignment="1" applyProtection="1">
      <alignment horizontal="center" vertical="center" wrapText="1"/>
      <protection locked="0"/>
    </xf>
    <xf numFmtId="191" fontId="15" fillId="20" borderId="2" xfId="16" applyNumberFormat="1" applyFont="1" applyFill="1" applyBorder="1" applyAlignment="1" applyProtection="1">
      <alignment horizontal="center" vertical="center" wrapText="1"/>
      <protection locked="0"/>
    </xf>
    <xf numFmtId="0" fontId="72" fillId="0" borderId="2" xfId="0" applyFont="1" applyFill="1" applyBorder="1" applyAlignment="1">
      <alignment vertical="center" wrapText="1"/>
    </xf>
    <xf numFmtId="0" fontId="60" fillId="16" borderId="6" xfId="0" applyFont="1" applyFill="1" applyBorder="1">
      <alignment vertical="center"/>
    </xf>
    <xf numFmtId="0" fontId="60" fillId="16" borderId="150" xfId="0" applyFont="1" applyFill="1" applyBorder="1">
      <alignment vertical="center"/>
    </xf>
    <xf numFmtId="0" fontId="10" fillId="16" borderId="2" xfId="0" applyFont="1" applyFill="1" applyBorder="1" applyAlignment="1">
      <alignment horizontal="center" vertical="center"/>
    </xf>
    <xf numFmtId="56" fontId="73" fillId="0" borderId="0" xfId="0" applyNumberFormat="1" applyFont="1">
      <alignment vertical="center"/>
    </xf>
    <xf numFmtId="38" fontId="6" fillId="16" borderId="59" xfId="8" applyFont="1" applyFill="1" applyBorder="1" applyAlignment="1">
      <alignment horizontal="right" vertical="center" wrapText="1"/>
    </xf>
    <xf numFmtId="0" fontId="78" fillId="0" borderId="0" xfId="0" applyFont="1" applyFill="1" applyAlignment="1">
      <alignment horizontal="right" vertical="center"/>
    </xf>
    <xf numFmtId="41" fontId="78" fillId="0" borderId="0" xfId="0" applyNumberFormat="1" applyFont="1" applyFill="1">
      <alignment vertical="center"/>
    </xf>
    <xf numFmtId="0" fontId="79" fillId="0" borderId="0" xfId="0" applyFont="1" applyAlignment="1">
      <alignment horizontal="center" vertical="top" wrapText="1"/>
    </xf>
    <xf numFmtId="0" fontId="64" fillId="0" borderId="0" xfId="0" applyFont="1" applyFill="1" applyBorder="1" applyAlignment="1">
      <alignment horizontal="center" vertical="center"/>
    </xf>
    <xf numFmtId="0" fontId="60" fillId="0" borderId="2" xfId="0" applyFont="1" applyFill="1" applyBorder="1" applyAlignment="1">
      <alignment horizontal="center" vertical="center"/>
    </xf>
    <xf numFmtId="0" fontId="73" fillId="0" borderId="0" xfId="0" applyFont="1" applyAlignment="1">
      <alignment vertical="center" wrapText="1"/>
    </xf>
    <xf numFmtId="0" fontId="73" fillId="14" borderId="2" xfId="0" applyFont="1" applyFill="1" applyBorder="1" applyAlignment="1">
      <alignment horizontal="center" vertical="center"/>
    </xf>
    <xf numFmtId="0" fontId="15" fillId="15" borderId="151" xfId="0" applyFont="1" applyFill="1" applyBorder="1" applyAlignment="1" applyProtection="1">
      <alignment horizontal="center" vertical="center"/>
      <protection locked="0"/>
    </xf>
    <xf numFmtId="0" fontId="15" fillId="15" borderId="152" xfId="0" applyFont="1" applyFill="1" applyBorder="1" applyAlignment="1" applyProtection="1">
      <alignment horizontal="center" vertical="center"/>
      <protection locked="0"/>
    </xf>
    <xf numFmtId="0" fontId="15" fillId="15" borderId="153" xfId="0" applyFont="1" applyFill="1" applyBorder="1" applyAlignment="1" applyProtection="1">
      <alignment horizontal="center" vertical="center"/>
      <protection locked="0"/>
    </xf>
    <xf numFmtId="0" fontId="15" fillId="15" borderId="150" xfId="0" applyFont="1" applyFill="1" applyBorder="1" applyAlignment="1" applyProtection="1">
      <alignment horizontal="center" vertical="center"/>
      <protection locked="0"/>
    </xf>
    <xf numFmtId="0" fontId="15" fillId="15" borderId="154" xfId="0" applyFont="1" applyFill="1" applyBorder="1" applyAlignment="1" applyProtection="1">
      <alignment horizontal="center" vertical="center"/>
      <protection locked="0"/>
    </xf>
    <xf numFmtId="0" fontId="15" fillId="15" borderId="155" xfId="0" applyFont="1" applyFill="1" applyBorder="1" applyAlignment="1" applyProtection="1">
      <alignment horizontal="center" vertical="center"/>
      <protection locked="0"/>
    </xf>
    <xf numFmtId="0" fontId="15" fillId="15" borderId="156" xfId="0" applyFont="1" applyFill="1" applyBorder="1" applyAlignment="1" applyProtection="1">
      <alignment horizontal="center" vertical="center"/>
      <protection locked="0"/>
    </xf>
    <xf numFmtId="0" fontId="15" fillId="15" borderId="157" xfId="0" applyFont="1" applyFill="1" applyBorder="1" applyAlignment="1" applyProtection="1">
      <alignment horizontal="center" vertical="center"/>
      <protection locked="0"/>
    </xf>
    <xf numFmtId="38" fontId="6" fillId="16" borderId="38" xfId="8" applyFont="1" applyFill="1" applyBorder="1" applyAlignment="1" applyProtection="1">
      <alignment vertical="center" wrapText="1"/>
      <protection locked="0"/>
    </xf>
    <xf numFmtId="38" fontId="6" fillId="15" borderId="62" xfId="8" applyFont="1" applyFill="1" applyBorder="1" applyAlignment="1" applyProtection="1">
      <alignment vertical="center" wrapText="1"/>
      <protection locked="0"/>
    </xf>
    <xf numFmtId="38" fontId="6" fillId="15" borderId="19" xfId="8" applyFont="1" applyFill="1" applyBorder="1" applyAlignment="1" applyProtection="1">
      <alignment vertical="center" wrapText="1"/>
      <protection locked="0"/>
    </xf>
    <xf numFmtId="38" fontId="6" fillId="15" borderId="61" xfId="8" applyFont="1" applyFill="1" applyBorder="1" applyAlignment="1" applyProtection="1">
      <alignment vertical="center" wrapText="1"/>
      <protection locked="0"/>
    </xf>
    <xf numFmtId="0" fontId="18" fillId="15" borderId="18" xfId="0" applyFont="1" applyFill="1" applyBorder="1" applyAlignment="1" applyProtection="1">
      <alignment vertical="center" wrapText="1"/>
      <protection locked="0"/>
    </xf>
    <xf numFmtId="0" fontId="18" fillId="15" borderId="25" xfId="0" applyFont="1" applyFill="1" applyBorder="1" applyAlignment="1" applyProtection="1">
      <alignment vertical="center" wrapText="1"/>
      <protection locked="0"/>
    </xf>
    <xf numFmtId="38" fontId="6" fillId="15" borderId="7" xfId="8" applyFont="1" applyFill="1" applyBorder="1" applyAlignment="1" applyProtection="1">
      <alignment vertical="center" wrapText="1"/>
      <protection locked="0"/>
    </xf>
    <xf numFmtId="38" fontId="6" fillId="15" borderId="8" xfId="8" applyFont="1" applyFill="1" applyBorder="1" applyAlignment="1" applyProtection="1">
      <alignment vertical="center" wrapText="1"/>
      <protection locked="0"/>
    </xf>
    <xf numFmtId="38" fontId="6" fillId="15" borderId="9" xfId="8" applyFont="1" applyFill="1" applyBorder="1" applyAlignment="1" applyProtection="1">
      <alignment vertical="center" wrapText="1"/>
      <protection locked="0"/>
    </xf>
    <xf numFmtId="9" fontId="12" fillId="15" borderId="19" xfId="0" quotePrefix="1" applyNumberFormat="1" applyFont="1" applyFill="1" applyBorder="1" applyAlignment="1" applyProtection="1">
      <alignment horizontal="right" vertical="center" wrapText="1" indent="2"/>
      <protection locked="0"/>
    </xf>
    <xf numFmtId="0" fontId="12" fillId="15" borderId="19" xfId="0" applyFont="1" applyFill="1" applyBorder="1" applyAlignment="1" applyProtection="1">
      <alignment horizontal="center" vertical="center" wrapText="1"/>
      <protection locked="0"/>
    </xf>
    <xf numFmtId="184" fontId="12" fillId="15" borderId="19" xfId="0" applyNumberFormat="1" applyFont="1" applyFill="1" applyBorder="1" applyAlignment="1" applyProtection="1">
      <alignment horizontal="center" vertical="center" wrapText="1"/>
      <protection locked="0"/>
    </xf>
    <xf numFmtId="184" fontId="12" fillId="15" borderId="61" xfId="0" applyNumberFormat="1" applyFont="1" applyFill="1" applyBorder="1" applyAlignment="1" applyProtection="1">
      <alignment horizontal="center" vertical="center" wrapText="1"/>
      <protection locked="0"/>
    </xf>
    <xf numFmtId="0" fontId="12" fillId="15" borderId="61" xfId="0" applyFont="1" applyFill="1" applyBorder="1" applyAlignment="1" applyProtection="1">
      <alignment horizontal="center" vertical="center" wrapText="1"/>
      <protection locked="0"/>
    </xf>
    <xf numFmtId="0" fontId="12" fillId="15" borderId="65" xfId="0" applyFont="1" applyFill="1" applyBorder="1" applyAlignment="1" applyProtection="1">
      <alignment horizontal="justify" wrapText="1"/>
      <protection locked="0"/>
    </xf>
    <xf numFmtId="0" fontId="12" fillId="15" borderId="66" xfId="0" applyFont="1" applyFill="1" applyBorder="1" applyAlignment="1" applyProtection="1">
      <alignment horizontal="justify" wrapText="1"/>
      <protection locked="0"/>
    </xf>
    <xf numFmtId="0" fontId="12" fillId="15" borderId="67" xfId="0" applyFont="1" applyFill="1" applyBorder="1" applyAlignment="1" applyProtection="1">
      <alignment wrapText="1"/>
      <protection locked="0"/>
    </xf>
    <xf numFmtId="0" fontId="12" fillId="15" borderId="20" xfId="0" applyFont="1" applyFill="1" applyBorder="1" applyAlignment="1" applyProtection="1">
      <alignment wrapText="1"/>
      <protection locked="0"/>
    </xf>
    <xf numFmtId="0" fontId="12" fillId="15" borderId="65" xfId="0" applyFont="1" applyFill="1" applyBorder="1" applyAlignment="1" applyProtection="1">
      <alignment wrapText="1"/>
      <protection locked="0"/>
    </xf>
    <xf numFmtId="0" fontId="12" fillId="15" borderId="66" xfId="0" applyFont="1" applyFill="1" applyBorder="1" applyAlignment="1" applyProtection="1">
      <alignment wrapText="1"/>
      <protection locked="0"/>
    </xf>
    <xf numFmtId="0" fontId="12" fillId="15" borderId="68" xfId="0" applyFont="1" applyFill="1" applyBorder="1" applyAlignment="1" applyProtection="1">
      <alignment wrapText="1"/>
      <protection locked="0"/>
    </xf>
    <xf numFmtId="0" fontId="12" fillId="15" borderId="69" xfId="0" applyFont="1" applyFill="1" applyBorder="1" applyAlignment="1" applyProtection="1">
      <alignment horizontal="justify" vertical="center" wrapText="1"/>
      <protection locked="0"/>
    </xf>
    <xf numFmtId="0" fontId="44" fillId="15" borderId="70" xfId="0" applyFont="1" applyFill="1" applyBorder="1" applyProtection="1">
      <alignment vertical="center"/>
      <protection locked="0"/>
    </xf>
    <xf numFmtId="0" fontId="12" fillId="15" borderId="67" xfId="0" applyFont="1" applyFill="1" applyBorder="1" applyAlignment="1" applyProtection="1">
      <alignment horizontal="justify" wrapText="1"/>
      <protection locked="0"/>
    </xf>
    <xf numFmtId="0" fontId="12" fillId="15" borderId="20" xfId="0" applyFont="1" applyFill="1" applyBorder="1" applyAlignment="1" applyProtection="1">
      <alignment horizontal="justify" wrapText="1"/>
      <protection locked="0"/>
    </xf>
    <xf numFmtId="0" fontId="57" fillId="14" borderId="72" xfId="0" applyFont="1" applyFill="1" applyBorder="1" applyAlignment="1" applyProtection="1">
      <alignment horizontal="center" vertical="center"/>
      <protection locked="0"/>
    </xf>
    <xf numFmtId="177" fontId="15" fillId="15" borderId="19" xfId="0" applyNumberFormat="1" applyFont="1" applyFill="1" applyBorder="1" applyAlignment="1" applyProtection="1">
      <alignment vertical="center"/>
      <protection locked="0"/>
    </xf>
    <xf numFmtId="0" fontId="52" fillId="15" borderId="0" xfId="0" applyFont="1" applyFill="1" applyBorder="1" applyAlignment="1" applyProtection="1">
      <alignment vertical="center"/>
      <protection locked="0"/>
    </xf>
    <xf numFmtId="0" fontId="52" fillId="15" borderId="20" xfId="0" applyFont="1" applyFill="1" applyBorder="1" applyAlignment="1" applyProtection="1">
      <alignment vertical="center"/>
      <protection locked="0"/>
    </xf>
    <xf numFmtId="0" fontId="15" fillId="15" borderId="62" xfId="0" applyFont="1" applyFill="1" applyBorder="1" applyAlignment="1" applyProtection="1">
      <alignment vertical="top" wrapText="1"/>
      <protection locked="0"/>
    </xf>
    <xf numFmtId="0" fontId="15" fillId="15" borderId="73" xfId="0" applyFont="1" applyFill="1" applyBorder="1" applyAlignment="1" applyProtection="1">
      <alignment vertical="top" wrapText="1"/>
      <protection locked="0"/>
    </xf>
    <xf numFmtId="0" fontId="15" fillId="15" borderId="67" xfId="0" applyFont="1" applyFill="1" applyBorder="1" applyAlignment="1" applyProtection="1">
      <alignment vertical="top" wrapText="1"/>
      <protection locked="0"/>
    </xf>
    <xf numFmtId="187" fontId="80" fillId="15" borderId="74" xfId="0" applyNumberFormat="1" applyFont="1" applyFill="1" applyBorder="1" applyAlignment="1" applyProtection="1">
      <alignment horizontal="center" vertical="center"/>
      <protection locked="0"/>
    </xf>
    <xf numFmtId="187" fontId="80" fillId="15" borderId="6" xfId="0" applyNumberFormat="1" applyFont="1" applyFill="1" applyBorder="1" applyAlignment="1" applyProtection="1">
      <alignment horizontal="center" vertical="center"/>
      <protection locked="0"/>
    </xf>
    <xf numFmtId="187" fontId="80" fillId="15" borderId="75" xfId="0" applyNumberFormat="1" applyFont="1" applyFill="1" applyBorder="1" applyAlignment="1" applyProtection="1">
      <alignment horizontal="center" vertical="center"/>
      <protection locked="0"/>
    </xf>
    <xf numFmtId="0" fontId="9" fillId="15" borderId="51" xfId="0" applyFont="1" applyFill="1" applyBorder="1" applyAlignment="1" applyProtection="1">
      <alignment horizontal="justify" vertical="center" wrapText="1"/>
      <protection locked="0"/>
    </xf>
    <xf numFmtId="38" fontId="6" fillId="16" borderId="71" xfId="8" applyFont="1" applyFill="1" applyBorder="1" applyAlignment="1" applyProtection="1">
      <alignment vertical="center" wrapText="1"/>
      <protection locked="0"/>
    </xf>
    <xf numFmtId="0" fontId="18" fillId="22" borderId="19" xfId="0" applyFont="1" applyFill="1" applyBorder="1" applyAlignment="1">
      <alignment horizontal="center" vertical="center" wrapText="1"/>
    </xf>
    <xf numFmtId="38" fontId="6" fillId="16" borderId="38" xfId="8" applyFont="1" applyFill="1" applyBorder="1" applyAlignment="1" applyProtection="1">
      <alignment vertical="center" wrapText="1"/>
    </xf>
    <xf numFmtId="38" fontId="6" fillId="16" borderId="63" xfId="8" applyFont="1" applyFill="1" applyBorder="1" applyAlignment="1" applyProtection="1">
      <alignment vertical="center" wrapText="1"/>
    </xf>
    <xf numFmtId="0" fontId="12" fillId="15" borderId="51" xfId="0" applyFont="1" applyFill="1" applyBorder="1" applyAlignment="1" applyProtection="1">
      <alignment horizontal="justify" vertical="center" wrapText="1"/>
      <protection locked="0"/>
    </xf>
    <xf numFmtId="38" fontId="6" fillId="15" borderId="54" xfId="8" applyFont="1" applyFill="1" applyBorder="1" applyAlignment="1" applyProtection="1">
      <alignment vertical="center"/>
      <protection locked="0"/>
    </xf>
    <xf numFmtId="38" fontId="6" fillId="15" borderId="25" xfId="8" applyFont="1" applyFill="1" applyBorder="1" applyAlignment="1" applyProtection="1">
      <alignment vertical="center"/>
      <protection locked="0"/>
    </xf>
    <xf numFmtId="38" fontId="6" fillId="15" borderId="33" xfId="8" applyFont="1" applyFill="1" applyBorder="1" applyAlignment="1" applyProtection="1">
      <alignment vertical="center"/>
      <protection locked="0"/>
    </xf>
    <xf numFmtId="38" fontId="6" fillId="15" borderId="19" xfId="8" applyFont="1" applyFill="1" applyBorder="1" applyAlignment="1" applyProtection="1">
      <alignment vertical="center"/>
      <protection locked="0"/>
    </xf>
    <xf numFmtId="38" fontId="6" fillId="15" borderId="54" xfId="8" applyFont="1" applyFill="1" applyBorder="1" applyAlignment="1" applyProtection="1">
      <alignment horizontal="center" vertical="center"/>
      <protection locked="0"/>
    </xf>
    <xf numFmtId="38" fontId="6" fillId="15" borderId="25" xfId="8" applyFont="1" applyFill="1" applyBorder="1" applyAlignment="1" applyProtection="1">
      <alignment horizontal="center" vertical="center"/>
      <protection locked="0"/>
    </xf>
    <xf numFmtId="9" fontId="6" fillId="15" borderId="77" xfId="23" applyNumberFormat="1" applyFont="1" applyFill="1" applyBorder="1" applyAlignment="1" applyProtection="1">
      <alignment vertical="center"/>
      <protection locked="0"/>
    </xf>
    <xf numFmtId="0" fontId="39" fillId="0" borderId="0" xfId="15" applyFont="1" applyProtection="1">
      <alignment vertical="center"/>
      <protection locked="0"/>
    </xf>
    <xf numFmtId="0" fontId="22" fillId="0" borderId="0" xfId="15" applyFont="1" applyProtection="1">
      <alignment vertical="center"/>
      <protection locked="0"/>
    </xf>
    <xf numFmtId="0" fontId="6" fillId="0" borderId="0" xfId="15" applyFont="1" applyFill="1" applyProtection="1">
      <alignment vertical="center"/>
      <protection locked="0"/>
    </xf>
    <xf numFmtId="0" fontId="6" fillId="0" borderId="0" xfId="0" applyFont="1" applyProtection="1">
      <alignment vertical="center"/>
      <protection locked="0"/>
    </xf>
    <xf numFmtId="0" fontId="75" fillId="0" borderId="0" xfId="0" applyFont="1" applyAlignment="1" applyProtection="1">
      <alignment horizontal="right" vertical="center"/>
      <protection locked="0"/>
    </xf>
    <xf numFmtId="0" fontId="0" fillId="0" borderId="0" xfId="0" applyProtection="1">
      <alignment vertical="center"/>
      <protection locked="0"/>
    </xf>
    <xf numFmtId="0" fontId="45" fillId="0" borderId="0" xfId="0" applyFont="1" applyProtection="1">
      <alignment vertical="center"/>
      <protection locked="0"/>
    </xf>
    <xf numFmtId="0" fontId="4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vertical="top"/>
      <protection locked="0"/>
    </xf>
    <xf numFmtId="0" fontId="0" fillId="0" borderId="0" xfId="0" applyBorder="1" applyAlignment="1" applyProtection="1">
      <alignment vertical="center"/>
      <protection locked="0"/>
    </xf>
    <xf numFmtId="0" fontId="6" fillId="0" borderId="0" xfId="0" applyFont="1" applyAlignment="1" applyProtection="1">
      <alignment vertical="top" shrinkToFit="1"/>
      <protection locked="0"/>
    </xf>
    <xf numFmtId="0" fontId="0" fillId="0" borderId="0" xfId="0" applyBorder="1" applyAlignment="1" applyProtection="1">
      <alignment horizontal="left" vertical="center"/>
      <protection locked="0"/>
    </xf>
    <xf numFmtId="0" fontId="15" fillId="0" borderId="0" xfId="0" applyFont="1" applyAlignment="1" applyProtection="1">
      <alignment horizontal="left"/>
      <protection locked="0"/>
    </xf>
    <xf numFmtId="0" fontId="6" fillId="0" borderId="0" xfId="0" applyFont="1" applyAlignment="1" applyProtection="1">
      <alignment horizontal="left"/>
      <protection locked="0"/>
    </xf>
    <xf numFmtId="0" fontId="0" fillId="0" borderId="0" xfId="0" applyBorder="1" applyAlignment="1" applyProtection="1">
      <alignment horizontal="left"/>
      <protection locked="0"/>
    </xf>
    <xf numFmtId="0" fontId="6" fillId="10" borderId="0" xfId="0" applyFont="1" applyFill="1" applyAlignment="1" applyProtection="1">
      <alignment horizontal="left"/>
      <protection locked="0"/>
    </xf>
    <xf numFmtId="0" fontId="6" fillId="3" borderId="0" xfId="0" applyFont="1" applyFill="1" applyAlignment="1" applyProtection="1">
      <alignment horizontal="left"/>
      <protection locked="0"/>
    </xf>
    <xf numFmtId="0" fontId="15" fillId="0" borderId="0" xfId="0" applyFont="1" applyFill="1" applyAlignment="1" applyProtection="1">
      <alignment horizontal="left"/>
      <protection locked="0"/>
    </xf>
    <xf numFmtId="49" fontId="15" fillId="0" borderId="0" xfId="0" applyNumberFormat="1" applyFont="1" applyFill="1" applyAlignment="1" applyProtection="1">
      <alignment horizontal="left"/>
      <protection locked="0"/>
    </xf>
    <xf numFmtId="180" fontId="15" fillId="0" borderId="0" xfId="0" applyNumberFormat="1" applyFont="1" applyFill="1" applyAlignment="1" applyProtection="1">
      <alignment horizontal="left"/>
      <protection locked="0"/>
    </xf>
    <xf numFmtId="0" fontId="6" fillId="0" borderId="0" xfId="0" applyFont="1" applyFill="1" applyAlignment="1" applyProtection="1">
      <alignment horizontal="left"/>
      <protection locked="0"/>
    </xf>
    <xf numFmtId="0" fontId="36" fillId="0" borderId="0" xfId="15" applyFont="1" applyFill="1" applyBorder="1" applyProtection="1">
      <alignment vertical="center"/>
      <protection locked="0"/>
    </xf>
    <xf numFmtId="0" fontId="39" fillId="0" borderId="0" xfId="15" applyFont="1" applyFill="1" applyBorder="1" applyProtection="1">
      <alignment vertical="center"/>
      <protection locked="0"/>
    </xf>
    <xf numFmtId="0" fontId="14" fillId="0" borderId="0" xfId="0" applyFont="1" applyAlignment="1" applyProtection="1">
      <alignment horizontal="left" vertical="top" wrapText="1" indent="1"/>
      <protection locked="0"/>
    </xf>
    <xf numFmtId="0" fontId="0" fillId="0" borderId="0" xfId="0" applyAlignment="1" applyProtection="1">
      <alignment vertical="center"/>
      <protection locked="0"/>
    </xf>
    <xf numFmtId="0" fontId="0" fillId="0" borderId="0" xfId="0" applyFill="1" applyBorder="1" applyProtection="1">
      <alignment vertical="center"/>
      <protection locked="0"/>
    </xf>
    <xf numFmtId="0" fontId="14" fillId="0" borderId="0" xfId="0" applyFont="1" applyAlignment="1" applyProtection="1">
      <alignment horizontal="left" vertical="top" wrapText="1"/>
      <protection locked="0"/>
    </xf>
    <xf numFmtId="0" fontId="12" fillId="0" borderId="0" xfId="0" applyFont="1" applyProtection="1">
      <alignment vertical="center"/>
    </xf>
    <xf numFmtId="0" fontId="6" fillId="0" borderId="0" xfId="0" applyFont="1" applyAlignment="1" applyProtection="1">
      <alignment horizontal="left" vertical="center"/>
    </xf>
    <xf numFmtId="0" fontId="6" fillId="0" borderId="62"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6" fillId="0" borderId="0" xfId="0" applyFont="1" applyProtection="1">
      <alignment vertical="center"/>
    </xf>
    <xf numFmtId="0" fontId="6" fillId="0" borderId="33" xfId="11" applyFont="1" applyBorder="1" applyProtection="1">
      <alignment vertical="center"/>
      <protection locked="0"/>
    </xf>
    <xf numFmtId="0" fontId="6" fillId="0" borderId="78" xfId="11" applyFont="1" applyBorder="1" applyProtection="1">
      <alignment vertical="center"/>
      <protection locked="0"/>
    </xf>
    <xf numFmtId="0" fontId="6" fillId="0" borderId="38" xfId="11" applyFont="1" applyBorder="1" applyProtection="1">
      <alignment vertical="center"/>
      <protection locked="0"/>
    </xf>
    <xf numFmtId="0" fontId="6" fillId="0" borderId="78" xfId="11" applyFont="1" applyFill="1" applyBorder="1" applyProtection="1">
      <alignment vertical="center"/>
      <protection locked="0"/>
    </xf>
    <xf numFmtId="0" fontId="6" fillId="0" borderId="61" xfId="11" applyFont="1" applyFill="1" applyBorder="1" applyProtection="1">
      <alignment vertical="center"/>
      <protection locked="0"/>
    </xf>
    <xf numFmtId="0" fontId="6" fillId="0" borderId="32" xfId="11" applyFont="1" applyFill="1" applyBorder="1" applyProtection="1">
      <alignment vertical="center"/>
      <protection locked="0"/>
    </xf>
    <xf numFmtId="0" fontId="6" fillId="0" borderId="79" xfId="11" applyFont="1" applyFill="1" applyBorder="1" applyProtection="1">
      <alignment vertical="center"/>
      <protection locked="0"/>
    </xf>
    <xf numFmtId="0" fontId="6" fillId="0" borderId="80" xfId="11" applyFont="1" applyFill="1" applyBorder="1" applyProtection="1">
      <alignment vertical="center"/>
      <protection locked="0"/>
    </xf>
    <xf numFmtId="0" fontId="6" fillId="0" borderId="81" xfId="11" applyFont="1" applyFill="1" applyBorder="1" applyProtection="1">
      <alignment vertical="center"/>
      <protection locked="0"/>
    </xf>
    <xf numFmtId="0" fontId="6" fillId="0" borderId="77" xfId="11" applyFont="1" applyFill="1" applyBorder="1" applyProtection="1">
      <alignment vertical="center"/>
      <protection locked="0"/>
    </xf>
    <xf numFmtId="0" fontId="6" fillId="0" borderId="82" xfId="11" applyFont="1" applyFill="1" applyBorder="1" applyProtection="1">
      <alignment vertical="center"/>
      <protection locked="0"/>
    </xf>
    <xf numFmtId="0" fontId="6" fillId="0" borderId="83" xfId="11" applyFont="1" applyFill="1" applyBorder="1" applyProtection="1">
      <alignment vertical="center"/>
      <protection locked="0"/>
    </xf>
    <xf numFmtId="0" fontId="6" fillId="0" borderId="84" xfId="11" applyFont="1" applyFill="1" applyBorder="1" applyProtection="1">
      <alignment vertical="center"/>
      <protection locked="0"/>
    </xf>
    <xf numFmtId="0" fontId="6" fillId="0" borderId="85" xfId="11" applyFont="1" applyFill="1" applyBorder="1" applyProtection="1">
      <alignment vertical="center"/>
      <protection locked="0"/>
    </xf>
    <xf numFmtId="0" fontId="6" fillId="0" borderId="86" xfId="11" applyFont="1" applyFill="1" applyBorder="1" applyProtection="1">
      <alignment vertical="center"/>
      <protection locked="0"/>
    </xf>
    <xf numFmtId="0" fontId="6" fillId="0" borderId="52" xfId="11" applyFont="1" applyFill="1" applyBorder="1" applyProtection="1">
      <alignment vertical="center"/>
      <protection locked="0"/>
    </xf>
    <xf numFmtId="0" fontId="6" fillId="0" borderId="87" xfId="11" applyFont="1" applyFill="1" applyBorder="1" applyProtection="1">
      <alignment vertical="center"/>
      <protection locked="0"/>
    </xf>
    <xf numFmtId="0" fontId="1" fillId="0" borderId="0" xfId="11" applyFill="1" applyProtection="1">
      <alignment vertical="center"/>
      <protection locked="0"/>
    </xf>
    <xf numFmtId="0" fontId="6" fillId="0" borderId="38" xfId="11" applyFont="1" applyFill="1" applyBorder="1" applyProtection="1">
      <alignment vertical="center"/>
      <protection locked="0"/>
    </xf>
    <xf numFmtId="0" fontId="6" fillId="0" borderId="33" xfId="11" applyFont="1" applyFill="1" applyBorder="1" applyProtection="1">
      <alignment vertical="center"/>
      <protection locked="0"/>
    </xf>
    <xf numFmtId="0" fontId="6" fillId="23" borderId="19" xfId="11" applyFont="1" applyFill="1" applyBorder="1" applyProtection="1">
      <alignment vertical="center"/>
      <protection locked="0"/>
    </xf>
    <xf numFmtId="0" fontId="6" fillId="23" borderId="0" xfId="11" applyFont="1" applyFill="1" applyBorder="1" applyProtection="1">
      <alignment vertical="center"/>
      <protection locked="0"/>
    </xf>
    <xf numFmtId="0" fontId="6" fillId="23" borderId="22" xfId="11" applyFont="1" applyFill="1" applyBorder="1" applyProtection="1">
      <alignment vertical="center"/>
      <protection locked="0"/>
    </xf>
    <xf numFmtId="0" fontId="6" fillId="23" borderId="85" xfId="11" applyFont="1" applyFill="1" applyBorder="1" applyProtection="1">
      <alignment vertical="center"/>
      <protection locked="0"/>
    </xf>
    <xf numFmtId="0" fontId="6" fillId="23" borderId="86" xfId="11" applyFont="1" applyFill="1" applyBorder="1" applyProtection="1">
      <alignment vertical="center"/>
      <protection locked="0"/>
    </xf>
    <xf numFmtId="0" fontId="6" fillId="23" borderId="52" xfId="11" applyFont="1" applyFill="1" applyBorder="1" applyProtection="1">
      <alignment vertical="center"/>
      <protection locked="0"/>
    </xf>
    <xf numFmtId="0" fontId="14" fillId="0" borderId="6" xfId="11" applyFont="1" applyBorder="1" applyAlignment="1" applyProtection="1">
      <alignment vertical="center" wrapText="1"/>
      <protection locked="0"/>
    </xf>
    <xf numFmtId="0" fontId="14" fillId="0" borderId="12" xfId="11" applyFont="1" applyBorder="1" applyAlignment="1" applyProtection="1">
      <alignment vertical="center" wrapText="1"/>
      <protection locked="0"/>
    </xf>
    <xf numFmtId="0" fontId="14" fillId="0" borderId="12" xfId="11" applyFont="1" applyFill="1" applyBorder="1" applyAlignment="1" applyProtection="1">
      <alignment vertical="center" wrapText="1"/>
      <protection locked="0"/>
    </xf>
    <xf numFmtId="0" fontId="14" fillId="0" borderId="12" xfId="11" applyFont="1" applyBorder="1" applyAlignment="1" applyProtection="1">
      <alignment horizontal="center" vertical="center" wrapText="1"/>
      <protection locked="0"/>
    </xf>
    <xf numFmtId="0" fontId="14" fillId="0" borderId="13" xfId="11" applyFont="1" applyBorder="1" applyAlignment="1" applyProtection="1">
      <alignment horizontal="center" vertical="center" wrapText="1"/>
      <protection locked="0"/>
    </xf>
    <xf numFmtId="0" fontId="14" fillId="0" borderId="13" xfId="11" applyFont="1" applyBorder="1" applyAlignment="1" applyProtection="1">
      <alignment vertical="center" wrapText="1"/>
      <protection locked="0"/>
    </xf>
    <xf numFmtId="0" fontId="14" fillId="0" borderId="6" xfId="11" applyFont="1" applyFill="1" applyBorder="1" applyAlignment="1" applyProtection="1">
      <alignment vertical="center" wrapText="1"/>
      <protection locked="0"/>
    </xf>
    <xf numFmtId="0" fontId="14" fillId="0" borderId="12" xfId="11" applyFont="1" applyFill="1" applyBorder="1" applyAlignment="1" applyProtection="1">
      <alignment horizontal="center" vertical="center" wrapText="1"/>
      <protection locked="0"/>
    </xf>
    <xf numFmtId="0" fontId="14" fillId="0" borderId="13" xfId="11" applyFont="1" applyFill="1" applyBorder="1" applyAlignment="1" applyProtection="1">
      <alignment horizontal="center" vertical="center" wrapText="1"/>
      <protection locked="0"/>
    </xf>
    <xf numFmtId="0" fontId="14" fillId="0" borderId="13" xfId="11" applyFont="1" applyFill="1" applyBorder="1" applyAlignment="1" applyProtection="1">
      <alignment vertical="center" wrapText="1"/>
      <protection locked="0"/>
    </xf>
    <xf numFmtId="0" fontId="14" fillId="0" borderId="62" xfId="11" applyFont="1" applyFill="1" applyBorder="1" applyAlignment="1" applyProtection="1">
      <alignment vertical="center" wrapText="1"/>
      <protection locked="0"/>
    </xf>
    <xf numFmtId="0" fontId="14" fillId="0" borderId="73" xfId="11" applyFont="1" applyFill="1" applyBorder="1" applyAlignment="1" applyProtection="1">
      <alignment vertical="center" wrapText="1"/>
      <protection locked="0"/>
    </xf>
    <xf numFmtId="0" fontId="14" fillId="0" borderId="88" xfId="11" applyFont="1" applyFill="1" applyBorder="1" applyAlignment="1" applyProtection="1">
      <alignment vertical="center" wrapText="1"/>
      <protection locked="0"/>
    </xf>
    <xf numFmtId="177" fontId="12" fillId="14" borderId="85" xfId="0" applyNumberFormat="1" applyFont="1" applyFill="1" applyBorder="1" applyAlignment="1" applyProtection="1">
      <alignment horizontal="right" vertical="center"/>
      <protection locked="0"/>
    </xf>
    <xf numFmtId="178" fontId="57" fillId="15" borderId="75" xfId="0" applyNumberFormat="1" applyFont="1" applyFill="1" applyBorder="1" applyAlignment="1" applyProtection="1">
      <alignment horizontal="center" vertical="center"/>
      <protection locked="0"/>
    </xf>
    <xf numFmtId="38" fontId="37" fillId="15" borderId="2" xfId="8" applyFont="1" applyFill="1" applyBorder="1" applyAlignment="1" applyProtection="1">
      <alignment horizontal="right" vertical="center" shrinkToFit="1"/>
      <protection locked="0"/>
    </xf>
    <xf numFmtId="184" fontId="12" fillId="14" borderId="2" xfId="11" applyNumberFormat="1" applyFont="1" applyFill="1" applyBorder="1" applyAlignment="1" applyProtection="1">
      <alignment vertical="center" wrapText="1"/>
      <protection locked="0"/>
    </xf>
    <xf numFmtId="0" fontId="12" fillId="15" borderId="2" xfId="11" applyFont="1" applyFill="1" applyBorder="1" applyAlignment="1" applyProtection="1">
      <alignment vertical="center" wrapText="1"/>
      <protection locked="0"/>
    </xf>
    <xf numFmtId="0" fontId="12" fillId="15" borderId="2" xfId="11" applyFont="1" applyFill="1" applyBorder="1" applyAlignment="1" applyProtection="1">
      <alignment vertical="center" wrapText="1" shrinkToFit="1"/>
      <protection locked="0"/>
    </xf>
    <xf numFmtId="0" fontId="12" fillId="15" borderId="2" xfId="11" applyNumberFormat="1" applyFont="1" applyFill="1" applyBorder="1" applyAlignment="1" applyProtection="1">
      <alignment vertical="center" wrapText="1" shrinkToFit="1"/>
      <protection locked="0"/>
    </xf>
    <xf numFmtId="0" fontId="12" fillId="15" borderId="2" xfId="11" applyNumberFormat="1" applyFont="1" applyFill="1" applyBorder="1" applyAlignment="1" applyProtection="1">
      <alignment vertical="center" wrapText="1"/>
      <protection locked="0"/>
    </xf>
    <xf numFmtId="0" fontId="6" fillId="14" borderId="2" xfId="0" applyFont="1" applyFill="1" applyBorder="1" applyAlignment="1" applyProtection="1">
      <alignment horizontal="center" vertical="center"/>
      <protection locked="0"/>
    </xf>
    <xf numFmtId="3" fontId="6" fillId="15" borderId="2" xfId="14" applyNumberFormat="1" applyFont="1" applyFill="1" applyBorder="1" applyAlignment="1" applyProtection="1">
      <alignment horizontal="right" vertical="center"/>
      <protection locked="0"/>
    </xf>
    <xf numFmtId="3" fontId="6" fillId="16" borderId="2" xfId="14" applyNumberFormat="1" applyFont="1" applyFill="1" applyBorder="1" applyAlignment="1">
      <alignment horizontal="right" vertical="center"/>
    </xf>
    <xf numFmtId="177" fontId="12" fillId="14" borderId="89" xfId="0" applyNumberFormat="1" applyFont="1" applyFill="1" applyBorder="1" applyAlignment="1" applyProtection="1">
      <alignment vertical="center" wrapText="1"/>
      <protection locked="0"/>
    </xf>
    <xf numFmtId="193" fontId="15" fillId="15" borderId="89" xfId="0" applyNumberFormat="1" applyFont="1" applyFill="1" applyBorder="1" applyAlignment="1" applyProtection="1">
      <alignment horizontal="center" vertical="center"/>
      <protection locked="0"/>
    </xf>
    <xf numFmtId="192" fontId="15" fillId="15" borderId="90" xfId="0" applyNumberFormat="1" applyFont="1" applyFill="1" applyBorder="1" applyAlignment="1" applyProtection="1">
      <alignment horizontal="center" vertical="center"/>
      <protection locked="0"/>
    </xf>
    <xf numFmtId="0" fontId="12" fillId="15" borderId="18" xfId="0" applyFont="1" applyFill="1" applyBorder="1" applyAlignment="1" applyProtection="1">
      <alignment vertical="center" wrapText="1"/>
      <protection locked="0"/>
    </xf>
    <xf numFmtId="0" fontId="12" fillId="15" borderId="25" xfId="0" applyFont="1" applyFill="1" applyBorder="1" applyAlignment="1" applyProtection="1">
      <alignment vertical="center" wrapText="1"/>
      <protection locked="0"/>
    </xf>
    <xf numFmtId="0" fontId="12" fillId="15" borderId="70" xfId="0" applyFont="1" applyFill="1" applyBorder="1" applyProtection="1">
      <alignment vertical="center"/>
      <protection locked="0"/>
    </xf>
    <xf numFmtId="0" fontId="9" fillId="0" borderId="0" xfId="0" applyFont="1" applyAlignment="1">
      <alignment horizontal="right" vertical="center"/>
    </xf>
    <xf numFmtId="0" fontId="54" fillId="0" borderId="0" xfId="0" applyFont="1" applyAlignment="1">
      <alignment vertical="center"/>
    </xf>
    <xf numFmtId="38" fontId="6" fillId="16" borderId="27" xfId="8" applyFont="1" applyFill="1" applyBorder="1" applyAlignment="1" applyProtection="1">
      <alignment vertical="center" wrapText="1"/>
    </xf>
    <xf numFmtId="38" fontId="6" fillId="16" borderId="71" xfId="8" applyFont="1" applyFill="1" applyBorder="1" applyAlignment="1" applyProtection="1">
      <alignment vertical="center" wrapText="1"/>
    </xf>
    <xf numFmtId="0" fontId="6" fillId="15" borderId="28" xfId="0" applyFont="1" applyFill="1" applyBorder="1" applyAlignment="1" applyProtection="1">
      <alignment horizontal="center" vertical="center" wrapText="1"/>
      <protection locked="0"/>
    </xf>
    <xf numFmtId="0" fontId="81" fillId="15" borderId="69" xfId="0" applyFont="1" applyFill="1" applyBorder="1" applyAlignment="1" applyProtection="1">
      <alignment vertical="center" shrinkToFit="1"/>
      <protection locked="0"/>
    </xf>
    <xf numFmtId="38" fontId="6" fillId="16" borderId="88" xfId="8" applyFont="1" applyFill="1" applyBorder="1" applyAlignment="1" applyProtection="1">
      <alignment vertical="center"/>
    </xf>
    <xf numFmtId="38" fontId="6" fillId="16" borderId="2" xfId="8" applyFont="1" applyFill="1" applyBorder="1" applyAlignment="1" applyProtection="1">
      <alignment vertical="center"/>
    </xf>
    <xf numFmtId="0" fontId="6" fillId="0" borderId="0" xfId="16" applyFont="1" applyFill="1" applyBorder="1" applyAlignment="1" applyProtection="1">
      <alignment vertical="center"/>
    </xf>
    <xf numFmtId="0" fontId="6" fillId="15" borderId="2" xfId="16" applyFont="1" applyFill="1" applyBorder="1" applyAlignment="1" applyProtection="1">
      <alignment vertical="center"/>
    </xf>
    <xf numFmtId="0" fontId="6" fillId="14" borderId="2" xfId="16" applyFont="1" applyFill="1" applyBorder="1" applyAlignment="1" applyProtection="1">
      <alignment vertical="center"/>
    </xf>
    <xf numFmtId="0" fontId="6" fillId="16" borderId="2" xfId="16" applyFont="1" applyFill="1" applyBorder="1" applyAlignment="1" applyProtection="1">
      <alignment vertical="center"/>
    </xf>
    <xf numFmtId="0" fontId="69" fillId="24" borderId="62" xfId="0" applyFont="1" applyFill="1" applyBorder="1" applyAlignment="1">
      <alignment horizontal="center" vertical="center"/>
    </xf>
    <xf numFmtId="0" fontId="73" fillId="24" borderId="62" xfId="0" applyFont="1" applyFill="1" applyBorder="1">
      <alignment vertical="center"/>
    </xf>
    <xf numFmtId="0" fontId="82" fillId="24" borderId="62" xfId="0" applyFont="1" applyFill="1" applyBorder="1" applyAlignment="1">
      <alignment horizontal="center" vertical="center"/>
    </xf>
    <xf numFmtId="0" fontId="73" fillId="24" borderId="18" xfId="0" applyFont="1" applyFill="1" applyBorder="1">
      <alignment vertical="center"/>
    </xf>
    <xf numFmtId="0" fontId="73" fillId="25" borderId="62" xfId="0" applyFont="1" applyFill="1" applyBorder="1">
      <alignment vertical="center"/>
    </xf>
    <xf numFmtId="0" fontId="82" fillId="25" borderId="62" xfId="0" applyFont="1" applyFill="1" applyBorder="1" applyAlignment="1">
      <alignment horizontal="center" vertical="center"/>
    </xf>
    <xf numFmtId="0" fontId="73" fillId="25" borderId="18" xfId="0" applyFont="1" applyFill="1" applyBorder="1">
      <alignment vertical="center"/>
    </xf>
    <xf numFmtId="49" fontId="69" fillId="25" borderId="62" xfId="0" applyNumberFormat="1" applyFont="1" applyFill="1" applyBorder="1" applyAlignment="1">
      <alignment horizontal="center" vertical="center"/>
    </xf>
    <xf numFmtId="0" fontId="73" fillId="25" borderId="18" xfId="0" applyFont="1" applyFill="1" applyBorder="1" applyAlignment="1">
      <alignment vertical="center" wrapText="1"/>
    </xf>
    <xf numFmtId="0" fontId="69" fillId="25" borderId="62" xfId="0" applyFont="1" applyFill="1" applyBorder="1" applyAlignment="1">
      <alignment horizontal="center" vertical="center"/>
    </xf>
    <xf numFmtId="0" fontId="73" fillId="0" borderId="62" xfId="0" applyFont="1" applyFill="1" applyBorder="1" applyAlignment="1">
      <alignment vertical="center" wrapText="1"/>
    </xf>
    <xf numFmtId="0" fontId="82" fillId="0" borderId="62" xfId="0" applyFont="1" applyFill="1" applyBorder="1" applyAlignment="1">
      <alignment horizontal="center" vertical="center"/>
    </xf>
    <xf numFmtId="0" fontId="73" fillId="0" borderId="18" xfId="0" applyFont="1" applyFill="1" applyBorder="1">
      <alignment vertical="center"/>
    </xf>
    <xf numFmtId="0" fontId="73" fillId="0" borderId="62" xfId="0" applyFont="1" applyFill="1" applyBorder="1">
      <alignment vertical="center"/>
    </xf>
    <xf numFmtId="49" fontId="69" fillId="0" borderId="62" xfId="0" applyNumberFormat="1" applyFont="1" applyFill="1" applyBorder="1" applyAlignment="1">
      <alignment horizontal="center" vertical="center"/>
    </xf>
    <xf numFmtId="0" fontId="73" fillId="0" borderId="18" xfId="0" applyFont="1" applyFill="1" applyBorder="1" applyAlignment="1">
      <alignment vertical="center" wrapText="1"/>
    </xf>
    <xf numFmtId="0" fontId="69" fillId="0" borderId="62" xfId="0" applyFont="1" applyFill="1" applyBorder="1" applyAlignment="1">
      <alignment horizontal="center" vertical="center"/>
    </xf>
    <xf numFmtId="0" fontId="69" fillId="0" borderId="6" xfId="0" applyFont="1" applyFill="1" applyBorder="1" applyAlignment="1">
      <alignment horizontal="center" vertical="center"/>
    </xf>
    <xf numFmtId="0" fontId="73" fillId="0" borderId="6" xfId="0" applyFont="1" applyFill="1" applyBorder="1">
      <alignment vertical="center"/>
    </xf>
    <xf numFmtId="0" fontId="82" fillId="0" borderId="6" xfId="0" applyFont="1" applyFill="1" applyBorder="1" applyAlignment="1">
      <alignment horizontal="center" vertical="center"/>
    </xf>
    <xf numFmtId="0" fontId="73" fillId="0" borderId="2" xfId="0" applyFont="1" applyFill="1" applyBorder="1">
      <alignment vertical="center"/>
    </xf>
    <xf numFmtId="0" fontId="12" fillId="15" borderId="16" xfId="11" applyFont="1" applyFill="1" applyBorder="1" applyAlignment="1" applyProtection="1">
      <alignment vertical="center" wrapText="1" shrinkToFit="1"/>
      <protection locked="0"/>
    </xf>
    <xf numFmtId="3" fontId="6" fillId="16" borderId="18" xfId="8" applyNumberFormat="1" applyFont="1" applyFill="1" applyBorder="1" applyAlignment="1">
      <alignment horizontal="right" vertical="center"/>
    </xf>
    <xf numFmtId="194" fontId="39" fillId="0" borderId="0" xfId="15" applyNumberFormat="1" applyFont="1" applyFill="1" applyBorder="1" applyAlignment="1">
      <alignment horizontal="right" vertical="center"/>
    </xf>
    <xf numFmtId="0" fontId="6" fillId="0" borderId="0" xfId="15" applyFont="1" applyFill="1" applyBorder="1" applyAlignment="1">
      <alignment vertical="center"/>
    </xf>
    <xf numFmtId="0" fontId="76" fillId="15" borderId="76" xfId="0" applyFont="1" applyFill="1" applyBorder="1" applyAlignment="1" applyProtection="1">
      <alignment vertical="center" wrapText="1"/>
      <protection locked="0"/>
    </xf>
    <xf numFmtId="0" fontId="6" fillId="0" borderId="0" xfId="16" applyFont="1" applyAlignment="1" applyProtection="1">
      <alignment horizontal="left" vertical="center" shrinkToFit="1"/>
    </xf>
    <xf numFmtId="0" fontId="1" fillId="0" borderId="0" xfId="16" applyAlignment="1">
      <alignment vertical="center"/>
    </xf>
    <xf numFmtId="0" fontId="26" fillId="0" borderId="0" xfId="16" applyFont="1" applyAlignment="1" applyProtection="1">
      <alignment horizontal="left" vertical="center" shrinkToFit="1"/>
    </xf>
    <xf numFmtId="0" fontId="34" fillId="0" borderId="0" xfId="16" applyFont="1" applyAlignment="1">
      <alignment vertical="center"/>
    </xf>
    <xf numFmtId="49" fontId="69" fillId="0" borderId="18" xfId="0"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54" xfId="0" applyFill="1" applyBorder="1" applyAlignment="1">
      <alignment horizontal="center" vertical="center"/>
    </xf>
    <xf numFmtId="49" fontId="69" fillId="0" borderId="18" xfId="0" applyNumberFormat="1" applyFont="1"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54" xfId="0" applyFill="1" applyBorder="1" applyAlignment="1">
      <alignment horizontal="center" vertical="center" textRotation="255"/>
    </xf>
    <xf numFmtId="0" fontId="69" fillId="0" borderId="18" xfId="0" applyFont="1" applyFill="1" applyBorder="1" applyAlignment="1">
      <alignment horizontal="center" vertical="center" textRotation="255"/>
    </xf>
    <xf numFmtId="0" fontId="70" fillId="0" borderId="18" xfId="0" applyFont="1" applyFill="1" applyBorder="1" applyAlignment="1">
      <alignment horizontal="center" vertical="center"/>
    </xf>
    <xf numFmtId="0" fontId="0" fillId="0" borderId="54" xfId="0" applyBorder="1" applyAlignment="1">
      <alignment vertical="center"/>
    </xf>
    <xf numFmtId="0" fontId="0" fillId="0" borderId="54" xfId="0" applyBorder="1" applyAlignment="1">
      <alignment horizontal="center" vertical="center" textRotation="255"/>
    </xf>
    <xf numFmtId="0" fontId="15" fillId="19" borderId="0" xfId="16" applyFont="1" applyFill="1" applyAlignment="1" applyProtection="1">
      <alignment horizontal="left" vertical="top" wrapText="1"/>
    </xf>
    <xf numFmtId="0" fontId="83" fillId="0" borderId="0" xfId="4" applyFont="1" applyAlignment="1" applyProtection="1">
      <alignment horizontal="center" vertical="center"/>
    </xf>
    <xf numFmtId="0" fontId="26" fillId="19" borderId="78" xfId="16" applyFont="1" applyFill="1" applyBorder="1" applyAlignment="1" applyProtection="1">
      <alignment horizontal="center"/>
    </xf>
    <xf numFmtId="0" fontId="15" fillId="0" borderId="2" xfId="16" applyFont="1" applyBorder="1" applyAlignment="1">
      <alignment horizontal="center" vertical="center" wrapText="1"/>
    </xf>
    <xf numFmtId="0" fontId="15" fillId="0" borderId="6" xfId="16" applyFont="1" applyBorder="1" applyAlignment="1">
      <alignment horizontal="center" vertical="center" wrapText="1"/>
    </xf>
    <xf numFmtId="0" fontId="15" fillId="0" borderId="12" xfId="16" applyFont="1" applyBorder="1" applyAlignment="1">
      <alignment horizontal="center" vertical="center" wrapText="1"/>
    </xf>
    <xf numFmtId="0" fontId="15" fillId="0" borderId="13" xfId="16" applyFont="1" applyBorder="1" applyAlignment="1">
      <alignment horizontal="center" vertical="center" wrapText="1"/>
    </xf>
    <xf numFmtId="0" fontId="76" fillId="15" borderId="6" xfId="0" applyFont="1" applyFill="1"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91" xfId="0" applyBorder="1" applyAlignment="1" applyProtection="1">
      <alignment vertical="center" wrapText="1"/>
      <protection locked="0"/>
    </xf>
    <xf numFmtId="0" fontId="6" fillId="0" borderId="92" xfId="0" applyFont="1"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76" fillId="15" borderId="12" xfId="0" applyFont="1" applyFill="1" applyBorder="1" applyAlignment="1" applyProtection="1">
      <alignment vertical="center" wrapText="1"/>
      <protection locked="0"/>
    </xf>
    <xf numFmtId="0" fontId="76" fillId="15" borderId="91" xfId="0" applyFont="1" applyFill="1" applyBorder="1" applyAlignment="1" applyProtection="1">
      <alignment vertical="center" wrapText="1"/>
      <protection locked="0"/>
    </xf>
    <xf numFmtId="0" fontId="12" fillId="0" borderId="7" xfId="0" applyFont="1" applyBorder="1" applyAlignment="1">
      <alignment vertical="center" wrapText="1"/>
    </xf>
    <xf numFmtId="0" fontId="0" fillId="0" borderId="73" xfId="0" applyBorder="1" applyAlignment="1">
      <alignment vertical="center"/>
    </xf>
    <xf numFmtId="0" fontId="0" fillId="0" borderId="88"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22" xfId="0" applyBorder="1" applyAlignment="1">
      <alignment vertical="center"/>
    </xf>
    <xf numFmtId="0" fontId="0" fillId="0" borderId="4" xfId="0" applyBorder="1" applyAlignment="1">
      <alignment vertical="center"/>
    </xf>
    <xf numFmtId="0" fontId="0" fillId="0" borderId="78" xfId="0" applyBorder="1" applyAlignment="1">
      <alignment vertical="center"/>
    </xf>
    <xf numFmtId="0" fontId="0" fillId="0" borderId="38" xfId="0" applyBorder="1" applyAlignment="1">
      <alignment vertical="center"/>
    </xf>
    <xf numFmtId="0" fontId="12" fillId="11" borderId="7" xfId="0" applyFont="1" applyFill="1" applyBorder="1" applyAlignment="1">
      <alignment horizontal="left" vertical="center" wrapText="1"/>
    </xf>
    <xf numFmtId="0" fontId="12" fillId="11" borderId="73" xfId="0" applyFont="1" applyFill="1" applyBorder="1" applyAlignment="1">
      <alignment horizontal="left" vertical="center" wrapText="1"/>
    </xf>
    <xf numFmtId="0" fontId="0" fillId="0" borderId="88" xfId="0" applyBorder="1" applyAlignment="1">
      <alignment horizontal="left" vertical="center" wrapText="1"/>
    </xf>
    <xf numFmtId="0" fontId="12" fillId="11" borderId="8" xfId="0" applyFont="1" applyFill="1" applyBorder="1" applyAlignment="1">
      <alignment horizontal="left" vertical="center" wrapText="1"/>
    </xf>
    <xf numFmtId="0" fontId="12" fillId="11" borderId="0" xfId="0" applyFont="1" applyFill="1" applyBorder="1" applyAlignment="1">
      <alignment horizontal="left" vertical="center" wrapText="1"/>
    </xf>
    <xf numFmtId="0" fontId="0" fillId="0" borderId="22"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78" xfId="0" applyBorder="1" applyAlignment="1">
      <alignment horizontal="left" vertical="center" wrapText="1"/>
    </xf>
    <xf numFmtId="0" fontId="0" fillId="0" borderId="38" xfId="0" applyBorder="1" applyAlignment="1">
      <alignment horizontal="left" vertical="center" wrapText="1"/>
    </xf>
    <xf numFmtId="0" fontId="12" fillId="0" borderId="18" xfId="0" applyFont="1" applyFill="1" applyBorder="1" applyAlignment="1">
      <alignment horizontal="center" vertical="center" wrapText="1"/>
    </xf>
    <xf numFmtId="0" fontId="0" fillId="0" borderId="54" xfId="0" applyBorder="1" applyAlignment="1">
      <alignment horizontal="center" vertical="center" wrapText="1"/>
    </xf>
    <xf numFmtId="0" fontId="12" fillId="15" borderId="113" xfId="0" applyFont="1" applyFill="1" applyBorder="1" applyAlignment="1" applyProtection="1">
      <alignment vertical="center" wrapText="1"/>
      <protection locked="0"/>
    </xf>
    <xf numFmtId="0" fontId="12" fillId="0" borderId="112" xfId="0" applyFont="1" applyBorder="1" applyAlignment="1" applyProtection="1">
      <alignment vertical="center" wrapText="1"/>
      <protection locked="0"/>
    </xf>
    <xf numFmtId="0" fontId="6" fillId="0" borderId="18" xfId="0" applyFont="1" applyFill="1" applyBorder="1" applyAlignment="1">
      <alignment horizontal="center" vertical="center"/>
    </xf>
    <xf numFmtId="0" fontId="6" fillId="0" borderId="5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91" xfId="0" applyFont="1" applyFill="1" applyBorder="1" applyAlignment="1">
      <alignment horizontal="center" vertical="center"/>
    </xf>
    <xf numFmtId="0" fontId="6" fillId="11" borderId="7" xfId="0" applyFont="1" applyFill="1" applyBorder="1" applyAlignment="1">
      <alignment horizontal="left" vertical="center" wrapText="1"/>
    </xf>
    <xf numFmtId="0" fontId="6" fillId="11" borderId="73"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11" borderId="0" xfId="0" applyFont="1" applyFill="1" applyBorder="1" applyAlignment="1">
      <alignment horizontal="left" vertical="center" wrapText="1"/>
    </xf>
    <xf numFmtId="0" fontId="15" fillId="15" borderId="6" xfId="0" applyFont="1" applyFill="1" applyBorder="1" applyAlignment="1" applyProtection="1">
      <alignment horizontal="left" vertical="center" wrapText="1"/>
      <protection locked="0"/>
    </xf>
    <xf numFmtId="0" fontId="15" fillId="15" borderId="12" xfId="0" applyFont="1" applyFill="1" applyBorder="1" applyAlignment="1" applyProtection="1">
      <alignment horizontal="left" vertical="center" wrapText="1"/>
      <protection locked="0"/>
    </xf>
    <xf numFmtId="0" fontId="15" fillId="15" borderId="91" xfId="0" applyFont="1" applyFill="1" applyBorder="1" applyAlignment="1" applyProtection="1">
      <alignment horizontal="left" vertical="center" wrapText="1"/>
      <protection locked="0"/>
    </xf>
    <xf numFmtId="0" fontId="0" fillId="0" borderId="0" xfId="0" applyAlignment="1">
      <alignment horizontal="left" vertical="center" wrapText="1"/>
    </xf>
    <xf numFmtId="0" fontId="12" fillId="15" borderId="6" xfId="0" applyFont="1" applyFill="1" applyBorder="1" applyAlignment="1" applyProtection="1">
      <alignment horizontal="left" vertical="center" wrapText="1"/>
      <protection locked="0"/>
    </xf>
    <xf numFmtId="0" fontId="12" fillId="15" borderId="12" xfId="0" applyFont="1" applyFill="1" applyBorder="1" applyAlignment="1" applyProtection="1">
      <alignment horizontal="left" vertical="center" wrapText="1"/>
      <protection locked="0"/>
    </xf>
    <xf numFmtId="0" fontId="12" fillId="15" borderId="91" xfId="0" applyFont="1" applyFill="1" applyBorder="1" applyAlignment="1" applyProtection="1">
      <alignment horizontal="left" vertical="center" wrapText="1"/>
      <protection locked="0"/>
    </xf>
    <xf numFmtId="0" fontId="6" fillId="0" borderId="93" xfId="0" applyFont="1" applyBorder="1" applyAlignment="1">
      <alignment vertical="center" wrapText="1"/>
    </xf>
    <xf numFmtId="0" fontId="0" fillId="0" borderId="94" xfId="0" applyBorder="1" applyAlignment="1">
      <alignment vertical="center"/>
    </xf>
    <xf numFmtId="0" fontId="0" fillId="0" borderId="95" xfId="0" applyBorder="1" applyAlignment="1">
      <alignment vertical="center"/>
    </xf>
    <xf numFmtId="0" fontId="76" fillId="15" borderId="96" xfId="0" applyFont="1" applyFill="1" applyBorder="1" applyAlignment="1" applyProtection="1">
      <alignment vertical="center" wrapText="1"/>
      <protection locked="0"/>
    </xf>
    <xf numFmtId="0" fontId="76" fillId="15" borderId="94" xfId="0" applyFont="1" applyFill="1" applyBorder="1" applyAlignment="1" applyProtection="1">
      <alignment vertical="center" wrapText="1"/>
      <protection locked="0"/>
    </xf>
    <xf numFmtId="0" fontId="76" fillId="15" borderId="97" xfId="0" applyFont="1" applyFill="1" applyBorder="1" applyAlignment="1" applyProtection="1">
      <alignment vertical="center" wrapText="1"/>
      <protection locked="0"/>
    </xf>
    <xf numFmtId="0" fontId="26" fillId="0" borderId="0" xfId="0" applyFont="1" applyBorder="1" applyAlignment="1">
      <alignment horizontal="center" vertical="center" wrapText="1"/>
    </xf>
    <xf numFmtId="0" fontId="12" fillId="11" borderId="98" xfId="0" applyFont="1" applyFill="1" applyBorder="1" applyAlignment="1">
      <alignment horizontal="left" vertical="center" wrapText="1"/>
    </xf>
    <xf numFmtId="0" fontId="12" fillId="11" borderId="99" xfId="0" applyFont="1" applyFill="1" applyBorder="1" applyAlignment="1">
      <alignment horizontal="left" vertical="center" wrapText="1"/>
    </xf>
    <xf numFmtId="0" fontId="4" fillId="11" borderId="99" xfId="0" applyFont="1" applyFill="1" applyBorder="1" applyAlignment="1">
      <alignment horizontal="left" vertical="center" wrapText="1"/>
    </xf>
    <xf numFmtId="0" fontId="0" fillId="0" borderId="100" xfId="0" applyBorder="1" applyAlignment="1">
      <alignment horizontal="left" vertical="center" wrapText="1"/>
    </xf>
    <xf numFmtId="0" fontId="15" fillId="14" borderId="101" xfId="0" applyFont="1" applyFill="1" applyBorder="1" applyAlignment="1" applyProtection="1">
      <alignment horizontal="center" vertical="center"/>
      <protection locked="0"/>
    </xf>
    <xf numFmtId="0" fontId="15" fillId="14" borderId="100" xfId="0" applyFont="1" applyFill="1" applyBorder="1" applyAlignment="1" applyProtection="1">
      <alignment horizontal="center" vertical="center"/>
      <protection locked="0"/>
    </xf>
    <xf numFmtId="0" fontId="12" fillId="11" borderId="102" xfId="0" applyFont="1" applyFill="1" applyBorder="1" applyAlignment="1">
      <alignment horizontal="left" vertical="center" wrapText="1"/>
    </xf>
    <xf numFmtId="0" fontId="12" fillId="11" borderId="103" xfId="0" applyFont="1" applyFill="1" applyBorder="1" applyAlignment="1">
      <alignment horizontal="left" vertical="center" wrapText="1"/>
    </xf>
    <xf numFmtId="0" fontId="0" fillId="0" borderId="1" xfId="0" applyBorder="1" applyAlignment="1">
      <alignment horizontal="left" vertical="center" wrapText="1"/>
    </xf>
    <xf numFmtId="0" fontId="15" fillId="15" borderId="104" xfId="0" applyFont="1" applyFill="1" applyBorder="1" applyAlignment="1" applyProtection="1">
      <alignment horizontal="left" vertical="center" shrinkToFit="1"/>
      <protection locked="0"/>
    </xf>
    <xf numFmtId="0" fontId="15" fillId="15" borderId="103" xfId="0" applyFont="1" applyFill="1" applyBorder="1" applyAlignment="1" applyProtection="1">
      <alignment horizontal="left" vertical="center" shrinkToFit="1"/>
      <protection locked="0"/>
    </xf>
    <xf numFmtId="0" fontId="15" fillId="15" borderId="105" xfId="0" applyFont="1" applyFill="1" applyBorder="1" applyAlignment="1" applyProtection="1">
      <alignment horizontal="left" vertical="center" shrinkToFit="1"/>
      <protection locked="0"/>
    </xf>
    <xf numFmtId="0" fontId="6" fillId="11" borderId="106" xfId="0" applyFont="1" applyFill="1" applyBorder="1" applyAlignment="1">
      <alignment horizontal="left" vertical="center" wrapText="1"/>
    </xf>
    <xf numFmtId="0" fontId="6" fillId="11" borderId="107" xfId="0" applyFont="1" applyFill="1" applyBorder="1" applyAlignment="1">
      <alignment horizontal="left" vertical="center" wrapText="1"/>
    </xf>
    <xf numFmtId="0" fontId="0" fillId="0" borderId="89" xfId="0" applyBorder="1" applyAlignment="1">
      <alignment horizontal="left" vertical="center" wrapText="1"/>
    </xf>
    <xf numFmtId="0" fontId="15" fillId="15" borderId="33" xfId="0" applyFont="1" applyFill="1" applyBorder="1" applyAlignment="1" applyProtection="1">
      <alignment horizontal="left" vertical="center" shrinkToFit="1"/>
      <protection locked="0"/>
    </xf>
    <xf numFmtId="0" fontId="15" fillId="15" borderId="78" xfId="0" applyFont="1" applyFill="1" applyBorder="1" applyAlignment="1" applyProtection="1">
      <alignment horizontal="left" vertical="center" shrinkToFit="1"/>
      <protection locked="0"/>
    </xf>
    <xf numFmtId="0" fontId="15" fillId="15" borderId="66" xfId="0" applyFont="1" applyFill="1" applyBorder="1" applyAlignment="1" applyProtection="1">
      <alignment horizontal="left" vertical="center" shrinkToFit="1"/>
      <protection locked="0"/>
    </xf>
    <xf numFmtId="0" fontId="12" fillId="0" borderId="108" xfId="0" applyFont="1" applyFill="1" applyBorder="1" applyAlignment="1">
      <alignment horizontal="center" vertical="center" wrapText="1"/>
    </xf>
    <xf numFmtId="0" fontId="12" fillId="0" borderId="109" xfId="0" applyFont="1" applyFill="1" applyBorder="1" applyAlignment="1">
      <alignment horizontal="center" vertical="center" wrapText="1"/>
    </xf>
    <xf numFmtId="177" fontId="15" fillId="15" borderId="87" xfId="0" applyNumberFormat="1" applyFont="1" applyFill="1" applyBorder="1" applyAlignment="1" applyProtection="1">
      <alignment vertical="center" shrinkToFit="1"/>
      <protection locked="0"/>
    </xf>
    <xf numFmtId="0" fontId="52" fillId="15" borderId="110" xfId="0" applyFont="1" applyFill="1" applyBorder="1" applyAlignment="1" applyProtection="1">
      <alignment vertical="center" shrinkToFit="1"/>
      <protection locked="0"/>
    </xf>
    <xf numFmtId="0" fontId="52" fillId="15" borderId="111" xfId="0" applyFont="1" applyFill="1" applyBorder="1" applyAlignment="1" applyProtection="1">
      <alignment vertical="center" shrinkToFit="1"/>
      <protection locked="0"/>
    </xf>
    <xf numFmtId="177" fontId="15" fillId="15" borderId="85" xfId="0" applyNumberFormat="1" applyFont="1" applyFill="1" applyBorder="1" applyAlignment="1" applyProtection="1">
      <alignment vertical="center" shrinkToFit="1"/>
      <protection locked="0"/>
    </xf>
    <xf numFmtId="0" fontId="52" fillId="15" borderId="86" xfId="0" applyFont="1" applyFill="1" applyBorder="1" applyAlignment="1" applyProtection="1">
      <alignment vertical="center" shrinkToFit="1"/>
      <protection locked="0"/>
    </xf>
    <xf numFmtId="0" fontId="52" fillId="15" borderId="112" xfId="0" applyFont="1" applyFill="1" applyBorder="1" applyAlignment="1" applyProtection="1">
      <alignment vertical="center" shrinkToFit="1"/>
      <protection locked="0"/>
    </xf>
    <xf numFmtId="0" fontId="15" fillId="15" borderId="6" xfId="0" applyFont="1" applyFill="1" applyBorder="1" applyAlignment="1" applyProtection="1">
      <alignment vertical="center" wrapText="1"/>
      <protection locked="0"/>
    </xf>
    <xf numFmtId="0" fontId="15" fillId="15" borderId="12" xfId="0" applyFont="1" applyFill="1" applyBorder="1" applyAlignment="1" applyProtection="1">
      <alignment vertical="center" wrapText="1"/>
      <protection locked="0"/>
    </xf>
    <xf numFmtId="0" fontId="15" fillId="15" borderId="91" xfId="0" applyFont="1" applyFill="1" applyBorder="1" applyAlignment="1" applyProtection="1">
      <alignment vertical="center" wrapText="1"/>
      <protection locked="0"/>
    </xf>
    <xf numFmtId="0" fontId="74" fillId="18" borderId="116" xfId="0" applyFont="1" applyFill="1" applyBorder="1" applyAlignment="1">
      <alignment vertical="center"/>
    </xf>
    <xf numFmtId="0" fontId="0" fillId="18" borderId="117" xfId="0" applyFill="1" applyBorder="1" applyAlignment="1">
      <alignment vertical="center"/>
    </xf>
    <xf numFmtId="0" fontId="0" fillId="0" borderId="54" xfId="0" applyBorder="1" applyAlignment="1">
      <alignment horizontal="center" vertical="center"/>
    </xf>
    <xf numFmtId="0" fontId="12" fillId="0" borderId="98" xfId="0" applyFont="1" applyBorder="1" applyAlignment="1">
      <alignment vertical="center" wrapText="1"/>
    </xf>
    <xf numFmtId="0" fontId="73" fillId="0" borderId="99" xfId="0" applyFont="1" applyBorder="1" applyAlignment="1">
      <alignment vertical="center"/>
    </xf>
    <xf numFmtId="0" fontId="73" fillId="0" borderId="100" xfId="0" applyFont="1" applyBorder="1" applyAlignment="1">
      <alignment vertical="center"/>
    </xf>
    <xf numFmtId="0" fontId="76" fillId="15" borderId="101" xfId="0" applyFont="1" applyFill="1" applyBorder="1" applyAlignment="1" applyProtection="1">
      <alignment vertical="center" wrapText="1"/>
      <protection locked="0"/>
    </xf>
    <xf numFmtId="0" fontId="0" fillId="0" borderId="100" xfId="0" applyBorder="1" applyAlignment="1" applyProtection="1">
      <alignment vertical="center" wrapText="1"/>
      <protection locked="0"/>
    </xf>
    <xf numFmtId="0" fontId="57" fillId="0" borderId="7" xfId="0" applyFont="1" applyBorder="1" applyAlignment="1">
      <alignment horizontal="left" vertical="center"/>
    </xf>
    <xf numFmtId="0" fontId="57" fillId="0" borderId="73" xfId="0" applyFont="1" applyBorder="1" applyAlignment="1">
      <alignment horizontal="left" vertical="center"/>
    </xf>
    <xf numFmtId="0" fontId="57" fillId="0" borderId="4" xfId="0" applyFont="1" applyBorder="1" applyAlignment="1">
      <alignment horizontal="left" vertical="center"/>
    </xf>
    <xf numFmtId="0" fontId="57" fillId="0" borderId="78" xfId="0" applyFont="1" applyBorder="1" applyAlignment="1">
      <alignment horizontal="left" vertical="center"/>
    </xf>
    <xf numFmtId="0" fontId="6" fillId="11" borderId="11" xfId="0" applyFont="1" applyFill="1" applyBorder="1" applyAlignment="1">
      <alignment horizontal="left" vertical="center" wrapText="1"/>
    </xf>
    <xf numFmtId="0" fontId="6" fillId="11" borderId="114" xfId="0" applyFont="1" applyFill="1" applyBorder="1" applyAlignment="1">
      <alignment horizontal="left" vertical="center" wrapText="1"/>
    </xf>
    <xf numFmtId="0" fontId="0" fillId="0" borderId="37" xfId="0" applyBorder="1" applyAlignment="1">
      <alignment horizontal="left" vertical="center" wrapText="1"/>
    </xf>
    <xf numFmtId="0" fontId="28" fillId="15" borderId="62" xfId="0" applyFont="1" applyFill="1" applyBorder="1" applyAlignment="1">
      <alignment horizontal="left" vertical="center" wrapText="1" indent="1"/>
    </xf>
    <xf numFmtId="0" fontId="52" fillId="0" borderId="73" xfId="0" applyFont="1" applyBorder="1" applyAlignment="1">
      <alignment horizontal="left" vertical="center" wrapText="1" indent="1"/>
    </xf>
    <xf numFmtId="0" fontId="52" fillId="0" borderId="67" xfId="0" applyFont="1" applyBorder="1" applyAlignment="1">
      <alignment horizontal="left" vertical="center" wrapText="1" indent="1"/>
    </xf>
    <xf numFmtId="0" fontId="28" fillId="15" borderId="19" xfId="0" applyFont="1" applyFill="1" applyBorder="1" applyAlignment="1">
      <alignment horizontal="left" vertical="center" wrapText="1" indent="1"/>
    </xf>
    <xf numFmtId="0" fontId="52" fillId="0" borderId="0" xfId="0" applyFont="1" applyBorder="1" applyAlignment="1">
      <alignment horizontal="left" vertical="center" wrapText="1" indent="1"/>
    </xf>
    <xf numFmtId="0" fontId="52" fillId="0" borderId="20" xfId="0" applyFont="1" applyBorder="1" applyAlignment="1">
      <alignment horizontal="left" vertical="center" wrapText="1" indent="1"/>
    </xf>
    <xf numFmtId="0" fontId="28" fillId="15" borderId="115" xfId="0" applyFont="1" applyFill="1" applyBorder="1" applyAlignment="1">
      <alignment horizontal="left" vertical="center" wrapText="1" indent="1"/>
    </xf>
    <xf numFmtId="0" fontId="52" fillId="0" borderId="114" xfId="0" applyFont="1" applyBorder="1" applyAlignment="1">
      <alignment horizontal="left" vertical="center" wrapText="1" indent="1"/>
    </xf>
    <xf numFmtId="0" fontId="52" fillId="0" borderId="51" xfId="0" applyFont="1" applyBorder="1" applyAlignment="1">
      <alignment horizontal="left" vertical="center" wrapText="1" indent="1"/>
    </xf>
    <xf numFmtId="0" fontId="26" fillId="16" borderId="0" xfId="0" applyFont="1" applyFill="1" applyAlignment="1">
      <alignment horizontal="center" vertical="center"/>
    </xf>
    <xf numFmtId="0" fontId="68" fillId="16" borderId="0" xfId="0" applyFont="1" applyFill="1" applyAlignment="1">
      <alignment vertical="center"/>
    </xf>
    <xf numFmtId="0" fontId="6" fillId="16" borderId="18" xfId="0" applyFont="1" applyFill="1" applyBorder="1" applyAlignment="1">
      <alignment horizontal="center" vertical="center" wrapText="1"/>
    </xf>
    <xf numFmtId="0" fontId="0" fillId="16" borderId="25" xfId="0" applyFill="1" applyBorder="1" applyAlignment="1">
      <alignment horizontal="center" vertical="center" wrapText="1"/>
    </xf>
    <xf numFmtId="0" fontId="0" fillId="16" borderId="27" xfId="0" applyFill="1" applyBorder="1" applyAlignment="1">
      <alignment horizontal="center" vertical="center" wrapText="1"/>
    </xf>
    <xf numFmtId="0" fontId="6" fillId="0" borderId="11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98" xfId="0" applyFont="1" applyFill="1" applyBorder="1" applyAlignment="1">
      <alignment horizontal="center" vertical="center" wrapText="1"/>
    </xf>
    <xf numFmtId="0" fontId="6" fillId="0" borderId="99"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78" fillId="0" borderId="0" xfId="0" applyFont="1" applyFill="1" applyAlignment="1">
      <alignment vertical="center" wrapText="1"/>
    </xf>
    <xf numFmtId="0" fontId="84" fillId="0" borderId="0" xfId="0" applyFont="1" applyAlignment="1">
      <alignment vertical="center"/>
    </xf>
    <xf numFmtId="38" fontId="6" fillId="17" borderId="40" xfId="8" applyFont="1" applyFill="1" applyBorder="1" applyAlignment="1">
      <alignment vertical="center" wrapText="1"/>
    </xf>
    <xf numFmtId="38" fontId="6" fillId="17" borderId="120" xfId="8" applyFont="1" applyFill="1" applyBorder="1" applyAlignment="1">
      <alignment vertical="center" wrapText="1"/>
    </xf>
    <xf numFmtId="38" fontId="6" fillId="17" borderId="121" xfId="8" applyFont="1" applyFill="1" applyBorder="1" applyAlignment="1">
      <alignment vertical="center" wrapText="1"/>
    </xf>
    <xf numFmtId="38" fontId="6" fillId="17" borderId="40" xfId="8" applyFont="1" applyFill="1" applyBorder="1" applyAlignment="1">
      <alignment horizontal="center" vertical="center" wrapText="1"/>
    </xf>
    <xf numFmtId="38" fontId="6" fillId="17" borderId="120" xfId="8" applyFont="1" applyFill="1" applyBorder="1" applyAlignment="1">
      <alignment horizontal="center" vertical="center" wrapText="1"/>
    </xf>
    <xf numFmtId="38" fontId="6" fillId="17" borderId="121" xfId="8" applyFont="1" applyFill="1" applyBorder="1" applyAlignment="1">
      <alignment horizontal="center" vertical="center" wrapText="1"/>
    </xf>
    <xf numFmtId="0" fontId="6" fillId="0" borderId="122"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18" fillId="17" borderId="40" xfId="0" applyFont="1" applyFill="1" applyBorder="1" applyAlignment="1">
      <alignment vertical="center" wrapText="1"/>
    </xf>
    <xf numFmtId="0" fontId="0" fillId="17" borderId="120" xfId="0" applyFill="1" applyBorder="1" applyAlignment="1">
      <alignment vertical="center" wrapText="1"/>
    </xf>
    <xf numFmtId="0" fontId="0" fillId="17" borderId="44" xfId="0" applyFill="1" applyBorder="1" applyAlignment="1">
      <alignment vertical="center" wrapText="1"/>
    </xf>
    <xf numFmtId="176" fontId="6" fillId="17" borderId="40" xfId="9" applyFont="1" applyFill="1" applyBorder="1" applyAlignment="1">
      <alignment horizontal="center" vertical="center" wrapText="1"/>
    </xf>
    <xf numFmtId="176" fontId="6" fillId="17" borderId="120" xfId="9" applyFont="1" applyFill="1" applyBorder="1" applyAlignment="1">
      <alignment horizontal="center" vertical="center" wrapText="1"/>
    </xf>
    <xf numFmtId="0" fontId="12" fillId="0" borderId="18" xfId="0" applyFont="1" applyFill="1" applyBorder="1" applyAlignment="1">
      <alignment vertical="center" wrapText="1"/>
    </xf>
    <xf numFmtId="0" fontId="52" fillId="0" borderId="25" xfId="0" applyFont="1" applyBorder="1" applyAlignment="1">
      <alignment vertical="center" wrapText="1"/>
    </xf>
    <xf numFmtId="176" fontId="6" fillId="17" borderId="121" xfId="9" applyFont="1" applyFill="1" applyBorder="1" applyAlignment="1">
      <alignment horizontal="center" vertical="center" wrapText="1"/>
    </xf>
    <xf numFmtId="0" fontId="26" fillId="0" borderId="0" xfId="0" applyFont="1" applyFill="1" applyAlignment="1">
      <alignment horizontal="center" vertical="center"/>
    </xf>
    <xf numFmtId="0" fontId="68" fillId="0" borderId="0" xfId="0" applyFont="1" applyAlignment="1">
      <alignment vertical="center"/>
    </xf>
    <xf numFmtId="38" fontId="6" fillId="17" borderId="40" xfId="8" applyFont="1" applyFill="1" applyBorder="1" applyAlignment="1">
      <alignment horizontal="right" vertical="center" wrapText="1"/>
    </xf>
    <xf numFmtId="38" fontId="6" fillId="17" borderId="120" xfId="8" applyFont="1" applyFill="1" applyBorder="1" applyAlignment="1">
      <alignment horizontal="right" vertical="center" wrapText="1"/>
    </xf>
    <xf numFmtId="38" fontId="6" fillId="17" borderId="121" xfId="8" applyFont="1" applyFill="1" applyBorder="1" applyAlignment="1">
      <alignment horizontal="right" vertical="center" wrapText="1"/>
    </xf>
    <xf numFmtId="176" fontId="6" fillId="17" borderId="40" xfId="9" applyFont="1" applyFill="1" applyBorder="1" applyAlignment="1">
      <alignment horizontal="right" vertical="center" wrapText="1"/>
    </xf>
    <xf numFmtId="176" fontId="6" fillId="17" borderId="120" xfId="9" applyFont="1" applyFill="1" applyBorder="1" applyAlignment="1">
      <alignment horizontal="right" vertical="center" wrapText="1"/>
    </xf>
    <xf numFmtId="0" fontId="27" fillId="15" borderId="6" xfId="0" applyFont="1" applyFill="1" applyBorder="1" applyAlignment="1" applyProtection="1">
      <alignment vertical="top" wrapText="1"/>
      <protection locked="0"/>
    </xf>
    <xf numFmtId="0" fontId="0" fillId="15" borderId="12"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26" fillId="0" borderId="0" xfId="0" applyFont="1" applyAlignment="1">
      <alignment horizontal="center" vertical="center"/>
    </xf>
    <xf numFmtId="0" fontId="12" fillId="0" borderId="18" xfId="0" applyFont="1" applyFill="1" applyBorder="1" applyAlignment="1">
      <alignment horizontal="center" vertical="center"/>
    </xf>
    <xf numFmtId="0" fontId="12" fillId="0" borderId="2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6" fillId="0" borderId="124" xfId="0" applyFont="1" applyFill="1" applyBorder="1" applyAlignment="1">
      <alignment horizontal="center" vertical="center"/>
    </xf>
    <xf numFmtId="0" fontId="6" fillId="0" borderId="125" xfId="0" applyFont="1" applyFill="1" applyBorder="1" applyAlignment="1">
      <alignment horizontal="center" vertical="center"/>
    </xf>
    <xf numFmtId="0" fontId="26" fillId="0" borderId="0" xfId="23" applyFont="1" applyAlignment="1">
      <alignment horizontal="center" vertical="center"/>
    </xf>
    <xf numFmtId="0" fontId="57" fillId="0" borderId="6" xfId="14" applyFont="1" applyBorder="1" applyAlignment="1">
      <alignment horizontal="center" vertical="center"/>
    </xf>
    <xf numFmtId="0" fontId="57" fillId="0" borderId="13" xfId="14" applyFont="1" applyBorder="1" applyAlignment="1">
      <alignment horizontal="center" vertical="center"/>
    </xf>
    <xf numFmtId="0" fontId="57" fillId="0" borderId="6" xfId="14" applyFont="1" applyBorder="1" applyAlignment="1">
      <alignment horizontal="left" vertical="center"/>
    </xf>
    <xf numFmtId="0" fontId="57" fillId="0" borderId="13" xfId="14" applyFont="1" applyBorder="1" applyAlignment="1">
      <alignment horizontal="left" vertical="center"/>
    </xf>
    <xf numFmtId="0" fontId="57" fillId="0" borderId="6" xfId="14" applyFont="1" applyFill="1" applyBorder="1" applyAlignment="1">
      <alignment vertical="center"/>
    </xf>
    <xf numFmtId="0" fontId="6" fillId="16" borderId="6" xfId="23" applyFont="1" applyFill="1" applyBorder="1" applyAlignment="1" applyProtection="1">
      <alignment horizontal="center" vertical="center"/>
      <protection locked="0"/>
    </xf>
    <xf numFmtId="0" fontId="6" fillId="16" borderId="12" xfId="23" applyFont="1" applyFill="1" applyBorder="1" applyAlignment="1" applyProtection="1">
      <alignment horizontal="center" vertical="center"/>
      <protection locked="0"/>
    </xf>
    <xf numFmtId="0" fontId="0" fillId="16" borderId="13" xfId="0" applyFill="1" applyBorder="1" applyAlignment="1">
      <alignment horizontal="center" vertical="center"/>
    </xf>
    <xf numFmtId="0" fontId="57" fillId="0" borderId="6" xfId="14" applyFont="1" applyFill="1" applyBorder="1" applyAlignment="1">
      <alignment horizontal="center" vertical="center"/>
    </xf>
    <xf numFmtId="0" fontId="0" fillId="0" borderId="13" xfId="0" applyBorder="1" applyAlignment="1">
      <alignment horizontal="center" vertical="center"/>
    </xf>
    <xf numFmtId="194" fontId="39" fillId="15" borderId="126" xfId="15" applyNumberFormat="1" applyFont="1" applyFill="1" applyBorder="1" applyAlignment="1" applyProtection="1">
      <alignment horizontal="right" vertical="center"/>
      <protection locked="0"/>
    </xf>
    <xf numFmtId="194" fontId="39" fillId="15" borderId="127" xfId="15" applyNumberFormat="1" applyFont="1" applyFill="1" applyBorder="1" applyAlignment="1" applyProtection="1">
      <alignment horizontal="right" vertical="center"/>
      <protection locked="0"/>
    </xf>
    <xf numFmtId="194" fontId="0" fillId="15" borderId="128" xfId="0" applyNumberFormat="1" applyFill="1" applyBorder="1" applyAlignment="1" applyProtection="1">
      <alignment horizontal="right" vertical="center"/>
      <protection locked="0"/>
    </xf>
    <xf numFmtId="196" fontId="39" fillId="16" borderId="126" xfId="15" applyNumberFormat="1" applyFont="1" applyFill="1" applyBorder="1" applyAlignment="1">
      <alignment horizontal="right" vertical="center"/>
    </xf>
    <xf numFmtId="196" fontId="39" fillId="16" borderId="127" xfId="15" applyNumberFormat="1" applyFont="1" applyFill="1" applyBorder="1" applyAlignment="1">
      <alignment horizontal="right" vertical="center"/>
    </xf>
    <xf numFmtId="196" fontId="0" fillId="16" borderId="128" xfId="0" applyNumberFormat="1" applyFill="1" applyBorder="1" applyAlignment="1">
      <alignment horizontal="right" vertical="center"/>
    </xf>
    <xf numFmtId="0" fontId="39" fillId="15" borderId="126" xfId="15" applyFont="1" applyFill="1" applyBorder="1" applyAlignment="1" applyProtection="1">
      <alignment horizontal="right" vertical="center" shrinkToFit="1"/>
      <protection locked="0"/>
    </xf>
    <xf numFmtId="0" fontId="39" fillId="15" borderId="127" xfId="15" applyFont="1" applyFill="1" applyBorder="1" applyAlignment="1" applyProtection="1">
      <alignment horizontal="right" vertical="center" shrinkToFit="1"/>
      <protection locked="0"/>
    </xf>
    <xf numFmtId="0" fontId="0" fillId="15" borderId="128" xfId="0" applyFill="1" applyBorder="1" applyAlignment="1" applyProtection="1">
      <alignment horizontal="right" vertical="center" shrinkToFit="1"/>
      <protection locked="0"/>
    </xf>
    <xf numFmtId="196" fontId="39" fillId="15" borderId="126" xfId="15" applyNumberFormat="1" applyFont="1" applyFill="1" applyBorder="1" applyAlignment="1" applyProtection="1">
      <alignment horizontal="right" vertical="center"/>
      <protection locked="0"/>
    </xf>
    <xf numFmtId="196" fontId="39" fillId="15" borderId="127" xfId="15" applyNumberFormat="1" applyFont="1" applyFill="1" applyBorder="1" applyAlignment="1" applyProtection="1">
      <alignment horizontal="right" vertical="center"/>
      <protection locked="0"/>
    </xf>
    <xf numFmtId="196" fontId="0" fillId="15" borderId="128" xfId="0" applyNumberFormat="1" applyFill="1" applyBorder="1" applyAlignment="1" applyProtection="1">
      <alignment horizontal="right" vertical="center"/>
      <protection locked="0"/>
    </xf>
    <xf numFmtId="0" fontId="53" fillId="0" borderId="129" xfId="15" applyFont="1" applyFill="1" applyBorder="1" applyAlignment="1">
      <alignment horizontal="center" vertical="center" shrinkToFit="1"/>
    </xf>
    <xf numFmtId="0" fontId="85" fillId="0" borderId="129" xfId="0" applyFont="1" applyBorder="1" applyAlignment="1">
      <alignment horizontal="center" vertical="center"/>
    </xf>
    <xf numFmtId="194" fontId="39" fillId="15" borderId="128" xfId="15" applyNumberFormat="1" applyFont="1" applyFill="1" applyBorder="1" applyAlignment="1" applyProtection="1">
      <alignment horizontal="right" vertical="center"/>
      <protection locked="0"/>
    </xf>
    <xf numFmtId="0" fontId="24" fillId="0" borderId="2" xfId="15" applyFont="1" applyBorder="1" applyAlignment="1">
      <alignment horizontal="left" vertical="center" wrapText="1" shrinkToFit="1"/>
    </xf>
    <xf numFmtId="0" fontId="40" fillId="0" borderId="2" xfId="15" applyFont="1" applyBorder="1" applyAlignment="1">
      <alignment horizontal="left" vertical="center" wrapText="1" shrinkToFit="1"/>
    </xf>
    <xf numFmtId="0" fontId="42" fillId="0" borderId="6" xfId="15" applyFont="1" applyBorder="1" applyAlignment="1">
      <alignment vertical="center"/>
    </xf>
    <xf numFmtId="196" fontId="22" fillId="15" borderId="126" xfId="15" applyNumberFormat="1" applyFont="1" applyFill="1" applyBorder="1" applyAlignment="1" applyProtection="1">
      <alignment horizontal="right" vertical="center"/>
      <protection locked="0"/>
    </xf>
    <xf numFmtId="196" fontId="39" fillId="15" borderId="128" xfId="15" applyNumberFormat="1" applyFont="1" applyFill="1" applyBorder="1" applyAlignment="1" applyProtection="1">
      <alignment horizontal="right" vertical="center"/>
      <protection locked="0"/>
    </xf>
    <xf numFmtId="196" fontId="39" fillId="16" borderId="128" xfId="15" applyNumberFormat="1" applyFont="1" applyFill="1" applyBorder="1" applyAlignment="1">
      <alignment horizontal="right" vertical="center"/>
    </xf>
    <xf numFmtId="0" fontId="39" fillId="15" borderId="6" xfId="15" applyFont="1" applyFill="1" applyBorder="1" applyAlignment="1" applyProtection="1">
      <alignment vertical="center"/>
      <protection locked="0"/>
    </xf>
    <xf numFmtId="0" fontId="0" fillId="15" borderId="12" xfId="0" applyFill="1" applyBorder="1" applyAlignment="1" applyProtection="1">
      <alignment vertical="center"/>
      <protection locked="0"/>
    </xf>
    <xf numFmtId="0" fontId="0" fillId="15" borderId="13"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21" fillId="0" borderId="6" xfId="15" applyFont="1" applyBorder="1" applyAlignment="1">
      <alignment horizontal="center" vertical="center" wrapText="1"/>
    </xf>
    <xf numFmtId="0" fontId="82" fillId="0" borderId="12" xfId="0" applyFont="1" applyBorder="1" applyAlignment="1">
      <alignment vertical="center"/>
    </xf>
    <xf numFmtId="0" fontId="82" fillId="0" borderId="13" xfId="0" applyFont="1" applyBorder="1" applyAlignment="1">
      <alignment vertical="center"/>
    </xf>
    <xf numFmtId="0" fontId="22" fillId="0" borderId="2" xfId="15" applyFont="1" applyBorder="1" applyAlignment="1">
      <alignment horizontal="center" vertical="center"/>
    </xf>
    <xf numFmtId="38" fontId="14" fillId="16" borderId="2" xfId="6" applyFont="1" applyFill="1" applyBorder="1" applyAlignment="1">
      <alignment horizontal="right" vertical="center"/>
    </xf>
    <xf numFmtId="0" fontId="53" fillId="0" borderId="0" xfId="15" applyFont="1" applyFill="1" applyBorder="1" applyAlignment="1">
      <alignment horizontal="center" vertical="center" shrinkToFit="1"/>
    </xf>
    <xf numFmtId="0" fontId="85" fillId="0" borderId="0" xfId="0" applyFont="1" applyBorder="1" applyAlignment="1">
      <alignment horizontal="center" vertical="center"/>
    </xf>
    <xf numFmtId="0" fontId="43" fillId="0" borderId="0" xfId="15" applyFont="1" applyAlignment="1">
      <alignment horizontal="center" vertical="center"/>
    </xf>
    <xf numFmtId="0" fontId="0" fillId="0" borderId="0" xfId="0" applyAlignment="1">
      <alignment horizontal="center" vertical="center"/>
    </xf>
    <xf numFmtId="0" fontId="22" fillId="15" borderId="126" xfId="15" applyFont="1" applyFill="1" applyBorder="1" applyAlignment="1" applyProtection="1">
      <alignment horizontal="right" vertical="center" shrinkToFit="1"/>
      <protection locked="0"/>
    </xf>
    <xf numFmtId="0" fontId="39" fillId="15" borderId="128" xfId="15" applyFont="1" applyFill="1" applyBorder="1" applyAlignment="1" applyProtection="1">
      <alignment horizontal="right" vertical="center" shrinkToFit="1"/>
      <protection locked="0"/>
    </xf>
    <xf numFmtId="195" fontId="39" fillId="15" borderId="126" xfId="15" applyNumberFormat="1" applyFont="1" applyFill="1" applyBorder="1" applyAlignment="1" applyProtection="1">
      <alignment horizontal="right" vertical="center"/>
      <protection locked="0"/>
    </xf>
    <xf numFmtId="195" fontId="39" fillId="15" borderId="127" xfId="15" applyNumberFormat="1" applyFont="1" applyFill="1" applyBorder="1" applyAlignment="1" applyProtection="1">
      <alignment horizontal="right" vertical="center"/>
      <protection locked="0"/>
    </xf>
    <xf numFmtId="195" fontId="0" fillId="15" borderId="128" xfId="0" applyNumberFormat="1" applyFill="1" applyBorder="1" applyAlignment="1" applyProtection="1">
      <alignment horizontal="right" vertical="center"/>
      <protection locked="0"/>
    </xf>
    <xf numFmtId="194" fontId="39" fillId="16" borderId="126" xfId="15" applyNumberFormat="1" applyFont="1" applyFill="1" applyBorder="1" applyAlignment="1">
      <alignment horizontal="right" vertical="center"/>
    </xf>
    <xf numFmtId="194" fontId="39" fillId="16" borderId="127" xfId="15" applyNumberFormat="1" applyFont="1" applyFill="1" applyBorder="1" applyAlignment="1">
      <alignment horizontal="right" vertical="center"/>
    </xf>
    <xf numFmtId="194" fontId="0" fillId="16" borderId="128" xfId="0" applyNumberFormat="1" applyFill="1" applyBorder="1" applyAlignment="1">
      <alignment horizontal="right" vertical="center"/>
    </xf>
    <xf numFmtId="0" fontId="39" fillId="16" borderId="126" xfId="15" applyFont="1" applyFill="1" applyBorder="1" applyAlignment="1">
      <alignment horizontal="right" vertical="center"/>
    </xf>
    <xf numFmtId="0" fontId="39" fillId="16" borderId="127" xfId="15" applyFont="1" applyFill="1" applyBorder="1" applyAlignment="1">
      <alignment horizontal="right" vertical="center"/>
    </xf>
    <xf numFmtId="0" fontId="0" fillId="16" borderId="128" xfId="0" applyFill="1" applyBorder="1" applyAlignment="1">
      <alignment horizontal="right" vertical="center"/>
    </xf>
    <xf numFmtId="0" fontId="39" fillId="15" borderId="126" xfId="15" applyFont="1" applyFill="1" applyBorder="1" applyAlignment="1" applyProtection="1">
      <alignment horizontal="right" vertical="center"/>
      <protection locked="0"/>
    </xf>
    <xf numFmtId="0" fontId="39" fillId="15" borderId="127" xfId="15" applyFont="1" applyFill="1" applyBorder="1" applyAlignment="1" applyProtection="1">
      <alignment horizontal="right" vertical="center"/>
      <protection locked="0"/>
    </xf>
    <xf numFmtId="0" fontId="0" fillId="15" borderId="128" xfId="0" applyFill="1" applyBorder="1" applyAlignment="1" applyProtection="1">
      <alignment horizontal="right" vertical="center"/>
      <protection locked="0"/>
    </xf>
    <xf numFmtId="0" fontId="39" fillId="14" borderId="126" xfId="15" applyFont="1" applyFill="1" applyBorder="1" applyAlignment="1">
      <alignment horizontal="right" vertical="center"/>
    </xf>
    <xf numFmtId="0" fontId="39" fillId="14" borderId="127" xfId="15" applyFont="1" applyFill="1" applyBorder="1" applyAlignment="1">
      <alignment horizontal="right" vertical="center"/>
    </xf>
    <xf numFmtId="0" fontId="0" fillId="14" borderId="128" xfId="0" applyFill="1" applyBorder="1" applyAlignment="1">
      <alignment horizontal="right" vertical="center"/>
    </xf>
    <xf numFmtId="0" fontId="22" fillId="15" borderId="126" xfId="15" applyFont="1" applyFill="1" applyBorder="1" applyAlignment="1" applyProtection="1">
      <alignment horizontal="right" vertical="center"/>
      <protection locked="0"/>
    </xf>
    <xf numFmtId="0" fontId="39" fillId="15" borderId="126" xfId="15" applyFont="1" applyFill="1" applyBorder="1" applyAlignment="1" applyProtection="1">
      <alignment horizontal="left" vertical="center"/>
      <protection locked="0"/>
    </xf>
    <xf numFmtId="0" fontId="39" fillId="15" borderId="127" xfId="15" applyFont="1" applyFill="1" applyBorder="1" applyAlignment="1" applyProtection="1">
      <alignment horizontal="left" vertical="center"/>
      <protection locked="0"/>
    </xf>
    <xf numFmtId="0" fontId="0" fillId="15" borderId="127" xfId="0" applyFill="1" applyBorder="1" applyAlignment="1" applyProtection="1">
      <alignment vertical="center"/>
      <protection locked="0"/>
    </xf>
    <xf numFmtId="0" fontId="0" fillId="15" borderId="128" xfId="0" applyFill="1" applyBorder="1" applyAlignment="1" applyProtection="1">
      <alignment vertical="center"/>
      <protection locked="0"/>
    </xf>
    <xf numFmtId="0" fontId="39" fillId="0" borderId="127" xfId="15" applyFont="1" applyFill="1" applyBorder="1" applyAlignment="1">
      <alignment horizontal="right" vertical="center"/>
    </xf>
    <xf numFmtId="0" fontId="0" fillId="0" borderId="127" xfId="0" applyBorder="1" applyAlignment="1">
      <alignment horizontal="right" vertical="center"/>
    </xf>
    <xf numFmtId="0" fontId="12" fillId="0" borderId="2" xfId="11" applyFont="1" applyBorder="1" applyAlignment="1">
      <alignment horizontal="left" vertical="center" wrapText="1"/>
    </xf>
    <xf numFmtId="0" fontId="0" fillId="0" borderId="2" xfId="0" applyBorder="1" applyAlignment="1">
      <alignment vertical="center" wrapText="1"/>
    </xf>
    <xf numFmtId="0" fontId="6" fillId="0" borderId="2" xfId="11" applyFont="1" applyBorder="1" applyAlignment="1">
      <alignment horizontal="center" vertical="center" wrapText="1"/>
    </xf>
    <xf numFmtId="0" fontId="0" fillId="0" borderId="2" xfId="0" applyBorder="1" applyAlignment="1">
      <alignment horizontal="center" vertical="center" wrapText="1"/>
    </xf>
    <xf numFmtId="0" fontId="6" fillId="0" borderId="2" xfId="11" applyFont="1" applyBorder="1" applyAlignment="1">
      <alignment horizontal="center" vertical="center"/>
    </xf>
    <xf numFmtId="0" fontId="69" fillId="0" borderId="2" xfId="0" applyFont="1" applyBorder="1" applyAlignment="1">
      <alignment horizontal="center" vertical="center"/>
    </xf>
    <xf numFmtId="0" fontId="26" fillId="0" borderId="0" xfId="11" applyFont="1" applyAlignment="1">
      <alignment horizontal="center" vertical="center"/>
    </xf>
    <xf numFmtId="0" fontId="12" fillId="0" borderId="0" xfId="11" applyFont="1" applyAlignment="1">
      <alignment horizontal="left" vertical="center" wrapText="1"/>
    </xf>
    <xf numFmtId="0" fontId="12" fillId="0" borderId="0" xfId="11" applyFont="1" applyAlignment="1">
      <alignment horizontal="left" vertical="center"/>
    </xf>
    <xf numFmtId="0" fontId="0" fillId="0" borderId="2" xfId="0" applyBorder="1" applyAlignment="1">
      <alignment horizontal="center" vertical="center"/>
    </xf>
    <xf numFmtId="0" fontId="6" fillId="0" borderId="2" xfId="11" applyFont="1" applyFill="1" applyBorder="1" applyAlignment="1">
      <alignment horizontal="center" vertical="center" wrapText="1"/>
    </xf>
    <xf numFmtId="0" fontId="58" fillId="16" borderId="12" xfId="0" applyFont="1" applyFill="1" applyBorder="1">
      <alignment vertical="center"/>
    </xf>
    <xf numFmtId="0" fontId="58" fillId="16" borderId="13" xfId="0" applyFont="1" applyFill="1" applyBorder="1">
      <alignment vertical="center"/>
    </xf>
    <xf numFmtId="0" fontId="80" fillId="0" borderId="0" xfId="0" applyFont="1" applyAlignment="1">
      <alignment horizontal="left" vertical="top" wrapText="1"/>
    </xf>
    <xf numFmtId="0" fontId="79" fillId="0" borderId="0" xfId="0" applyFont="1" applyAlignment="1">
      <alignment horizontal="center" vertical="top" wrapText="1"/>
    </xf>
    <xf numFmtId="0" fontId="60" fillId="0" borderId="13" xfId="0" applyFont="1" applyFill="1" applyBorder="1" applyAlignment="1">
      <alignment horizontal="center" vertical="center" textRotation="255" wrapText="1"/>
    </xf>
    <xf numFmtId="0" fontId="58" fillId="16" borderId="158" xfId="0" applyFont="1" applyFill="1" applyBorder="1">
      <alignment vertical="center"/>
    </xf>
    <xf numFmtId="0" fontId="66" fillId="0" borderId="2" xfId="0" applyFont="1" applyFill="1" applyBorder="1" applyAlignment="1">
      <alignment horizontal="center" vertical="center" textRotation="255"/>
    </xf>
    <xf numFmtId="0" fontId="86" fillId="0" borderId="18" xfId="0" applyFont="1" applyFill="1" applyBorder="1" applyAlignment="1">
      <alignment horizontal="center" vertical="center" textRotation="255" shrinkToFit="1"/>
    </xf>
    <xf numFmtId="0" fontId="86" fillId="0" borderId="54" xfId="0" applyFont="1" applyFill="1" applyBorder="1" applyAlignment="1">
      <alignment horizontal="center" vertical="center" textRotation="255" shrinkToFit="1"/>
    </xf>
    <xf numFmtId="0" fontId="87" fillId="0" borderId="0" xfId="0" applyFont="1" applyFill="1" applyBorder="1" applyAlignment="1">
      <alignment horizontal="left" vertical="center"/>
    </xf>
    <xf numFmtId="0" fontId="64" fillId="0" borderId="0" xfId="0" applyFont="1" applyFill="1" applyBorder="1" applyAlignment="1">
      <alignment horizontal="center" vertical="center"/>
    </xf>
    <xf numFmtId="0" fontId="65" fillId="0" borderId="130" xfId="0" applyFont="1" applyFill="1" applyBorder="1" applyAlignment="1">
      <alignment horizontal="center" vertical="center"/>
    </xf>
    <xf numFmtId="0" fontId="65" fillId="0" borderId="131" xfId="0" applyFont="1" applyFill="1" applyBorder="1" applyAlignment="1">
      <alignment horizontal="center" vertical="center"/>
    </xf>
    <xf numFmtId="0" fontId="88" fillId="16" borderId="132" xfId="0" applyFont="1" applyFill="1" applyBorder="1" applyAlignment="1">
      <alignment horizontal="center" vertical="center"/>
    </xf>
    <xf numFmtId="0" fontId="88" fillId="16" borderId="118" xfId="0" applyFont="1" applyFill="1" applyBorder="1" applyAlignment="1">
      <alignment horizontal="center" vertical="center"/>
    </xf>
    <xf numFmtId="0" fontId="88" fillId="16" borderId="133" xfId="0" applyFont="1" applyFill="1" applyBorder="1" applyAlignment="1">
      <alignment horizontal="center" vertical="center"/>
    </xf>
    <xf numFmtId="0" fontId="88" fillId="16" borderId="51" xfId="0" applyFont="1" applyFill="1" applyBorder="1" applyAlignment="1">
      <alignment horizontal="center" vertical="center"/>
    </xf>
    <xf numFmtId="0" fontId="64" fillId="0" borderId="6" xfId="0" applyFont="1" applyFill="1" applyBorder="1" applyAlignment="1">
      <alignment horizontal="center" vertical="center"/>
    </xf>
    <xf numFmtId="0" fontId="64" fillId="0" borderId="13" xfId="0" applyFont="1" applyFill="1" applyBorder="1" applyAlignment="1">
      <alignment horizontal="center" vertical="center"/>
    </xf>
    <xf numFmtId="0" fontId="59" fillId="0" borderId="0" xfId="0" applyFont="1" applyAlignment="1">
      <alignment horizontal="center" vertical="center"/>
    </xf>
    <xf numFmtId="0" fontId="59" fillId="0" borderId="20" xfId="0" applyFont="1" applyBorder="1" applyAlignment="1">
      <alignment horizontal="right" vertical="center"/>
    </xf>
    <xf numFmtId="0" fontId="59" fillId="16" borderId="134" xfId="0" applyFont="1" applyFill="1" applyBorder="1" applyAlignment="1">
      <alignment horizontal="right" vertical="center"/>
    </xf>
    <xf numFmtId="0" fontId="59" fillId="16" borderId="135" xfId="0" applyFont="1" applyFill="1" applyBorder="1" applyAlignment="1">
      <alignment horizontal="right" vertical="center"/>
    </xf>
    <xf numFmtId="0" fontId="59" fillId="16" borderId="11" xfId="0" applyFont="1" applyFill="1" applyBorder="1" applyAlignment="1">
      <alignment horizontal="right" vertical="center"/>
    </xf>
    <xf numFmtId="0" fontId="59" fillId="16" borderId="114" xfId="0" applyFont="1" applyFill="1" applyBorder="1" applyAlignment="1">
      <alignment horizontal="right" vertical="center"/>
    </xf>
    <xf numFmtId="0" fontId="59" fillId="0" borderId="118" xfId="0" applyFont="1" applyBorder="1" applyAlignment="1">
      <alignment horizontal="center" vertical="center"/>
    </xf>
    <xf numFmtId="0" fontId="59" fillId="0" borderId="51" xfId="0" applyFont="1" applyBorder="1" applyAlignment="1">
      <alignment horizontal="center" vertical="center"/>
    </xf>
    <xf numFmtId="0" fontId="62" fillId="0" borderId="0" xfId="0" applyFont="1" applyFill="1" applyBorder="1" applyAlignment="1">
      <alignment horizontal="left"/>
    </xf>
    <xf numFmtId="0" fontId="62" fillId="0" borderId="78" xfId="0" applyFont="1" applyFill="1" applyBorder="1" applyAlignment="1">
      <alignment horizontal="left"/>
    </xf>
    <xf numFmtId="0" fontId="88" fillId="16" borderId="136" xfId="0" applyFont="1" applyFill="1" applyBorder="1" applyAlignment="1">
      <alignment horizontal="center" vertical="center"/>
    </xf>
    <xf numFmtId="0" fontId="88" fillId="16" borderId="137" xfId="0" applyFont="1" applyFill="1" applyBorder="1" applyAlignment="1">
      <alignment horizontal="center" vertical="center"/>
    </xf>
    <xf numFmtId="0" fontId="60" fillId="0" borderId="2" xfId="0" applyFont="1" applyFill="1" applyBorder="1" applyAlignment="1">
      <alignment horizontal="center" vertical="center"/>
    </xf>
    <xf numFmtId="0" fontId="60" fillId="0" borderId="6" xfId="0" applyFont="1" applyFill="1" applyBorder="1" applyAlignment="1">
      <alignment horizontal="center" vertical="center" wrapText="1"/>
    </xf>
    <xf numFmtId="0" fontId="60" fillId="0" borderId="12" xfId="0" applyFont="1" applyFill="1" applyBorder="1" applyAlignment="1">
      <alignment horizontal="center" vertical="center" wrapText="1"/>
    </xf>
    <xf numFmtId="0" fontId="60" fillId="0" borderId="13" xfId="0" applyFont="1" applyFill="1" applyBorder="1" applyAlignment="1">
      <alignment horizontal="center" vertical="center" wrapText="1"/>
    </xf>
    <xf numFmtId="0" fontId="60" fillId="0" borderId="18" xfId="0" applyFont="1" applyFill="1"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54" xfId="0" applyBorder="1" applyAlignment="1">
      <alignment horizontal="center" vertical="center" textRotation="255" wrapText="1"/>
    </xf>
    <xf numFmtId="0" fontId="60" fillId="0" borderId="25" xfId="0" applyFont="1" applyFill="1" applyBorder="1" applyAlignment="1">
      <alignment horizontal="center" vertical="center" textRotation="255" wrapText="1"/>
    </xf>
    <xf numFmtId="0" fontId="60" fillId="0" borderId="2" xfId="0" applyFont="1" applyFill="1" applyBorder="1" applyAlignment="1">
      <alignment horizontal="center" vertical="center" textRotation="255" wrapText="1"/>
    </xf>
    <xf numFmtId="0" fontId="60" fillId="0" borderId="2" xfId="0" applyFont="1" applyFill="1" applyBorder="1" applyAlignment="1">
      <alignment horizontal="center" vertical="center" textRotation="255"/>
    </xf>
    <xf numFmtId="0" fontId="87" fillId="0" borderId="0" xfId="0" applyFont="1" applyFill="1" applyBorder="1" applyAlignment="1">
      <alignment horizontal="center" vertical="center"/>
    </xf>
    <xf numFmtId="0" fontId="60" fillId="0" borderId="6" xfId="0" applyFont="1" applyFill="1" applyBorder="1" applyAlignment="1">
      <alignment horizontal="center" vertical="center"/>
    </xf>
    <xf numFmtId="0" fontId="60" fillId="0" borderId="12" xfId="0" applyFont="1" applyFill="1" applyBorder="1" applyAlignment="1">
      <alignment horizontal="center" vertical="center"/>
    </xf>
    <xf numFmtId="0" fontId="60" fillId="0" borderId="13" xfId="0" applyFont="1" applyFill="1" applyBorder="1" applyAlignment="1">
      <alignment horizontal="center" vertical="center"/>
    </xf>
    <xf numFmtId="0" fontId="89" fillId="0" borderId="2" xfId="0" applyFont="1" applyFill="1" applyBorder="1" applyAlignment="1">
      <alignment horizontal="center" vertical="center" textRotation="255"/>
    </xf>
    <xf numFmtId="0" fontId="12" fillId="0" borderId="0" xfId="0" applyFont="1" applyAlignment="1">
      <alignment vertical="top" wrapText="1"/>
    </xf>
    <xf numFmtId="0" fontId="73" fillId="0" borderId="0" xfId="0" applyFont="1" applyAlignment="1">
      <alignment vertical="top" wrapText="1"/>
    </xf>
    <xf numFmtId="0" fontId="43" fillId="0" borderId="0" xfId="0" applyFont="1" applyAlignment="1">
      <alignment horizontal="center" vertical="center"/>
    </xf>
    <xf numFmtId="0" fontId="12" fillId="15" borderId="6" xfId="0" applyFont="1" applyFill="1" applyBorder="1" applyAlignment="1" applyProtection="1">
      <alignment vertical="center" wrapText="1"/>
      <protection locked="0"/>
    </xf>
    <xf numFmtId="0" fontId="73" fillId="15" borderId="12" xfId="0" applyFont="1" applyFill="1" applyBorder="1" applyAlignment="1" applyProtection="1">
      <alignment vertical="center" wrapText="1"/>
      <protection locked="0"/>
    </xf>
    <xf numFmtId="0" fontId="73" fillId="15" borderId="13" xfId="0" applyFont="1" applyFill="1" applyBorder="1" applyAlignment="1" applyProtection="1">
      <alignment vertical="center" wrapText="1"/>
      <protection locked="0"/>
    </xf>
    <xf numFmtId="0" fontId="6" fillId="0" borderId="2" xfId="0" applyFont="1" applyBorder="1" applyAlignment="1">
      <alignment horizontal="center" vertical="center"/>
    </xf>
    <xf numFmtId="0" fontId="6" fillId="0" borderId="2" xfId="0" applyFont="1" applyBorder="1" applyAlignment="1">
      <alignment vertical="center"/>
    </xf>
    <xf numFmtId="0" fontId="0" fillId="0" borderId="2" xfId="0" applyBorder="1" applyAlignment="1">
      <alignment vertical="center"/>
    </xf>
    <xf numFmtId="0" fontId="6" fillId="0" borderId="6" xfId="0" applyFont="1" applyBorder="1" applyAlignment="1">
      <alignment horizontal="center" vertical="center"/>
    </xf>
    <xf numFmtId="0" fontId="0" fillId="0" borderId="12" xfId="0" applyBorder="1" applyAlignment="1">
      <alignment horizontal="center" vertical="center"/>
    </xf>
    <xf numFmtId="0" fontId="73" fillId="0" borderId="12" xfId="0" applyFont="1" applyBorder="1" applyAlignment="1" applyProtection="1">
      <alignment vertical="center" wrapText="1"/>
      <protection locked="0"/>
    </xf>
    <xf numFmtId="0" fontId="73" fillId="0" borderId="13" xfId="0" applyFont="1" applyBorder="1" applyAlignment="1" applyProtection="1">
      <alignment vertical="center" wrapText="1"/>
      <protection locked="0"/>
    </xf>
    <xf numFmtId="0" fontId="0" fillId="15" borderId="82" xfId="0" applyFill="1" applyBorder="1" applyAlignment="1" applyProtection="1">
      <alignment vertical="center"/>
      <protection locked="0"/>
    </xf>
    <xf numFmtId="0" fontId="0" fillId="15" borderId="83" xfId="0" applyFill="1" applyBorder="1" applyAlignment="1" applyProtection="1">
      <alignment vertical="center"/>
      <protection locked="0"/>
    </xf>
    <xf numFmtId="0" fontId="0" fillId="15" borderId="84" xfId="0" applyFill="1" applyBorder="1" applyAlignment="1" applyProtection="1">
      <alignment vertical="center"/>
      <protection locked="0"/>
    </xf>
    <xf numFmtId="0" fontId="6" fillId="15" borderId="6" xfId="0" applyFont="1" applyFill="1" applyBorder="1" applyAlignment="1" applyProtection="1">
      <alignment horizontal="left"/>
      <protection locked="0"/>
    </xf>
    <xf numFmtId="0" fontId="0" fillId="15" borderId="13" xfId="0" applyFill="1" applyBorder="1" applyAlignment="1" applyProtection="1">
      <alignment horizontal="left"/>
      <protection locked="0"/>
    </xf>
    <xf numFmtId="0" fontId="15" fillId="0" borderId="18" xfId="0" applyFont="1" applyFill="1" applyBorder="1" applyAlignment="1" applyProtection="1">
      <alignment horizontal="center" vertical="center"/>
    </xf>
    <xf numFmtId="0" fontId="0" fillId="0" borderId="25" xfId="0" applyBorder="1" applyAlignment="1" applyProtection="1">
      <alignment horizontal="center" vertical="center"/>
    </xf>
    <xf numFmtId="0" fontId="43" fillId="0" borderId="0" xfId="0" applyFont="1" applyAlignment="1" applyProtection="1">
      <alignment horizontal="center" vertical="center"/>
    </xf>
    <xf numFmtId="0" fontId="6" fillId="0" borderId="6" xfId="0" applyFont="1" applyFill="1" applyBorder="1" applyAlignment="1" applyProtection="1">
      <alignment horizontal="left" vertical="center" shrinkToFit="1"/>
    </xf>
    <xf numFmtId="0" fontId="0" fillId="0" borderId="13" xfId="0" applyBorder="1" applyAlignment="1" applyProtection="1">
      <alignment horizontal="left" vertical="center" shrinkToFit="1"/>
    </xf>
    <xf numFmtId="180" fontId="15" fillId="0" borderId="6" xfId="0" applyNumberFormat="1" applyFont="1" applyFill="1" applyBorder="1" applyAlignment="1" applyProtection="1">
      <alignment horizontal="left" vertical="center" shrinkToFit="1"/>
    </xf>
    <xf numFmtId="0" fontId="6" fillId="0" borderId="73" xfId="0" applyFont="1" applyFill="1" applyBorder="1" applyAlignment="1" applyProtection="1">
      <alignment horizontal="left" vertical="center"/>
    </xf>
    <xf numFmtId="0" fontId="0" fillId="0" borderId="88" xfId="0" applyBorder="1" applyAlignment="1" applyProtection="1">
      <alignment horizontal="left" vertical="center"/>
    </xf>
    <xf numFmtId="0" fontId="6" fillId="0" borderId="18" xfId="0" applyFont="1" applyBorder="1" applyAlignment="1" applyProtection="1">
      <alignment vertical="center" textRotation="255"/>
    </xf>
    <xf numFmtId="0" fontId="6" fillId="0" borderId="25" xfId="0" applyFont="1" applyBorder="1" applyAlignment="1" applyProtection="1">
      <alignment vertical="center" textRotation="255"/>
    </xf>
    <xf numFmtId="0" fontId="0" fillId="0" borderId="25" xfId="0" applyBorder="1" applyAlignment="1" applyProtection="1">
      <alignment vertical="center" textRotation="255"/>
    </xf>
    <xf numFmtId="0" fontId="0" fillId="0" borderId="54" xfId="0" applyBorder="1" applyAlignment="1" applyProtection="1">
      <alignment vertical="center" textRotation="255"/>
    </xf>
    <xf numFmtId="0" fontId="6" fillId="0" borderId="85" xfId="0" applyFont="1" applyFill="1" applyBorder="1" applyAlignment="1" applyProtection="1">
      <alignment horizontal="left" vertical="center"/>
    </xf>
    <xf numFmtId="0" fontId="0" fillId="0" borderId="52" xfId="0" applyBorder="1" applyAlignment="1" applyProtection="1">
      <alignment horizontal="left" vertical="center"/>
    </xf>
    <xf numFmtId="0" fontId="0" fillId="15" borderId="73" xfId="0" applyFill="1" applyBorder="1" applyAlignment="1" applyProtection="1">
      <alignment vertical="center"/>
      <protection locked="0"/>
    </xf>
    <xf numFmtId="0" fontId="0" fillId="15" borderId="88" xfId="0" applyFill="1" applyBorder="1" applyAlignment="1" applyProtection="1">
      <alignment vertical="center"/>
      <protection locked="0"/>
    </xf>
    <xf numFmtId="0" fontId="6" fillId="15" borderId="62" xfId="0" applyFont="1" applyFill="1" applyBorder="1" applyAlignment="1" applyProtection="1">
      <alignment horizontal="left" vertical="center"/>
      <protection locked="0"/>
    </xf>
    <xf numFmtId="0" fontId="0" fillId="15" borderId="88" xfId="0" applyFill="1" applyBorder="1" applyAlignment="1" applyProtection="1">
      <alignment horizontal="left" vertical="center"/>
      <protection locked="0"/>
    </xf>
    <xf numFmtId="0" fontId="0" fillId="15" borderId="85" xfId="0" applyFill="1" applyBorder="1" applyAlignment="1" applyProtection="1">
      <alignment horizontal="left" vertical="center"/>
      <protection locked="0"/>
    </xf>
    <xf numFmtId="0" fontId="0" fillId="15" borderId="52" xfId="0" applyFill="1" applyBorder="1" applyAlignment="1" applyProtection="1">
      <alignment horizontal="left" vertical="center"/>
      <protection locked="0"/>
    </xf>
    <xf numFmtId="0" fontId="0" fillId="15" borderId="85" xfId="0" applyFill="1" applyBorder="1" applyAlignment="1" applyProtection="1">
      <alignment vertical="center"/>
      <protection locked="0"/>
    </xf>
    <xf numFmtId="0" fontId="0" fillId="15" borderId="86" xfId="0" applyFill="1" applyBorder="1" applyAlignment="1" applyProtection="1">
      <alignment vertical="center"/>
      <protection locked="0"/>
    </xf>
    <xf numFmtId="0" fontId="0" fillId="15" borderId="52" xfId="0" applyFill="1" applyBorder="1" applyAlignment="1" applyProtection="1">
      <alignment vertical="center"/>
      <protection locked="0"/>
    </xf>
    <xf numFmtId="0" fontId="15" fillId="15" borderId="62" xfId="0" applyFont="1" applyFill="1" applyBorder="1" applyAlignment="1" applyProtection="1">
      <alignment vertical="center"/>
      <protection locked="0"/>
    </xf>
    <xf numFmtId="0" fontId="0" fillId="15" borderId="33" xfId="0" applyFill="1" applyBorder="1" applyAlignment="1" applyProtection="1">
      <alignment vertical="center"/>
      <protection locked="0"/>
    </xf>
    <xf numFmtId="0" fontId="0" fillId="15" borderId="78" xfId="0" applyFill="1" applyBorder="1" applyAlignment="1" applyProtection="1">
      <alignment vertical="center"/>
      <protection locked="0"/>
    </xf>
    <xf numFmtId="0" fontId="0" fillId="15" borderId="38" xfId="0" applyFill="1" applyBorder="1" applyAlignment="1" applyProtection="1">
      <alignment vertical="center"/>
      <protection locked="0"/>
    </xf>
    <xf numFmtId="0" fontId="15" fillId="0" borderId="138" xfId="0" applyFont="1" applyFill="1" applyBorder="1" applyAlignment="1" applyProtection="1">
      <alignment horizontal="center" vertical="center"/>
    </xf>
    <xf numFmtId="0" fontId="0" fillId="0" borderId="54" xfId="0" applyBorder="1" applyAlignment="1" applyProtection="1">
      <alignment horizontal="center" vertical="center"/>
    </xf>
    <xf numFmtId="0" fontId="6" fillId="15" borderId="0" xfId="0" applyFont="1" applyFill="1" applyAlignment="1" applyProtection="1">
      <alignment horizontal="center" vertical="center"/>
      <protection locked="0"/>
    </xf>
    <xf numFmtId="180" fontId="15" fillId="15" borderId="6" xfId="0" applyNumberFormat="1" applyFont="1" applyFill="1" applyBorder="1" applyAlignment="1" applyProtection="1">
      <alignment horizontal="left"/>
      <protection locked="0"/>
    </xf>
    <xf numFmtId="0" fontId="15" fillId="15" borderId="62" xfId="0" applyFont="1" applyFill="1" applyBorder="1" applyAlignment="1" applyProtection="1">
      <alignment horizontal="left" vertical="center"/>
      <protection locked="0"/>
    </xf>
    <xf numFmtId="0" fontId="14" fillId="0" borderId="0" xfId="0" applyFont="1" applyAlignment="1" applyProtection="1">
      <alignment horizontal="left" vertical="top" wrapText="1"/>
    </xf>
    <xf numFmtId="0" fontId="0" fillId="0" borderId="0" xfId="0" applyAlignment="1" applyProtection="1">
      <alignment vertical="center"/>
    </xf>
    <xf numFmtId="0" fontId="14" fillId="0" borderId="33" xfId="11" applyFont="1" applyBorder="1" applyAlignment="1">
      <alignment horizontal="center" vertical="center" wrapText="1"/>
    </xf>
    <xf numFmtId="0" fontId="14" fillId="0" borderId="78" xfId="11" applyFont="1" applyBorder="1" applyAlignment="1">
      <alignment horizontal="center" vertical="center" wrapText="1"/>
    </xf>
    <xf numFmtId="0" fontId="14" fillId="0" borderId="38" xfId="11" applyFont="1" applyBorder="1" applyAlignment="1">
      <alignment horizontal="center" vertical="center" wrapText="1"/>
    </xf>
    <xf numFmtId="0" fontId="14" fillId="0" borderId="6" xfId="11" applyFont="1" applyBorder="1" applyAlignment="1">
      <alignment horizontal="center" vertical="center" wrapText="1"/>
    </xf>
    <xf numFmtId="0" fontId="14" fillId="0" borderId="13" xfId="11" applyFont="1" applyBorder="1" applyAlignment="1">
      <alignment horizontal="center" vertical="center" wrapText="1"/>
    </xf>
    <xf numFmtId="187" fontId="14" fillId="16" borderId="2" xfId="11" applyNumberFormat="1" applyFont="1" applyFill="1" applyBorder="1" applyAlignment="1">
      <alignment horizontal="center" vertical="center" wrapText="1"/>
    </xf>
    <xf numFmtId="0" fontId="12" fillId="23" borderId="61" xfId="11" applyFont="1" applyFill="1" applyBorder="1" applyAlignment="1">
      <alignment horizontal="left" vertical="center" wrapText="1" shrinkToFit="1"/>
    </xf>
    <xf numFmtId="0" fontId="12" fillId="23" borderId="79" xfId="11" applyFont="1" applyFill="1" applyBorder="1" applyAlignment="1">
      <alignment horizontal="left" vertical="center" wrapText="1" shrinkToFit="1"/>
    </xf>
    <xf numFmtId="0" fontId="12" fillId="23" borderId="85" xfId="11" applyFont="1" applyFill="1" applyBorder="1" applyAlignment="1">
      <alignment horizontal="left" vertical="center" wrapText="1" shrinkToFit="1"/>
    </xf>
    <xf numFmtId="0" fontId="12" fillId="23" borderId="52" xfId="11" applyFont="1" applyFill="1" applyBorder="1" applyAlignment="1">
      <alignment horizontal="left" vertical="center" wrapText="1" shrinkToFit="1"/>
    </xf>
    <xf numFmtId="0" fontId="26" fillId="0" borderId="0" xfId="11" applyFont="1" applyFill="1" applyAlignment="1">
      <alignment horizontal="center" vertical="center"/>
    </xf>
    <xf numFmtId="0" fontId="6" fillId="0" borderId="139" xfId="11" applyFont="1" applyBorder="1" applyAlignment="1">
      <alignment horizontal="center" vertical="center"/>
    </xf>
    <xf numFmtId="0" fontId="6" fillId="0" borderId="140" xfId="11" applyFont="1" applyBorder="1" applyAlignment="1">
      <alignment horizontal="center" vertical="center"/>
    </xf>
    <xf numFmtId="0" fontId="6" fillId="0" borderId="141" xfId="11" applyFont="1" applyBorder="1" applyAlignment="1">
      <alignment horizontal="center" vertical="center"/>
    </xf>
    <xf numFmtId="0" fontId="6" fillId="0" borderId="142" xfId="11" applyFont="1" applyBorder="1" applyAlignment="1">
      <alignment horizontal="center" vertical="center"/>
    </xf>
    <xf numFmtId="0" fontId="6" fillId="0" borderId="143" xfId="11" applyFont="1" applyBorder="1" applyAlignment="1">
      <alignment horizontal="center" vertical="center"/>
    </xf>
    <xf numFmtId="0" fontId="6" fillId="0" borderId="144" xfId="11" applyFont="1" applyBorder="1" applyAlignment="1">
      <alignment horizontal="center" vertical="center"/>
    </xf>
    <xf numFmtId="0" fontId="6" fillId="0" borderId="145" xfId="11" applyFont="1" applyBorder="1" applyAlignment="1">
      <alignment horizontal="center" vertical="center"/>
    </xf>
    <xf numFmtId="0" fontId="6" fillId="0" borderId="146" xfId="11" applyFont="1" applyBorder="1" applyAlignment="1">
      <alignment horizontal="center" vertical="center"/>
    </xf>
    <xf numFmtId="0" fontId="6" fillId="0" borderId="147" xfId="11" applyFont="1" applyBorder="1" applyAlignment="1">
      <alignment horizontal="center" vertical="center"/>
    </xf>
    <xf numFmtId="0" fontId="12" fillId="0" borderId="6" xfId="11" applyFont="1" applyFill="1" applyBorder="1" applyAlignment="1">
      <alignment horizontal="left" vertical="center" indent="3" shrinkToFit="1"/>
    </xf>
    <xf numFmtId="0" fontId="12" fillId="0" borderId="13" xfId="11" applyFont="1" applyFill="1" applyBorder="1" applyAlignment="1">
      <alignment horizontal="left" vertical="center" indent="3" shrinkToFit="1"/>
    </xf>
    <xf numFmtId="0" fontId="12" fillId="15" borderId="6" xfId="11" applyFont="1" applyFill="1" applyBorder="1" applyAlignment="1" applyProtection="1">
      <alignment horizontal="left" vertical="center" wrapText="1" shrinkToFit="1"/>
      <protection locked="0"/>
    </xf>
    <xf numFmtId="0" fontId="12" fillId="15" borderId="13" xfId="11" applyFont="1" applyFill="1" applyBorder="1" applyAlignment="1" applyProtection="1">
      <alignment horizontal="left" vertical="center" wrapText="1" shrinkToFit="1"/>
      <protection locked="0"/>
    </xf>
    <xf numFmtId="0" fontId="14" fillId="0" borderId="62" xfId="11" applyFont="1" applyBorder="1" applyAlignment="1">
      <alignment horizontal="center" vertical="center" wrapText="1"/>
    </xf>
    <xf numFmtId="0" fontId="14" fillId="0" borderId="88" xfId="11" applyFont="1" applyBorder="1" applyAlignment="1">
      <alignment horizontal="center" vertical="center" wrapText="1"/>
    </xf>
    <xf numFmtId="0" fontId="14" fillId="16" borderId="2" xfId="11" applyFont="1" applyFill="1" applyBorder="1" applyAlignment="1">
      <alignment horizontal="center" vertical="center" wrapText="1"/>
    </xf>
    <xf numFmtId="0" fontId="12" fillId="0" borderId="18" xfId="11" applyFont="1" applyFill="1" applyBorder="1" applyAlignment="1">
      <alignment horizontal="center" vertical="center" wrapText="1" shrinkToFit="1"/>
    </xf>
    <xf numFmtId="0" fontId="12" fillId="0" borderId="25" xfId="11" applyFont="1" applyFill="1" applyBorder="1" applyAlignment="1">
      <alignment horizontal="center" vertical="center" wrapText="1" shrinkToFit="1"/>
    </xf>
    <xf numFmtId="0" fontId="12" fillId="0" borderId="54" xfId="11" applyFont="1" applyFill="1" applyBorder="1" applyAlignment="1">
      <alignment horizontal="center" vertical="center" wrapText="1" shrinkToFit="1"/>
    </xf>
    <xf numFmtId="0" fontId="0" fillId="15" borderId="62" xfId="0" applyFill="1" applyBorder="1" applyAlignment="1" applyProtection="1">
      <alignment vertical="center"/>
      <protection locked="0"/>
    </xf>
    <xf numFmtId="0" fontId="12" fillId="23" borderId="6" xfId="11" applyFont="1" applyFill="1" applyBorder="1" applyAlignment="1">
      <alignment horizontal="left" vertical="center" wrapText="1" indent="1" shrinkToFit="1"/>
    </xf>
    <xf numFmtId="0" fontId="12" fillId="23" borderId="13" xfId="11" applyFont="1" applyFill="1" applyBorder="1" applyAlignment="1">
      <alignment horizontal="left" vertical="center" wrapText="1" indent="1" shrinkToFit="1"/>
    </xf>
    <xf numFmtId="0" fontId="12" fillId="0" borderId="6" xfId="11" applyFont="1" applyFill="1" applyBorder="1" applyAlignment="1">
      <alignment horizontal="left" vertical="center" indent="1" shrinkToFit="1"/>
    </xf>
    <xf numFmtId="0" fontId="0" fillId="0" borderId="13" xfId="0" applyBorder="1" applyAlignment="1">
      <alignment horizontal="left" vertical="center" indent="1" shrinkToFit="1"/>
    </xf>
    <xf numFmtId="0" fontId="12" fillId="0" borderId="87" xfId="11" applyFont="1" applyFill="1" applyBorder="1" applyAlignment="1">
      <alignment horizontal="left" vertical="center" indent="1" shrinkToFit="1"/>
    </xf>
    <xf numFmtId="0" fontId="0" fillId="0" borderId="42" xfId="0" applyBorder="1" applyAlignment="1">
      <alignment horizontal="left" vertical="center" indent="1" shrinkToFit="1"/>
    </xf>
    <xf numFmtId="0" fontId="14" fillId="0" borderId="78" xfId="11" applyFont="1" applyBorder="1" applyAlignment="1">
      <alignment horizontal="justify" vertical="center"/>
    </xf>
    <xf numFmtId="0" fontId="12" fillId="0" borderId="6" xfId="11" applyFont="1" applyFill="1" applyBorder="1" applyAlignment="1">
      <alignment horizontal="left" vertical="center" wrapText="1" indent="1" shrinkToFit="1"/>
    </xf>
    <xf numFmtId="0" fontId="12" fillId="0" borderId="13" xfId="11" applyFont="1" applyFill="1" applyBorder="1" applyAlignment="1">
      <alignment horizontal="left" vertical="center" wrapText="1" indent="1" shrinkToFit="1"/>
    </xf>
  </cellXfs>
  <cellStyles count="24">
    <cellStyle name="スタイル 1" xfId="1"/>
    <cellStyle name="パーセント" xfId="2" builtinId="5"/>
    <cellStyle name="パーセント 2" xfId="3"/>
    <cellStyle name="ハイパーリンク 2" xfId="4"/>
    <cellStyle name="ハイパーリンク 3" xfId="5"/>
    <cellStyle name="桁区切り" xfId="6" builtinId="6"/>
    <cellStyle name="桁区切り 2" xfId="7"/>
    <cellStyle name="桁区切り 2 10" xfId="8"/>
    <cellStyle name="通貨 2" xfId="9"/>
    <cellStyle name="標準" xfId="0" builtinId="0"/>
    <cellStyle name="標準 2" xfId="10"/>
    <cellStyle name="標準 2 2" xfId="11"/>
    <cellStyle name="標準 2 3" xfId="12"/>
    <cellStyle name="標準 2 4" xfId="13"/>
    <cellStyle name="標準 3" xfId="14"/>
    <cellStyle name="標準 4" xfId="15"/>
    <cellStyle name="標準 5" xfId="16"/>
    <cellStyle name="標準 5 2" xfId="17"/>
    <cellStyle name="標準 6" xfId="18"/>
    <cellStyle name="標準 7" xfId="19"/>
    <cellStyle name="標準 8" xfId="20"/>
    <cellStyle name="標準 9" xfId="21"/>
    <cellStyle name="標準 9 2" xfId="22"/>
    <cellStyle name="標準_様式11コスト計算式" xfId="23"/>
  </cellStyles>
  <dxfs count="94">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ill>
        <patternFill>
          <bgColor rgb="FFFF0000"/>
        </patternFill>
      </fill>
    </dxf>
    <dxf>
      <fill>
        <patternFill>
          <bgColor rgb="FFFF0000"/>
        </patternFill>
      </fill>
    </dxf>
    <dxf>
      <fill>
        <patternFill>
          <bgColor rgb="FFFF0000"/>
        </patternFill>
      </fill>
    </dxf>
    <dxf>
      <font>
        <color auto="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31" lockText="1" noThreeD="1"/>
</file>

<file path=xl/ctrlProps/ctrlProp11.xml><?xml version="1.0" encoding="utf-8"?>
<formControlPr xmlns="http://schemas.microsoft.com/office/spreadsheetml/2009/9/main" objectType="CheckBox" fmlaLink="$W$31" lockText="1" noThreeD="1"/>
</file>

<file path=xl/ctrlProps/ctrlProp12.xml><?xml version="1.0" encoding="utf-8"?>
<formControlPr xmlns="http://schemas.microsoft.com/office/spreadsheetml/2009/9/main" objectType="CheckBox" fmlaLink="$V$8" lockText="1" noThreeD="1"/>
</file>

<file path=xl/ctrlProps/ctrlProp13.xml><?xml version="1.0" encoding="utf-8"?>
<formControlPr xmlns="http://schemas.microsoft.com/office/spreadsheetml/2009/9/main" objectType="CheckBox" fmlaLink="$W$8" lockText="1" noThreeD="1"/>
</file>

<file path=xl/ctrlProps/ctrlProp14.xml><?xml version="1.0" encoding="utf-8"?>
<formControlPr xmlns="http://schemas.microsoft.com/office/spreadsheetml/2009/9/main" objectType="CheckBox" fmlaLink="$V$15" lockText="1" noThreeD="1"/>
</file>

<file path=xl/ctrlProps/ctrlProp15.xml><?xml version="1.0" encoding="utf-8"?>
<formControlPr xmlns="http://schemas.microsoft.com/office/spreadsheetml/2009/9/main" objectType="CheckBox" fmlaLink="$W$15" lockText="1" noThreeD="1"/>
</file>

<file path=xl/ctrlProps/ctrlProp16.xml><?xml version="1.0" encoding="utf-8"?>
<formControlPr xmlns="http://schemas.microsoft.com/office/spreadsheetml/2009/9/main" objectType="CheckBox" fmlaLink="$V$5" lockText="1" noThreeD="1"/>
</file>

<file path=xl/ctrlProps/ctrlProp17.xml><?xml version="1.0" encoding="utf-8"?>
<formControlPr xmlns="http://schemas.microsoft.com/office/spreadsheetml/2009/9/main" objectType="CheckBox" fmlaLink="$W$5" lockText="1" noThreeD="1"/>
</file>

<file path=xl/ctrlProps/ctrlProp18.xml><?xml version="1.0" encoding="utf-8"?>
<formControlPr xmlns="http://schemas.microsoft.com/office/spreadsheetml/2009/9/main" objectType="CheckBox" fmlaLink="$V$12" lockText="1" noThreeD="1"/>
</file>

<file path=xl/ctrlProps/ctrlProp19.xml><?xml version="1.0" encoding="utf-8"?>
<formControlPr xmlns="http://schemas.microsoft.com/office/spreadsheetml/2009/9/main" objectType="CheckBox" fmlaLink="$W$1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16" lockText="1" noThreeD="1"/>
</file>

<file path=xl/ctrlProps/ctrlProp21.xml><?xml version="1.0" encoding="utf-8"?>
<formControlPr xmlns="http://schemas.microsoft.com/office/spreadsheetml/2009/9/main" objectType="CheckBox" fmlaLink="$W$16" lockText="1" noThreeD="1"/>
</file>

<file path=xl/ctrlProps/ctrlProp22.xml><?xml version="1.0" encoding="utf-8"?>
<formControlPr xmlns="http://schemas.microsoft.com/office/spreadsheetml/2009/9/main" objectType="CheckBox" fmlaLink="$V$24" lockText="1" noThreeD="1"/>
</file>

<file path=xl/ctrlProps/ctrlProp23.xml><?xml version="1.0" encoding="utf-8"?>
<formControlPr xmlns="http://schemas.microsoft.com/office/spreadsheetml/2009/9/main" objectType="CheckBox" fmlaLink="$W$24" lockText="1" noThreeD="1"/>
</file>

<file path=xl/ctrlProps/ctrlProp24.xml><?xml version="1.0" encoding="utf-8"?>
<formControlPr xmlns="http://schemas.microsoft.com/office/spreadsheetml/2009/9/main" objectType="CheckBox" fmlaLink="$V$32" lockText="1" noThreeD="1"/>
</file>

<file path=xl/ctrlProps/ctrlProp25.xml><?xml version="1.0" encoding="utf-8"?>
<formControlPr xmlns="http://schemas.microsoft.com/office/spreadsheetml/2009/9/main" objectType="CheckBox" fmlaLink="$W$32" lockText="1" noThreeD="1"/>
</file>

<file path=xl/ctrlProps/ctrlProp26.xml><?xml version="1.0" encoding="utf-8"?>
<formControlPr xmlns="http://schemas.microsoft.com/office/spreadsheetml/2009/9/main" objectType="CheckBox" fmlaLink="$V$40" lockText="1" noThreeD="1"/>
</file>

<file path=xl/ctrlProps/ctrlProp27.xml><?xml version="1.0" encoding="utf-8"?>
<formControlPr xmlns="http://schemas.microsoft.com/office/spreadsheetml/2009/9/main" objectType="CheckBox" fmlaLink="$W$40" lockText="1" noThreeD="1"/>
</file>

<file path=xl/ctrlProps/ctrlProp28.xml><?xml version="1.0" encoding="utf-8"?>
<formControlPr xmlns="http://schemas.microsoft.com/office/spreadsheetml/2009/9/main" objectType="CheckBox" fmlaLink="$V$48" lockText="1" noThreeD="1"/>
</file>

<file path=xl/ctrlProps/ctrlProp29.xml><?xml version="1.0" encoding="utf-8"?>
<formControlPr xmlns="http://schemas.microsoft.com/office/spreadsheetml/2009/9/main" objectType="CheckBox" fmlaLink="$W$48"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V$56" lockText="1" noThreeD="1"/>
</file>

<file path=xl/ctrlProps/ctrlProp31.xml><?xml version="1.0" encoding="utf-8"?>
<formControlPr xmlns="http://schemas.microsoft.com/office/spreadsheetml/2009/9/main" objectType="CheckBox" fmlaLink="$W$56" lockText="1" noThreeD="1"/>
</file>

<file path=xl/ctrlProps/ctrlProp32.xml><?xml version="1.0" encoding="utf-8"?>
<formControlPr xmlns="http://schemas.microsoft.com/office/spreadsheetml/2009/9/main" objectType="CheckBox" fmlaLink="$V$5" lockText="1" noThreeD="1"/>
</file>

<file path=xl/ctrlProps/ctrlProp33.xml><?xml version="1.0" encoding="utf-8"?>
<formControlPr xmlns="http://schemas.microsoft.com/office/spreadsheetml/2009/9/main" objectType="CheckBox" fmlaLink="$W$5" lockText="1" noThreeD="1"/>
</file>

<file path=xl/ctrlProps/ctrlProp34.xml><?xml version="1.0" encoding="utf-8"?>
<formControlPr xmlns="http://schemas.microsoft.com/office/spreadsheetml/2009/9/main" objectType="CheckBox" fmlaLink="$V$14" lockText="1" noThreeD="1"/>
</file>

<file path=xl/ctrlProps/ctrlProp35.xml><?xml version="1.0" encoding="utf-8"?>
<formControlPr xmlns="http://schemas.microsoft.com/office/spreadsheetml/2009/9/main" objectType="CheckBox" fmlaLink="$W$14" lockText="1" noThreeD="1"/>
</file>

<file path=xl/ctrlProps/ctrlProp36.xml><?xml version="1.0" encoding="utf-8"?>
<formControlPr xmlns="http://schemas.microsoft.com/office/spreadsheetml/2009/9/main" objectType="CheckBox" fmlaLink="$V$21" lockText="1" noThreeD="1"/>
</file>

<file path=xl/ctrlProps/ctrlProp37.xml><?xml version="1.0" encoding="utf-8"?>
<formControlPr xmlns="http://schemas.microsoft.com/office/spreadsheetml/2009/9/main" objectType="CheckBox" fmlaLink="$W$21" lockText="1" noThreeD="1"/>
</file>

<file path=xl/ctrlProps/ctrlProp38.xml><?xml version="1.0" encoding="utf-8"?>
<formControlPr xmlns="http://schemas.microsoft.com/office/spreadsheetml/2009/9/main" objectType="CheckBox" fmlaLink="$V$28" lockText="1" noThreeD="1"/>
</file>

<file path=xl/ctrlProps/ctrlProp39.xml><?xml version="1.0" encoding="utf-8"?>
<formControlPr xmlns="http://schemas.microsoft.com/office/spreadsheetml/2009/9/main" objectType="CheckBox" fmlaLink="$W$28" lockText="1" noThreeD="1"/>
</file>

<file path=xl/ctrlProps/ctrlProp4.xml><?xml version="1.0" encoding="utf-8"?>
<formControlPr xmlns="http://schemas.microsoft.com/office/spreadsheetml/2009/9/main" objectType="CheckBox" fmlaLink="$V$8" lockText="1" noThreeD="1"/>
</file>

<file path=xl/ctrlProps/ctrlProp40.xml><?xml version="1.0" encoding="utf-8"?>
<formControlPr xmlns="http://schemas.microsoft.com/office/spreadsheetml/2009/9/main" objectType="CheckBox" fmlaLink="$V$44" lockText="1" noThreeD="1"/>
</file>

<file path=xl/ctrlProps/ctrlProp41.xml><?xml version="1.0" encoding="utf-8"?>
<formControlPr xmlns="http://schemas.microsoft.com/office/spreadsheetml/2009/9/main" objectType="CheckBox" fmlaLink="$W$44" lockText="1" noThreeD="1"/>
</file>

<file path=xl/ctrlProps/ctrlProp42.xml><?xml version="1.0" encoding="utf-8"?>
<formControlPr xmlns="http://schemas.microsoft.com/office/spreadsheetml/2009/9/main" objectType="CheckBox" fmlaLink="$V$5" lockText="1" noThreeD="1"/>
</file>

<file path=xl/ctrlProps/ctrlProp43.xml><?xml version="1.0" encoding="utf-8"?>
<formControlPr xmlns="http://schemas.microsoft.com/office/spreadsheetml/2009/9/main" objectType="CheckBox" fmlaLink="$W$5" lockText="1" noThreeD="1"/>
</file>

<file path=xl/ctrlProps/ctrlProp44.xml><?xml version="1.0" encoding="utf-8"?>
<formControlPr xmlns="http://schemas.microsoft.com/office/spreadsheetml/2009/9/main" objectType="CheckBox" fmlaLink="$V$8" lockText="1" noThreeD="1"/>
</file>

<file path=xl/ctrlProps/ctrlProp45.xml><?xml version="1.0" encoding="utf-8"?>
<formControlPr xmlns="http://schemas.microsoft.com/office/spreadsheetml/2009/9/main" objectType="CheckBox" fmlaLink="$W$8" lockText="1" noThreeD="1"/>
</file>

<file path=xl/ctrlProps/ctrlProp46.xml><?xml version="1.0" encoding="utf-8"?>
<formControlPr xmlns="http://schemas.microsoft.com/office/spreadsheetml/2009/9/main" objectType="CheckBox" fmlaLink="$V$15" lockText="1" noThreeD="1"/>
</file>

<file path=xl/ctrlProps/ctrlProp47.xml><?xml version="1.0" encoding="utf-8"?>
<formControlPr xmlns="http://schemas.microsoft.com/office/spreadsheetml/2009/9/main" objectType="CheckBox" fmlaLink="$W$15" lockText="1" noThreeD="1"/>
</file>

<file path=xl/ctrlProps/ctrlProp48.xml><?xml version="1.0" encoding="utf-8"?>
<formControlPr xmlns="http://schemas.microsoft.com/office/spreadsheetml/2009/9/main" objectType="CheckBox" fmlaLink="$V$22" lockText="1" noThreeD="1"/>
</file>

<file path=xl/ctrlProps/ctrlProp49.xml><?xml version="1.0" encoding="utf-8"?>
<formControlPr xmlns="http://schemas.microsoft.com/office/spreadsheetml/2009/9/main" objectType="CheckBox" fmlaLink="$W$22" lockText="1" noThreeD="1"/>
</file>

<file path=xl/ctrlProps/ctrlProp5.xml><?xml version="1.0" encoding="utf-8"?>
<formControlPr xmlns="http://schemas.microsoft.com/office/spreadsheetml/2009/9/main" objectType="CheckBox" fmlaLink="$W$8" lockText="1" noThreeD="1"/>
</file>

<file path=xl/ctrlProps/ctrlProp50.xml><?xml version="1.0" encoding="utf-8"?>
<formControlPr xmlns="http://schemas.microsoft.com/office/spreadsheetml/2009/9/main" objectType="CheckBox" fmlaLink="$V$30" lockText="1" noThreeD="1"/>
</file>

<file path=xl/ctrlProps/ctrlProp51.xml><?xml version="1.0" encoding="utf-8"?>
<formControlPr xmlns="http://schemas.microsoft.com/office/spreadsheetml/2009/9/main" objectType="CheckBox" fmlaLink="$W$30" lockText="1" noThreeD="1"/>
</file>

<file path=xl/ctrlProps/ctrlProp52.xml><?xml version="1.0" encoding="utf-8"?>
<formControlPr xmlns="http://schemas.microsoft.com/office/spreadsheetml/2009/9/main" objectType="CheckBox" fmlaLink="$V$37" lockText="1" noThreeD="1"/>
</file>

<file path=xl/ctrlProps/ctrlProp53.xml><?xml version="1.0" encoding="utf-8"?>
<formControlPr xmlns="http://schemas.microsoft.com/office/spreadsheetml/2009/9/main" objectType="CheckBox" fmlaLink="$W$37"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15" lockText="1" noThreeD="1"/>
</file>

<file path=xl/ctrlProps/ctrlProp7.xml><?xml version="1.0" encoding="utf-8"?>
<formControlPr xmlns="http://schemas.microsoft.com/office/spreadsheetml/2009/9/main" objectType="CheckBox" fmlaLink="$W$15" lockText="1" noThreeD="1"/>
</file>

<file path=xl/ctrlProps/ctrlProp8.xml><?xml version="1.0" encoding="utf-8"?>
<formControlPr xmlns="http://schemas.microsoft.com/office/spreadsheetml/2009/9/main" objectType="CheckBox" fmlaLink="$V$22" lockText="1" noThreeD="1"/>
</file>

<file path=xl/ctrlProps/ctrlProp9.xml><?xml version="1.0" encoding="utf-8"?>
<formControlPr xmlns="http://schemas.microsoft.com/office/spreadsheetml/2009/9/main" objectType="CheckBox" fmlaLink="$W$22"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AE7D26-2C98-4E45-93F2-12DC03DF8F9B}"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5D88A23B-9901-45B6-BAFF-36ED415AD740}">
      <dgm:prSet phldrT="[テキスト]"/>
      <dgm:spPr>
        <a:xfrm>
          <a:off x="2451721" y="1573"/>
          <a:ext cx="1516407" cy="758203"/>
        </a:xfrm>
        <a:prstGeom prst="rect">
          <a:avLst/>
        </a:prstGeo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31F93BF2-913F-445F-AA03-E60C92C9EDE3}" type="parTrans" cxnId="{6FA330F6-8B67-4E1C-9CAA-E08118877F1A}">
      <dgm:prSet/>
      <dgm:spPr/>
      <dgm:t>
        <a:bodyPr/>
        <a:lstStyle/>
        <a:p>
          <a:endParaRPr kumimoji="1" lang="ja-JP" altLang="en-US"/>
        </a:p>
      </dgm:t>
    </dgm:pt>
    <dgm:pt modelId="{86CDCBF9-E453-43DF-927E-52B3F58233B4}" type="sibTrans" cxnId="{6FA330F6-8B67-4E1C-9CAA-E08118877F1A}">
      <dgm:prSet/>
      <dgm:spPr/>
      <dgm:t>
        <a:bodyPr/>
        <a:lstStyle/>
        <a:p>
          <a:endParaRPr kumimoji="1" lang="ja-JP" altLang="en-US"/>
        </a:p>
      </dgm:t>
    </dgm:pt>
    <dgm:pt modelId="{3E013CB7-A6AF-4860-9204-7317954A9DB9}" type="asst">
      <dgm:prSet phldrT="[テキスト]"/>
      <dgm:spPr>
        <a:xfrm>
          <a:off x="1534294" y="1078223"/>
          <a:ext cx="1516407" cy="758203"/>
        </a:xfr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FD14649F-F174-4C3A-84E2-3C705F42505D}" type="parTrans" cxnId="{1C2AD0AA-AA5C-4D39-918A-35F9B1DE660A}">
      <dgm:prSet/>
      <dgm:spPr>
        <a:xfrm>
          <a:off x="3050702" y="759777"/>
          <a:ext cx="159222" cy="697547"/>
        </a:xfrm>
      </dgm:spPr>
      <dgm:t>
        <a:bodyPr/>
        <a:lstStyle/>
        <a:p>
          <a:endParaRPr lang="ja-JP" altLang="en-US"/>
        </a:p>
      </dgm:t>
    </dgm:pt>
    <dgm:pt modelId="{47AD04A3-1993-42E4-8064-36AE51A44EC8}" type="sibTrans" cxnId="{1C2AD0AA-AA5C-4D39-918A-35F9B1DE660A}">
      <dgm:prSet/>
      <dgm:spPr/>
      <dgm:t>
        <a:bodyPr/>
        <a:lstStyle/>
        <a:p>
          <a:endParaRPr kumimoji="1" lang="ja-JP" altLang="en-US"/>
        </a:p>
      </dgm:t>
    </dgm:pt>
    <dgm:pt modelId="{E771276B-08EC-40E5-AF03-0500006F0D88}">
      <dgm:prSet phldrT="[テキスト]"/>
      <dgm:spPr>
        <a:xfrm>
          <a:off x="616868" y="2154872"/>
          <a:ext cx="1516407" cy="758203"/>
        </a:xfr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7C0E53AE-17EE-43D1-B33C-F7614A2178E7}" type="parTrans" cxnId="{7FF0332E-2454-4301-8791-00CB400D1A9B}">
      <dgm:prSet/>
      <dgm:spPr>
        <a:xfrm>
          <a:off x="1375071" y="759777"/>
          <a:ext cx="1834853" cy="1395094"/>
        </a:xfrm>
      </dgm:spPr>
      <dgm:t>
        <a:bodyPr/>
        <a:lstStyle/>
        <a:p>
          <a:endParaRPr lang="ja-JP" altLang="en-US"/>
        </a:p>
      </dgm:t>
    </dgm:pt>
    <dgm:pt modelId="{434C7E2E-C887-4B54-A3EC-BEF86C58319C}" type="sibTrans" cxnId="{7FF0332E-2454-4301-8791-00CB400D1A9B}">
      <dgm:prSet/>
      <dgm:spPr/>
      <dgm:t>
        <a:bodyPr/>
        <a:lstStyle/>
        <a:p>
          <a:endParaRPr kumimoji="1" lang="ja-JP" altLang="en-US"/>
        </a:p>
      </dgm:t>
    </dgm:pt>
    <dgm:pt modelId="{448F9407-0222-4C01-B6DC-B96516F54E31}">
      <dgm:prSet phldrT="[テキスト]"/>
      <dgm:spPr>
        <a:xfrm>
          <a:off x="2451721" y="2154872"/>
          <a:ext cx="1516407" cy="758203"/>
        </a:xfrm>
        <a:noFill/>
        <a:ln w="25400" cap="flat" cmpd="sng" algn="ctr">
          <a:solidFill>
            <a:sysClr val="windowText" lastClr="000000"/>
          </a:solidFill>
          <a:prstDash val="solid"/>
          <a:miter lim="800000"/>
        </a:ln>
        <a:effectLst/>
      </dgm:spPr>
      <dgm:t>
        <a:bodyPr/>
        <a:lstStyle/>
        <a:p>
          <a:r>
            <a:rPr kumimoji="1" lang="ja-JP" altLang="en-US">
              <a:solidFill>
                <a:sysClr val="windowText" lastClr="000000"/>
              </a:solidFill>
              <a:latin typeface="Calibri"/>
              <a:ea typeface="ＭＳ Ｐゴシック" panose="020B0600070205080204" pitchFamily="50" charset="-128"/>
              <a:cs typeface="+mn-cs"/>
            </a:rPr>
            <a:t>○○○○○○</a:t>
          </a:r>
        </a:p>
      </dgm:t>
    </dgm:pt>
    <dgm:pt modelId="{0FF05916-8B55-4340-B3DA-71BEE35D4F18}" type="parTrans" cxnId="{E24A07A5-CDEB-43CD-9EAE-4B4DA516D3CA}">
      <dgm:prSet/>
      <dgm:spPr>
        <a:xfrm>
          <a:off x="3164205" y="759777"/>
          <a:ext cx="91440" cy="1395094"/>
        </a:xfrm>
        <a:noFill/>
        <a:ln w="25400" cap="flat" cmpd="sng" algn="ctr">
          <a:solidFill>
            <a:srgbClr val="4F81BD">
              <a:shade val="60000"/>
              <a:hueOff val="0"/>
              <a:satOff val="0"/>
              <a:lumOff val="0"/>
              <a:alphaOff val="0"/>
            </a:srgbClr>
          </a:solidFill>
          <a:prstDash val="solid"/>
        </a:ln>
        <a:effectLst/>
      </dgm:spPr>
      <dgm:t>
        <a:bodyPr/>
        <a:lstStyle/>
        <a:p>
          <a:endParaRPr kumimoji="1" lang="ja-JP" altLang="en-US"/>
        </a:p>
      </dgm:t>
    </dgm:pt>
    <dgm:pt modelId="{A3B68234-8702-4525-8875-75F2ADCF5F68}" type="sibTrans" cxnId="{E24A07A5-CDEB-43CD-9EAE-4B4DA516D3CA}">
      <dgm:prSet/>
      <dgm:spPr/>
      <dgm:t>
        <a:bodyPr/>
        <a:lstStyle/>
        <a:p>
          <a:endParaRPr kumimoji="1" lang="ja-JP" altLang="en-US"/>
        </a:p>
      </dgm:t>
    </dgm:pt>
    <dgm:pt modelId="{3AACF6CF-2B69-4B50-8588-495847D9F26D}" type="pres">
      <dgm:prSet presAssocID="{C6AE7D26-2C98-4E45-93F2-12DC03DF8F9B}" presName="hierChild1" presStyleCnt="0">
        <dgm:presLayoutVars>
          <dgm:orgChart val="1"/>
          <dgm:chPref val="1"/>
          <dgm:dir/>
          <dgm:animOne val="branch"/>
          <dgm:animLvl val="lvl"/>
          <dgm:resizeHandles/>
        </dgm:presLayoutVars>
      </dgm:prSet>
      <dgm:spPr/>
      <dgm:t>
        <a:bodyPr/>
        <a:lstStyle/>
        <a:p>
          <a:endParaRPr kumimoji="1" lang="ja-JP" altLang="en-US"/>
        </a:p>
      </dgm:t>
    </dgm:pt>
    <dgm:pt modelId="{01BCFEAB-D233-42A5-A5DD-82182F126E11}" type="pres">
      <dgm:prSet presAssocID="{5D88A23B-9901-45B6-BAFF-36ED415AD740}" presName="hierRoot1" presStyleCnt="0">
        <dgm:presLayoutVars>
          <dgm:hierBranch/>
        </dgm:presLayoutVars>
      </dgm:prSet>
      <dgm:spPr/>
    </dgm:pt>
    <dgm:pt modelId="{A43BE5B9-30C3-40F5-AE8B-AC16CF903C7D}" type="pres">
      <dgm:prSet presAssocID="{5D88A23B-9901-45B6-BAFF-36ED415AD740}" presName="rootComposite1" presStyleCnt="0"/>
      <dgm:spPr/>
    </dgm:pt>
    <dgm:pt modelId="{4CB9E66E-F324-413D-A24B-A383AE2B2833}" type="pres">
      <dgm:prSet presAssocID="{5D88A23B-9901-45B6-BAFF-36ED415AD740}" presName="rootText1" presStyleLbl="node0" presStyleIdx="0" presStyleCnt="1">
        <dgm:presLayoutVars>
          <dgm:chPref val="3"/>
        </dgm:presLayoutVars>
      </dgm:prSet>
      <dgm:spPr>
        <a:prstGeom prst="rect">
          <a:avLst/>
        </a:prstGeom>
      </dgm:spPr>
      <dgm:t>
        <a:bodyPr/>
        <a:lstStyle/>
        <a:p>
          <a:endParaRPr kumimoji="1" lang="ja-JP" altLang="en-US"/>
        </a:p>
      </dgm:t>
    </dgm:pt>
    <dgm:pt modelId="{D99F4EB2-0256-41AB-A486-DAE016F3BC64}" type="pres">
      <dgm:prSet presAssocID="{5D88A23B-9901-45B6-BAFF-36ED415AD740}" presName="rootConnector1" presStyleLbl="node1" presStyleIdx="0" presStyleCnt="0"/>
      <dgm:spPr/>
      <dgm:t>
        <a:bodyPr/>
        <a:lstStyle/>
        <a:p>
          <a:endParaRPr kumimoji="1" lang="ja-JP" altLang="en-US"/>
        </a:p>
      </dgm:t>
    </dgm:pt>
    <dgm:pt modelId="{A6BBFD27-13E7-4437-8544-D8D5FBCF7035}" type="pres">
      <dgm:prSet presAssocID="{5D88A23B-9901-45B6-BAFF-36ED415AD740}" presName="hierChild2" presStyleCnt="0"/>
      <dgm:spPr/>
    </dgm:pt>
    <dgm:pt modelId="{2D3D1C1C-074C-451E-ABA7-07AD074977B8}" type="pres">
      <dgm:prSet presAssocID="{7C0E53AE-17EE-43D1-B33C-F7614A2178E7}" presName="Name35" presStyleLbl="parChTrans1D2" presStyleIdx="0" presStyleCnt="3"/>
      <dgm:spPr/>
      <dgm:t>
        <a:bodyPr/>
        <a:lstStyle/>
        <a:p>
          <a:endParaRPr kumimoji="1" lang="ja-JP" altLang="en-US"/>
        </a:p>
      </dgm:t>
    </dgm:pt>
    <dgm:pt modelId="{9946F2B6-48B0-4487-A607-C22359F64D75}" type="pres">
      <dgm:prSet presAssocID="{E771276B-08EC-40E5-AF03-0500006F0D88}" presName="hierRoot2" presStyleCnt="0">
        <dgm:presLayoutVars>
          <dgm:hierBranch val="init"/>
        </dgm:presLayoutVars>
      </dgm:prSet>
      <dgm:spPr/>
    </dgm:pt>
    <dgm:pt modelId="{1525AE65-7C57-47FD-814A-F319B4ED64BC}" type="pres">
      <dgm:prSet presAssocID="{E771276B-08EC-40E5-AF03-0500006F0D88}" presName="rootComposite" presStyleCnt="0"/>
      <dgm:spPr/>
    </dgm:pt>
    <dgm:pt modelId="{5B530597-76BB-4187-B431-768EB9053161}" type="pres">
      <dgm:prSet presAssocID="{E771276B-08EC-40E5-AF03-0500006F0D88}" presName="rootText" presStyleLbl="node2" presStyleIdx="0" presStyleCnt="2" custLinFactNeighborX="-47375">
        <dgm:presLayoutVars>
          <dgm:chPref val="3"/>
        </dgm:presLayoutVars>
      </dgm:prSet>
      <dgm:spPr>
        <a:prstGeom prst="rect">
          <a:avLst/>
        </a:prstGeom>
      </dgm:spPr>
      <dgm:t>
        <a:bodyPr/>
        <a:lstStyle/>
        <a:p>
          <a:endParaRPr kumimoji="1" lang="ja-JP" altLang="en-US"/>
        </a:p>
      </dgm:t>
    </dgm:pt>
    <dgm:pt modelId="{B53351B6-7A8E-4744-98D3-7C00CED764D9}" type="pres">
      <dgm:prSet presAssocID="{E771276B-08EC-40E5-AF03-0500006F0D88}" presName="rootConnector" presStyleLbl="node2" presStyleIdx="0" presStyleCnt="2"/>
      <dgm:spPr/>
      <dgm:t>
        <a:bodyPr/>
        <a:lstStyle/>
        <a:p>
          <a:endParaRPr kumimoji="1" lang="ja-JP" altLang="en-US"/>
        </a:p>
      </dgm:t>
    </dgm:pt>
    <dgm:pt modelId="{44C626DC-7210-4C0D-A650-799E05ECCE6C}" type="pres">
      <dgm:prSet presAssocID="{E771276B-08EC-40E5-AF03-0500006F0D88}" presName="hierChild4" presStyleCnt="0"/>
      <dgm:spPr/>
    </dgm:pt>
    <dgm:pt modelId="{5513ACD9-B261-4B9F-A191-0346AE803149}" type="pres">
      <dgm:prSet presAssocID="{E771276B-08EC-40E5-AF03-0500006F0D88}" presName="hierChild5" presStyleCnt="0"/>
      <dgm:spPr/>
    </dgm:pt>
    <dgm:pt modelId="{86A9C22E-C636-4BAF-9253-DADD180B230F}" type="pres">
      <dgm:prSet presAssocID="{0FF05916-8B55-4340-B3DA-71BEE35D4F18}" presName="Name35" presStyleLbl="parChTrans1D2" presStyleIdx="1" presStyleCnt="3"/>
      <dgm:spPr/>
      <dgm:t>
        <a:bodyPr/>
        <a:lstStyle/>
        <a:p>
          <a:endParaRPr kumimoji="1" lang="ja-JP" altLang="en-US"/>
        </a:p>
      </dgm:t>
    </dgm:pt>
    <dgm:pt modelId="{BC2BED98-FE16-45C7-ADAF-A0350884F01D}" type="pres">
      <dgm:prSet presAssocID="{448F9407-0222-4C01-B6DC-B96516F54E31}" presName="hierRoot2" presStyleCnt="0">
        <dgm:presLayoutVars>
          <dgm:hierBranch val="init"/>
        </dgm:presLayoutVars>
      </dgm:prSet>
      <dgm:spPr/>
    </dgm:pt>
    <dgm:pt modelId="{B76B6707-49EC-4CA9-8062-31CE07A9089F}" type="pres">
      <dgm:prSet presAssocID="{448F9407-0222-4C01-B6DC-B96516F54E31}" presName="rootComposite" presStyleCnt="0"/>
      <dgm:spPr/>
    </dgm:pt>
    <dgm:pt modelId="{4CA5CF06-3CF5-4EF4-9038-CB951A1AA5E7}" type="pres">
      <dgm:prSet presAssocID="{448F9407-0222-4C01-B6DC-B96516F54E31}" presName="rootText" presStyleLbl="node2" presStyleIdx="1" presStyleCnt="2" custLinFactNeighborX="-60782" custLinFactNeighborY="91">
        <dgm:presLayoutVars>
          <dgm:chPref val="3"/>
        </dgm:presLayoutVars>
      </dgm:prSet>
      <dgm:spPr>
        <a:prstGeom prst="rect">
          <a:avLst/>
        </a:prstGeom>
      </dgm:spPr>
      <dgm:t>
        <a:bodyPr/>
        <a:lstStyle/>
        <a:p>
          <a:endParaRPr kumimoji="1" lang="ja-JP" altLang="en-US"/>
        </a:p>
      </dgm:t>
    </dgm:pt>
    <dgm:pt modelId="{4AE8B358-0EBB-490F-8826-A23832B2CCE1}" type="pres">
      <dgm:prSet presAssocID="{448F9407-0222-4C01-B6DC-B96516F54E31}" presName="rootConnector" presStyleLbl="node2" presStyleIdx="1" presStyleCnt="2"/>
      <dgm:spPr/>
      <dgm:t>
        <a:bodyPr/>
        <a:lstStyle/>
        <a:p>
          <a:endParaRPr kumimoji="1" lang="ja-JP" altLang="en-US"/>
        </a:p>
      </dgm:t>
    </dgm:pt>
    <dgm:pt modelId="{BCF1CAB0-2777-4720-A1EF-3008CC392FD5}" type="pres">
      <dgm:prSet presAssocID="{448F9407-0222-4C01-B6DC-B96516F54E31}" presName="hierChild4" presStyleCnt="0"/>
      <dgm:spPr/>
    </dgm:pt>
    <dgm:pt modelId="{5E25A776-1354-4955-8390-34AEEFC3CD32}" type="pres">
      <dgm:prSet presAssocID="{448F9407-0222-4C01-B6DC-B96516F54E31}" presName="hierChild5" presStyleCnt="0"/>
      <dgm:spPr/>
    </dgm:pt>
    <dgm:pt modelId="{C3B9D07F-DB35-4D6D-8119-359A885B2247}" type="pres">
      <dgm:prSet presAssocID="{5D88A23B-9901-45B6-BAFF-36ED415AD740}" presName="hierChild3" presStyleCnt="0"/>
      <dgm:spPr/>
    </dgm:pt>
    <dgm:pt modelId="{4C305152-CC3E-4D6D-B3A9-262CB3FEDF57}" type="pres">
      <dgm:prSet presAssocID="{FD14649F-F174-4C3A-84E2-3C705F42505D}" presName="Name111" presStyleLbl="parChTrans1D2" presStyleIdx="2" presStyleCnt="3"/>
      <dgm:spPr/>
      <dgm:t>
        <a:bodyPr/>
        <a:lstStyle/>
        <a:p>
          <a:endParaRPr kumimoji="1" lang="ja-JP" altLang="en-US"/>
        </a:p>
      </dgm:t>
    </dgm:pt>
    <dgm:pt modelId="{0C849625-03E8-465A-8DD1-15FEFD9BE2F1}" type="pres">
      <dgm:prSet presAssocID="{3E013CB7-A6AF-4860-9204-7317954A9DB9}" presName="hierRoot3" presStyleCnt="0">
        <dgm:presLayoutVars>
          <dgm:hierBranch val="r"/>
        </dgm:presLayoutVars>
      </dgm:prSet>
      <dgm:spPr/>
    </dgm:pt>
    <dgm:pt modelId="{074FF56D-2AE2-4BE4-9217-720858A926A0}" type="pres">
      <dgm:prSet presAssocID="{3E013CB7-A6AF-4860-9204-7317954A9DB9}" presName="rootComposite3" presStyleCnt="0"/>
      <dgm:spPr/>
    </dgm:pt>
    <dgm:pt modelId="{A04A7439-03D6-4A11-84AE-C391419EDB72}" type="pres">
      <dgm:prSet presAssocID="{3E013CB7-A6AF-4860-9204-7317954A9DB9}" presName="rootText3" presStyleLbl="asst1" presStyleIdx="0" presStyleCnt="1" custLinFactX="77878" custLinFactNeighborX="100000" custLinFactNeighborY="0">
        <dgm:presLayoutVars>
          <dgm:chPref val="3"/>
        </dgm:presLayoutVars>
      </dgm:prSet>
      <dgm:spPr>
        <a:prstGeom prst="rect">
          <a:avLst/>
        </a:prstGeom>
      </dgm:spPr>
      <dgm:t>
        <a:bodyPr/>
        <a:lstStyle/>
        <a:p>
          <a:endParaRPr kumimoji="1" lang="ja-JP" altLang="en-US"/>
        </a:p>
      </dgm:t>
    </dgm:pt>
    <dgm:pt modelId="{B066353E-EA9C-47E9-892A-FD5E260F2B03}" type="pres">
      <dgm:prSet presAssocID="{3E013CB7-A6AF-4860-9204-7317954A9DB9}" presName="rootConnector3" presStyleLbl="asst1" presStyleIdx="0" presStyleCnt="1"/>
      <dgm:spPr/>
      <dgm:t>
        <a:bodyPr/>
        <a:lstStyle/>
        <a:p>
          <a:endParaRPr kumimoji="1" lang="ja-JP" altLang="en-US"/>
        </a:p>
      </dgm:t>
    </dgm:pt>
    <dgm:pt modelId="{40BD1493-41D7-44C7-8001-EB57C54CA6A7}" type="pres">
      <dgm:prSet presAssocID="{3E013CB7-A6AF-4860-9204-7317954A9DB9}" presName="hierChild6" presStyleCnt="0"/>
      <dgm:spPr/>
    </dgm:pt>
    <dgm:pt modelId="{0CBAB7BA-A89F-4D75-BF64-6E27786E6FCD}" type="pres">
      <dgm:prSet presAssocID="{3E013CB7-A6AF-4860-9204-7317954A9DB9}" presName="hierChild7" presStyleCnt="0"/>
      <dgm:spPr/>
    </dgm:pt>
  </dgm:ptLst>
  <dgm:cxnLst>
    <dgm:cxn modelId="{53CF507E-DA43-49A0-AAAC-553F87CB8B09}" type="presOf" srcId="{3E013CB7-A6AF-4860-9204-7317954A9DB9}" destId="{B066353E-EA9C-47E9-892A-FD5E260F2B03}" srcOrd="1" destOrd="0" presId="urn:microsoft.com/office/officeart/2005/8/layout/orgChart1"/>
    <dgm:cxn modelId="{7FF0332E-2454-4301-8791-00CB400D1A9B}" srcId="{5D88A23B-9901-45B6-BAFF-36ED415AD740}" destId="{E771276B-08EC-40E5-AF03-0500006F0D88}" srcOrd="1" destOrd="0" parTransId="{7C0E53AE-17EE-43D1-B33C-F7614A2178E7}" sibTransId="{434C7E2E-C887-4B54-A3EC-BEF86C58319C}"/>
    <dgm:cxn modelId="{341E0B7D-0E82-4C2A-8248-449A185CC9F8}" type="presOf" srcId="{3E013CB7-A6AF-4860-9204-7317954A9DB9}" destId="{A04A7439-03D6-4A11-84AE-C391419EDB72}" srcOrd="0" destOrd="0" presId="urn:microsoft.com/office/officeart/2005/8/layout/orgChart1"/>
    <dgm:cxn modelId="{1C2AD0AA-AA5C-4D39-918A-35F9B1DE660A}" srcId="{5D88A23B-9901-45B6-BAFF-36ED415AD740}" destId="{3E013CB7-A6AF-4860-9204-7317954A9DB9}" srcOrd="0" destOrd="0" parTransId="{FD14649F-F174-4C3A-84E2-3C705F42505D}" sibTransId="{47AD04A3-1993-42E4-8064-36AE51A44EC8}"/>
    <dgm:cxn modelId="{A1CCE9C3-60EF-4D7F-A6CD-E033F2BCEF69}" type="presOf" srcId="{5D88A23B-9901-45B6-BAFF-36ED415AD740}" destId="{D99F4EB2-0256-41AB-A486-DAE016F3BC64}" srcOrd="1" destOrd="0" presId="urn:microsoft.com/office/officeart/2005/8/layout/orgChart1"/>
    <dgm:cxn modelId="{BBE0BD65-89FD-4E46-840B-F34D1883F0F4}" type="presOf" srcId="{E771276B-08EC-40E5-AF03-0500006F0D88}" destId="{5B530597-76BB-4187-B431-768EB9053161}" srcOrd="0" destOrd="0" presId="urn:microsoft.com/office/officeart/2005/8/layout/orgChart1"/>
    <dgm:cxn modelId="{675E460A-A9B8-4FD1-B865-BC9754BED68E}" type="presOf" srcId="{C6AE7D26-2C98-4E45-93F2-12DC03DF8F9B}" destId="{3AACF6CF-2B69-4B50-8588-495847D9F26D}" srcOrd="0" destOrd="0" presId="urn:microsoft.com/office/officeart/2005/8/layout/orgChart1"/>
    <dgm:cxn modelId="{44787995-7D43-4EDE-9354-EF4010025BDD}" type="presOf" srcId="{7C0E53AE-17EE-43D1-B33C-F7614A2178E7}" destId="{2D3D1C1C-074C-451E-ABA7-07AD074977B8}" srcOrd="0" destOrd="0" presId="urn:microsoft.com/office/officeart/2005/8/layout/orgChart1"/>
    <dgm:cxn modelId="{6B82BD44-E963-43BB-B728-7B00EE55979D}" type="presOf" srcId="{448F9407-0222-4C01-B6DC-B96516F54E31}" destId="{4AE8B358-0EBB-490F-8826-A23832B2CCE1}" srcOrd="1" destOrd="0" presId="urn:microsoft.com/office/officeart/2005/8/layout/orgChart1"/>
    <dgm:cxn modelId="{031EE58C-688F-46F1-8F72-5ADF00F3BFFF}" type="presOf" srcId="{0FF05916-8B55-4340-B3DA-71BEE35D4F18}" destId="{86A9C22E-C636-4BAF-9253-DADD180B230F}" srcOrd="0" destOrd="0" presId="urn:microsoft.com/office/officeart/2005/8/layout/orgChart1"/>
    <dgm:cxn modelId="{FDB6F585-66A2-46C5-A610-409113FF9E80}" type="presOf" srcId="{448F9407-0222-4C01-B6DC-B96516F54E31}" destId="{4CA5CF06-3CF5-4EF4-9038-CB951A1AA5E7}" srcOrd="0" destOrd="0" presId="urn:microsoft.com/office/officeart/2005/8/layout/orgChart1"/>
    <dgm:cxn modelId="{EFA1A2A8-807D-4CD8-B1A4-BB765D911BF5}" type="presOf" srcId="{FD14649F-F174-4C3A-84E2-3C705F42505D}" destId="{4C305152-CC3E-4D6D-B3A9-262CB3FEDF57}" srcOrd="0" destOrd="0" presId="urn:microsoft.com/office/officeart/2005/8/layout/orgChart1"/>
    <dgm:cxn modelId="{C1594432-BECF-45C9-BE5E-32C4D6AB050C}" type="presOf" srcId="{E771276B-08EC-40E5-AF03-0500006F0D88}" destId="{B53351B6-7A8E-4744-98D3-7C00CED764D9}" srcOrd="1" destOrd="0" presId="urn:microsoft.com/office/officeart/2005/8/layout/orgChart1"/>
    <dgm:cxn modelId="{2635D596-75E2-4CD2-A5D6-9F2AF6AC868A}" type="presOf" srcId="{5D88A23B-9901-45B6-BAFF-36ED415AD740}" destId="{4CB9E66E-F324-413D-A24B-A383AE2B2833}" srcOrd="0" destOrd="0" presId="urn:microsoft.com/office/officeart/2005/8/layout/orgChart1"/>
    <dgm:cxn modelId="{6FA330F6-8B67-4E1C-9CAA-E08118877F1A}" srcId="{C6AE7D26-2C98-4E45-93F2-12DC03DF8F9B}" destId="{5D88A23B-9901-45B6-BAFF-36ED415AD740}" srcOrd="0" destOrd="0" parTransId="{31F93BF2-913F-445F-AA03-E60C92C9EDE3}" sibTransId="{86CDCBF9-E453-43DF-927E-52B3F58233B4}"/>
    <dgm:cxn modelId="{E24A07A5-CDEB-43CD-9EAE-4B4DA516D3CA}" srcId="{5D88A23B-9901-45B6-BAFF-36ED415AD740}" destId="{448F9407-0222-4C01-B6DC-B96516F54E31}" srcOrd="2" destOrd="0" parTransId="{0FF05916-8B55-4340-B3DA-71BEE35D4F18}" sibTransId="{A3B68234-8702-4525-8875-75F2ADCF5F68}"/>
    <dgm:cxn modelId="{D573BCF1-90BA-44C0-8D81-7F1DEA35E6A8}" type="presParOf" srcId="{3AACF6CF-2B69-4B50-8588-495847D9F26D}" destId="{01BCFEAB-D233-42A5-A5DD-82182F126E11}" srcOrd="0" destOrd="0" presId="urn:microsoft.com/office/officeart/2005/8/layout/orgChart1"/>
    <dgm:cxn modelId="{D7EFB318-2B28-4D02-B6BB-5C8BFB66807C}" type="presParOf" srcId="{01BCFEAB-D233-42A5-A5DD-82182F126E11}" destId="{A43BE5B9-30C3-40F5-AE8B-AC16CF903C7D}" srcOrd="0" destOrd="0" presId="urn:microsoft.com/office/officeart/2005/8/layout/orgChart1"/>
    <dgm:cxn modelId="{6143B0E7-9401-403D-9667-EC39945534D5}" type="presParOf" srcId="{A43BE5B9-30C3-40F5-AE8B-AC16CF903C7D}" destId="{4CB9E66E-F324-413D-A24B-A383AE2B2833}" srcOrd="0" destOrd="0" presId="urn:microsoft.com/office/officeart/2005/8/layout/orgChart1"/>
    <dgm:cxn modelId="{32AA1767-11F3-4CC7-B129-0236376B5D92}" type="presParOf" srcId="{A43BE5B9-30C3-40F5-AE8B-AC16CF903C7D}" destId="{D99F4EB2-0256-41AB-A486-DAE016F3BC64}" srcOrd="1" destOrd="0" presId="urn:microsoft.com/office/officeart/2005/8/layout/orgChart1"/>
    <dgm:cxn modelId="{3AA00752-02A6-4FD2-B605-44B77BCCB2DB}" type="presParOf" srcId="{01BCFEAB-D233-42A5-A5DD-82182F126E11}" destId="{A6BBFD27-13E7-4437-8544-D8D5FBCF7035}" srcOrd="1" destOrd="0" presId="urn:microsoft.com/office/officeart/2005/8/layout/orgChart1"/>
    <dgm:cxn modelId="{5F04E715-478C-472F-B209-B97240F0D404}" type="presParOf" srcId="{A6BBFD27-13E7-4437-8544-D8D5FBCF7035}" destId="{2D3D1C1C-074C-451E-ABA7-07AD074977B8}" srcOrd="0" destOrd="0" presId="urn:microsoft.com/office/officeart/2005/8/layout/orgChart1"/>
    <dgm:cxn modelId="{C06ED286-F523-44F1-BF94-82007384AB3F}" type="presParOf" srcId="{A6BBFD27-13E7-4437-8544-D8D5FBCF7035}" destId="{9946F2B6-48B0-4487-A607-C22359F64D75}" srcOrd="1" destOrd="0" presId="urn:microsoft.com/office/officeart/2005/8/layout/orgChart1"/>
    <dgm:cxn modelId="{CAD8679B-F47E-4379-82FF-28A9866277AA}" type="presParOf" srcId="{9946F2B6-48B0-4487-A607-C22359F64D75}" destId="{1525AE65-7C57-47FD-814A-F319B4ED64BC}" srcOrd="0" destOrd="0" presId="urn:microsoft.com/office/officeart/2005/8/layout/orgChart1"/>
    <dgm:cxn modelId="{0B0C6A57-222F-4A2D-BA92-4E426A3CB339}" type="presParOf" srcId="{1525AE65-7C57-47FD-814A-F319B4ED64BC}" destId="{5B530597-76BB-4187-B431-768EB9053161}" srcOrd="0" destOrd="0" presId="urn:microsoft.com/office/officeart/2005/8/layout/orgChart1"/>
    <dgm:cxn modelId="{DCA8A759-0BDE-4D02-8E87-9819AA8F8E73}" type="presParOf" srcId="{1525AE65-7C57-47FD-814A-F319B4ED64BC}" destId="{B53351B6-7A8E-4744-98D3-7C00CED764D9}" srcOrd="1" destOrd="0" presId="urn:microsoft.com/office/officeart/2005/8/layout/orgChart1"/>
    <dgm:cxn modelId="{11924170-227E-4F50-A9A5-1BE531F5628D}" type="presParOf" srcId="{9946F2B6-48B0-4487-A607-C22359F64D75}" destId="{44C626DC-7210-4C0D-A650-799E05ECCE6C}" srcOrd="1" destOrd="0" presId="urn:microsoft.com/office/officeart/2005/8/layout/orgChart1"/>
    <dgm:cxn modelId="{E3D949E9-EE2E-43B3-ACB6-03E222D95EA9}" type="presParOf" srcId="{9946F2B6-48B0-4487-A607-C22359F64D75}" destId="{5513ACD9-B261-4B9F-A191-0346AE803149}" srcOrd="2" destOrd="0" presId="urn:microsoft.com/office/officeart/2005/8/layout/orgChart1"/>
    <dgm:cxn modelId="{854A4A3F-491F-4778-96EE-9877E7FF18C3}" type="presParOf" srcId="{A6BBFD27-13E7-4437-8544-D8D5FBCF7035}" destId="{86A9C22E-C636-4BAF-9253-DADD180B230F}" srcOrd="2" destOrd="0" presId="urn:microsoft.com/office/officeart/2005/8/layout/orgChart1"/>
    <dgm:cxn modelId="{90698547-FCE4-4F62-B977-70003C2E6B78}" type="presParOf" srcId="{A6BBFD27-13E7-4437-8544-D8D5FBCF7035}" destId="{BC2BED98-FE16-45C7-ADAF-A0350884F01D}" srcOrd="3" destOrd="0" presId="urn:microsoft.com/office/officeart/2005/8/layout/orgChart1"/>
    <dgm:cxn modelId="{59A4682C-81EB-4024-9CF1-291B8187A6F0}" type="presParOf" srcId="{BC2BED98-FE16-45C7-ADAF-A0350884F01D}" destId="{B76B6707-49EC-4CA9-8062-31CE07A9089F}" srcOrd="0" destOrd="0" presId="urn:microsoft.com/office/officeart/2005/8/layout/orgChart1"/>
    <dgm:cxn modelId="{8E5D6FB8-B469-47F7-99D2-8716E7CE1E9C}" type="presParOf" srcId="{B76B6707-49EC-4CA9-8062-31CE07A9089F}" destId="{4CA5CF06-3CF5-4EF4-9038-CB951A1AA5E7}" srcOrd="0" destOrd="0" presId="urn:microsoft.com/office/officeart/2005/8/layout/orgChart1"/>
    <dgm:cxn modelId="{F24BE87B-F0C2-440E-8721-F046565FFCAD}" type="presParOf" srcId="{B76B6707-49EC-4CA9-8062-31CE07A9089F}" destId="{4AE8B358-0EBB-490F-8826-A23832B2CCE1}" srcOrd="1" destOrd="0" presId="urn:microsoft.com/office/officeart/2005/8/layout/orgChart1"/>
    <dgm:cxn modelId="{56BF3659-8A14-4754-83B5-A259D385C49D}" type="presParOf" srcId="{BC2BED98-FE16-45C7-ADAF-A0350884F01D}" destId="{BCF1CAB0-2777-4720-A1EF-3008CC392FD5}" srcOrd="1" destOrd="0" presId="urn:microsoft.com/office/officeart/2005/8/layout/orgChart1"/>
    <dgm:cxn modelId="{F45F73DF-77B1-44B1-8D15-0CC986A44DD7}" type="presParOf" srcId="{BC2BED98-FE16-45C7-ADAF-A0350884F01D}" destId="{5E25A776-1354-4955-8390-34AEEFC3CD32}" srcOrd="2" destOrd="0" presId="urn:microsoft.com/office/officeart/2005/8/layout/orgChart1"/>
    <dgm:cxn modelId="{A69F0F4A-6835-4048-AB27-57E860619AAA}" type="presParOf" srcId="{01BCFEAB-D233-42A5-A5DD-82182F126E11}" destId="{C3B9D07F-DB35-4D6D-8119-359A885B2247}" srcOrd="2" destOrd="0" presId="urn:microsoft.com/office/officeart/2005/8/layout/orgChart1"/>
    <dgm:cxn modelId="{40DF613F-EA28-461E-8CCD-E2672F886730}" type="presParOf" srcId="{C3B9D07F-DB35-4D6D-8119-359A885B2247}" destId="{4C305152-CC3E-4D6D-B3A9-262CB3FEDF57}" srcOrd="0" destOrd="0" presId="urn:microsoft.com/office/officeart/2005/8/layout/orgChart1"/>
    <dgm:cxn modelId="{A88418C4-86B0-4022-B3CB-343314BCCEAD}" type="presParOf" srcId="{C3B9D07F-DB35-4D6D-8119-359A885B2247}" destId="{0C849625-03E8-465A-8DD1-15FEFD9BE2F1}" srcOrd="1" destOrd="0" presId="urn:microsoft.com/office/officeart/2005/8/layout/orgChart1"/>
    <dgm:cxn modelId="{33ECA2B2-4285-4A8E-A6A2-D476AFDC6515}" type="presParOf" srcId="{0C849625-03E8-465A-8DD1-15FEFD9BE2F1}" destId="{074FF56D-2AE2-4BE4-9217-720858A926A0}" srcOrd="0" destOrd="0" presId="urn:microsoft.com/office/officeart/2005/8/layout/orgChart1"/>
    <dgm:cxn modelId="{933393FC-4AA0-4BD5-9E70-F9AFC33A51A2}" type="presParOf" srcId="{074FF56D-2AE2-4BE4-9217-720858A926A0}" destId="{A04A7439-03D6-4A11-84AE-C391419EDB72}" srcOrd="0" destOrd="0" presId="urn:microsoft.com/office/officeart/2005/8/layout/orgChart1"/>
    <dgm:cxn modelId="{AD179289-DB59-4BEB-BE44-B80296D60F3C}" type="presParOf" srcId="{074FF56D-2AE2-4BE4-9217-720858A926A0}" destId="{B066353E-EA9C-47E9-892A-FD5E260F2B03}" srcOrd="1" destOrd="0" presId="urn:microsoft.com/office/officeart/2005/8/layout/orgChart1"/>
    <dgm:cxn modelId="{14B3801B-D01E-4E87-AE88-D084F62E5ADC}" type="presParOf" srcId="{0C849625-03E8-465A-8DD1-15FEFD9BE2F1}" destId="{40BD1493-41D7-44C7-8001-EB57C54CA6A7}" srcOrd="1" destOrd="0" presId="urn:microsoft.com/office/officeart/2005/8/layout/orgChart1"/>
    <dgm:cxn modelId="{0D3B5D5C-5E96-41E0-AB60-44A9DFD7F232}" type="presParOf" srcId="{0C849625-03E8-465A-8DD1-15FEFD9BE2F1}" destId="{0CBAB7BA-A89F-4D75-BF64-6E27786E6FC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30</xdr:row>
          <xdr:rowOff>38100</xdr:rowOff>
        </xdr:from>
        <xdr:to>
          <xdr:col>4</xdr:col>
          <xdr:colOff>409575</xdr:colOff>
          <xdr:row>30</xdr:row>
          <xdr:rowOff>247650</xdr:rowOff>
        </xdr:to>
        <xdr:sp macro="" textlink="">
          <xdr:nvSpPr>
            <xdr:cNvPr id="3268619" name="Check Box 11" hidden="1">
              <a:extLst>
                <a:ext uri="{63B3BB69-23CF-44E3-9099-C40C66FF867C}">
                  <a14:compatExt spid="_x0000_s3268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9525</xdr:rowOff>
        </xdr:from>
        <xdr:to>
          <xdr:col>4</xdr:col>
          <xdr:colOff>409575</xdr:colOff>
          <xdr:row>31</xdr:row>
          <xdr:rowOff>276225</xdr:rowOff>
        </xdr:to>
        <xdr:sp macro="" textlink="">
          <xdr:nvSpPr>
            <xdr:cNvPr id="3268620" name="Check Box 12" hidden="1">
              <a:extLst>
                <a:ext uri="{63B3BB69-23CF-44E3-9099-C40C66FF867C}">
                  <a14:compatExt spid="_x0000_s3268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276225</xdr:rowOff>
        </xdr:from>
        <xdr:to>
          <xdr:col>4</xdr:col>
          <xdr:colOff>409575</xdr:colOff>
          <xdr:row>33</xdr:row>
          <xdr:rowOff>0</xdr:rowOff>
        </xdr:to>
        <xdr:sp macro="" textlink="">
          <xdr:nvSpPr>
            <xdr:cNvPr id="3268621" name="Check Box 13" hidden="1">
              <a:extLst>
                <a:ext uri="{63B3BB69-23CF-44E3-9099-C40C66FF867C}">
                  <a14:compatExt spid="_x0000_s3268621"/>
                </a:ext>
              </a:extLst>
            </xdr:cNvPr>
            <xdr:cNvSpPr/>
          </xdr:nvSpPr>
          <xdr:spPr>
            <a:xfrm>
              <a:off x="0" y="0"/>
              <a:ext cx="0" cy="0"/>
            </a:xfrm>
            <a:prstGeom prst="rect">
              <a:avLst/>
            </a:prstGeom>
          </xdr:spPr>
        </xdr:sp>
        <xdr:clientData/>
      </xdr:twoCellAnchor>
    </mc:Choice>
    <mc:Fallback/>
  </mc:AlternateContent>
  <xdr:twoCellAnchor editAs="oneCell">
    <xdr:from>
      <xdr:col>8</xdr:col>
      <xdr:colOff>285750</xdr:colOff>
      <xdr:row>1</xdr:row>
      <xdr:rowOff>133350</xdr:rowOff>
    </xdr:from>
    <xdr:to>
      <xdr:col>15</xdr:col>
      <xdr:colOff>771525</xdr:colOff>
      <xdr:row>54</xdr:row>
      <xdr:rowOff>85725</xdr:rowOff>
    </xdr:to>
    <xdr:pic>
      <xdr:nvPicPr>
        <xdr:cNvPr id="3268631"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0050" y="371475"/>
          <a:ext cx="6353175" cy="2311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6</xdr:row>
          <xdr:rowOff>190500</xdr:rowOff>
        </xdr:from>
        <xdr:to>
          <xdr:col>9</xdr:col>
          <xdr:colOff>476250</xdr:colOff>
          <xdr:row>8</xdr:row>
          <xdr:rowOff>0</xdr:rowOff>
        </xdr:to>
        <xdr:sp macro="" textlink="">
          <xdr:nvSpPr>
            <xdr:cNvPr id="3247107" name="Check Box 3" hidden="1">
              <a:extLst>
                <a:ext uri="{63B3BB69-23CF-44E3-9099-C40C66FF867C}">
                  <a14:compatExt spid="_x0000_s3247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xdr:row>
          <xdr:rowOff>190500</xdr:rowOff>
        </xdr:from>
        <xdr:to>
          <xdr:col>14</xdr:col>
          <xdr:colOff>428625</xdr:colOff>
          <xdr:row>8</xdr:row>
          <xdr:rowOff>0</xdr:rowOff>
        </xdr:to>
        <xdr:sp macro="" textlink="">
          <xdr:nvSpPr>
            <xdr:cNvPr id="3247108" name="Check Box 4" hidden="1">
              <a:extLst>
                <a:ext uri="{63B3BB69-23CF-44E3-9099-C40C66FF867C}">
                  <a14:compatExt spid="_x0000_s3247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190500</xdr:rowOff>
        </xdr:from>
        <xdr:to>
          <xdr:col>9</xdr:col>
          <xdr:colOff>476250</xdr:colOff>
          <xdr:row>15</xdr:row>
          <xdr:rowOff>0</xdr:rowOff>
        </xdr:to>
        <xdr:sp macro="" textlink="">
          <xdr:nvSpPr>
            <xdr:cNvPr id="3247109" name="Check Box 5" hidden="1">
              <a:extLst>
                <a:ext uri="{63B3BB69-23CF-44E3-9099-C40C66FF867C}">
                  <a14:compatExt spid="_x0000_s3247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190500</xdr:rowOff>
        </xdr:from>
        <xdr:to>
          <xdr:col>14</xdr:col>
          <xdr:colOff>428625</xdr:colOff>
          <xdr:row>15</xdr:row>
          <xdr:rowOff>0</xdr:rowOff>
        </xdr:to>
        <xdr:sp macro="" textlink="">
          <xdr:nvSpPr>
            <xdr:cNvPr id="3247110" name="Check Box 6" hidden="1">
              <a:extLst>
                <a:ext uri="{63B3BB69-23CF-44E3-9099-C40C66FF867C}">
                  <a14:compatExt spid="_x0000_s3247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20</xdr:row>
          <xdr:rowOff>190500</xdr:rowOff>
        </xdr:from>
        <xdr:to>
          <xdr:col>9</xdr:col>
          <xdr:colOff>476250</xdr:colOff>
          <xdr:row>22</xdr:row>
          <xdr:rowOff>0</xdr:rowOff>
        </xdr:to>
        <xdr:sp macro="" textlink="">
          <xdr:nvSpPr>
            <xdr:cNvPr id="3247111" name="Check Box 7" hidden="1">
              <a:extLst>
                <a:ext uri="{63B3BB69-23CF-44E3-9099-C40C66FF867C}">
                  <a14:compatExt spid="_x0000_s3247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190500</xdr:rowOff>
        </xdr:from>
        <xdr:to>
          <xdr:col>14</xdr:col>
          <xdr:colOff>428625</xdr:colOff>
          <xdr:row>22</xdr:row>
          <xdr:rowOff>0</xdr:rowOff>
        </xdr:to>
        <xdr:sp macro="" textlink="">
          <xdr:nvSpPr>
            <xdr:cNvPr id="3247112" name="Check Box 8" hidden="1">
              <a:extLst>
                <a:ext uri="{63B3BB69-23CF-44E3-9099-C40C66FF867C}">
                  <a14:compatExt spid="_x0000_s3247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29</xdr:row>
          <xdr:rowOff>190500</xdr:rowOff>
        </xdr:from>
        <xdr:to>
          <xdr:col>9</xdr:col>
          <xdr:colOff>476250</xdr:colOff>
          <xdr:row>31</xdr:row>
          <xdr:rowOff>0</xdr:rowOff>
        </xdr:to>
        <xdr:sp macro="" textlink="">
          <xdr:nvSpPr>
            <xdr:cNvPr id="3247113" name="Check Box 9" hidden="1">
              <a:extLst>
                <a:ext uri="{63B3BB69-23CF-44E3-9099-C40C66FF867C}">
                  <a14:compatExt spid="_x0000_s3247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29</xdr:row>
          <xdr:rowOff>190500</xdr:rowOff>
        </xdr:from>
        <xdr:to>
          <xdr:col>14</xdr:col>
          <xdr:colOff>428625</xdr:colOff>
          <xdr:row>31</xdr:row>
          <xdr:rowOff>0</xdr:rowOff>
        </xdr:to>
        <xdr:sp macro="" textlink="">
          <xdr:nvSpPr>
            <xdr:cNvPr id="3247114" name="Check Box 10" hidden="1">
              <a:extLst>
                <a:ext uri="{63B3BB69-23CF-44E3-9099-C40C66FF867C}">
                  <a14:compatExt spid="_x0000_s32471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6</xdr:row>
          <xdr:rowOff>190500</xdr:rowOff>
        </xdr:from>
        <xdr:to>
          <xdr:col>9</xdr:col>
          <xdr:colOff>476250</xdr:colOff>
          <xdr:row>8</xdr:row>
          <xdr:rowOff>0</xdr:rowOff>
        </xdr:to>
        <xdr:sp macro="" textlink="">
          <xdr:nvSpPr>
            <xdr:cNvPr id="3248131" name="Check Box 3" hidden="1">
              <a:extLst>
                <a:ext uri="{63B3BB69-23CF-44E3-9099-C40C66FF867C}">
                  <a14:compatExt spid="_x0000_s3248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xdr:row>
          <xdr:rowOff>190500</xdr:rowOff>
        </xdr:from>
        <xdr:to>
          <xdr:col>14</xdr:col>
          <xdr:colOff>428625</xdr:colOff>
          <xdr:row>8</xdr:row>
          <xdr:rowOff>0</xdr:rowOff>
        </xdr:to>
        <xdr:sp macro="" textlink="">
          <xdr:nvSpPr>
            <xdr:cNvPr id="3248132" name="Check Box 4" hidden="1">
              <a:extLst>
                <a:ext uri="{63B3BB69-23CF-44E3-9099-C40C66FF867C}">
                  <a14:compatExt spid="_x0000_s3248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190500</xdr:rowOff>
        </xdr:from>
        <xdr:to>
          <xdr:col>9</xdr:col>
          <xdr:colOff>476250</xdr:colOff>
          <xdr:row>15</xdr:row>
          <xdr:rowOff>0</xdr:rowOff>
        </xdr:to>
        <xdr:sp macro="" textlink="">
          <xdr:nvSpPr>
            <xdr:cNvPr id="3248133" name="Check Box 5" hidden="1">
              <a:extLst>
                <a:ext uri="{63B3BB69-23CF-44E3-9099-C40C66FF867C}">
                  <a14:compatExt spid="_x0000_s3248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190500</xdr:rowOff>
        </xdr:from>
        <xdr:to>
          <xdr:col>14</xdr:col>
          <xdr:colOff>428625</xdr:colOff>
          <xdr:row>15</xdr:row>
          <xdr:rowOff>0</xdr:rowOff>
        </xdr:to>
        <xdr:sp macro="" textlink="">
          <xdr:nvSpPr>
            <xdr:cNvPr id="3248134" name="Check Box 6" hidden="1">
              <a:extLst>
                <a:ext uri="{63B3BB69-23CF-44E3-9099-C40C66FF867C}">
                  <a14:compatExt spid="_x0000_s324813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4</xdr:row>
          <xdr:rowOff>0</xdr:rowOff>
        </xdr:from>
        <xdr:to>
          <xdr:col>9</xdr:col>
          <xdr:colOff>476250</xdr:colOff>
          <xdr:row>5</xdr:row>
          <xdr:rowOff>9525</xdr:rowOff>
        </xdr:to>
        <xdr:sp macro="" textlink="">
          <xdr:nvSpPr>
            <xdr:cNvPr id="3249156" name="Check Box 4" hidden="1">
              <a:extLst>
                <a:ext uri="{63B3BB69-23CF-44E3-9099-C40C66FF867C}">
                  <a14:compatExt spid="_x0000_s3249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xdr:row>
          <xdr:rowOff>0</xdr:rowOff>
        </xdr:from>
        <xdr:to>
          <xdr:col>14</xdr:col>
          <xdr:colOff>428625</xdr:colOff>
          <xdr:row>5</xdr:row>
          <xdr:rowOff>9525</xdr:rowOff>
        </xdr:to>
        <xdr:sp macro="" textlink="">
          <xdr:nvSpPr>
            <xdr:cNvPr id="3249157" name="Check Box 5" hidden="1">
              <a:extLst>
                <a:ext uri="{63B3BB69-23CF-44E3-9099-C40C66FF867C}">
                  <a14:compatExt spid="_x0000_s3249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10</xdr:row>
          <xdr:rowOff>190500</xdr:rowOff>
        </xdr:from>
        <xdr:to>
          <xdr:col>9</xdr:col>
          <xdr:colOff>476250</xdr:colOff>
          <xdr:row>12</xdr:row>
          <xdr:rowOff>0</xdr:rowOff>
        </xdr:to>
        <xdr:sp macro="" textlink="">
          <xdr:nvSpPr>
            <xdr:cNvPr id="3249158" name="Check Box 6" hidden="1">
              <a:extLst>
                <a:ext uri="{63B3BB69-23CF-44E3-9099-C40C66FF867C}">
                  <a14:compatExt spid="_x0000_s3249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190500</xdr:rowOff>
        </xdr:from>
        <xdr:to>
          <xdr:col>14</xdr:col>
          <xdr:colOff>428625</xdr:colOff>
          <xdr:row>12</xdr:row>
          <xdr:rowOff>0</xdr:rowOff>
        </xdr:to>
        <xdr:sp macro="" textlink="">
          <xdr:nvSpPr>
            <xdr:cNvPr id="3249159" name="Check Box 7" hidden="1">
              <a:extLst>
                <a:ext uri="{63B3BB69-23CF-44E3-9099-C40C66FF867C}">
                  <a14:compatExt spid="_x0000_s3249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190500</xdr:rowOff>
        </xdr:from>
        <xdr:to>
          <xdr:col>9</xdr:col>
          <xdr:colOff>476250</xdr:colOff>
          <xdr:row>17</xdr:row>
          <xdr:rowOff>0</xdr:rowOff>
        </xdr:to>
        <xdr:sp macro="" textlink="">
          <xdr:nvSpPr>
            <xdr:cNvPr id="3249160" name="Check Box 8" hidden="1">
              <a:extLst>
                <a:ext uri="{63B3BB69-23CF-44E3-9099-C40C66FF867C}">
                  <a14:compatExt spid="_x0000_s3249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190500</xdr:rowOff>
        </xdr:from>
        <xdr:to>
          <xdr:col>14</xdr:col>
          <xdr:colOff>428625</xdr:colOff>
          <xdr:row>17</xdr:row>
          <xdr:rowOff>0</xdr:rowOff>
        </xdr:to>
        <xdr:sp macro="" textlink="">
          <xdr:nvSpPr>
            <xdr:cNvPr id="3249161" name="Check Box 9" hidden="1">
              <a:extLst>
                <a:ext uri="{63B3BB69-23CF-44E3-9099-C40C66FF867C}">
                  <a14:compatExt spid="_x0000_s3249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22</xdr:row>
          <xdr:rowOff>190500</xdr:rowOff>
        </xdr:from>
        <xdr:to>
          <xdr:col>9</xdr:col>
          <xdr:colOff>476250</xdr:colOff>
          <xdr:row>24</xdr:row>
          <xdr:rowOff>0</xdr:rowOff>
        </xdr:to>
        <xdr:sp macro="" textlink="">
          <xdr:nvSpPr>
            <xdr:cNvPr id="3249162" name="Check Box 10" hidden="1">
              <a:extLst>
                <a:ext uri="{63B3BB69-23CF-44E3-9099-C40C66FF867C}">
                  <a14:compatExt spid="_x0000_s3249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22</xdr:row>
          <xdr:rowOff>190500</xdr:rowOff>
        </xdr:from>
        <xdr:to>
          <xdr:col>14</xdr:col>
          <xdr:colOff>428625</xdr:colOff>
          <xdr:row>24</xdr:row>
          <xdr:rowOff>0</xdr:rowOff>
        </xdr:to>
        <xdr:sp macro="" textlink="">
          <xdr:nvSpPr>
            <xdr:cNvPr id="3249163" name="Check Box 11" hidden="1">
              <a:extLst>
                <a:ext uri="{63B3BB69-23CF-44E3-9099-C40C66FF867C}">
                  <a14:compatExt spid="_x0000_s3249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190500</xdr:rowOff>
        </xdr:from>
        <xdr:to>
          <xdr:col>9</xdr:col>
          <xdr:colOff>476250</xdr:colOff>
          <xdr:row>32</xdr:row>
          <xdr:rowOff>0</xdr:rowOff>
        </xdr:to>
        <xdr:sp macro="" textlink="">
          <xdr:nvSpPr>
            <xdr:cNvPr id="3249164" name="Check Box 12" hidden="1">
              <a:extLst>
                <a:ext uri="{63B3BB69-23CF-44E3-9099-C40C66FF867C}">
                  <a14:compatExt spid="_x0000_s3249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30</xdr:row>
          <xdr:rowOff>190500</xdr:rowOff>
        </xdr:from>
        <xdr:to>
          <xdr:col>14</xdr:col>
          <xdr:colOff>428625</xdr:colOff>
          <xdr:row>32</xdr:row>
          <xdr:rowOff>0</xdr:rowOff>
        </xdr:to>
        <xdr:sp macro="" textlink="">
          <xdr:nvSpPr>
            <xdr:cNvPr id="3249165" name="Check Box 13" hidden="1">
              <a:extLst>
                <a:ext uri="{63B3BB69-23CF-44E3-9099-C40C66FF867C}">
                  <a14:compatExt spid="_x0000_s3249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190500</xdr:rowOff>
        </xdr:from>
        <xdr:to>
          <xdr:col>9</xdr:col>
          <xdr:colOff>476250</xdr:colOff>
          <xdr:row>40</xdr:row>
          <xdr:rowOff>0</xdr:rowOff>
        </xdr:to>
        <xdr:sp macro="" textlink="">
          <xdr:nvSpPr>
            <xdr:cNvPr id="3249166" name="Check Box 14" hidden="1">
              <a:extLst>
                <a:ext uri="{63B3BB69-23CF-44E3-9099-C40C66FF867C}">
                  <a14:compatExt spid="_x0000_s3249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38</xdr:row>
          <xdr:rowOff>190500</xdr:rowOff>
        </xdr:from>
        <xdr:to>
          <xdr:col>14</xdr:col>
          <xdr:colOff>428625</xdr:colOff>
          <xdr:row>40</xdr:row>
          <xdr:rowOff>0</xdr:rowOff>
        </xdr:to>
        <xdr:sp macro="" textlink="">
          <xdr:nvSpPr>
            <xdr:cNvPr id="3249167" name="Check Box 15" hidden="1">
              <a:extLst>
                <a:ext uri="{63B3BB69-23CF-44E3-9099-C40C66FF867C}">
                  <a14:compatExt spid="_x0000_s3249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46</xdr:row>
          <xdr:rowOff>190500</xdr:rowOff>
        </xdr:from>
        <xdr:to>
          <xdr:col>9</xdr:col>
          <xdr:colOff>476250</xdr:colOff>
          <xdr:row>48</xdr:row>
          <xdr:rowOff>0</xdr:rowOff>
        </xdr:to>
        <xdr:sp macro="" textlink="">
          <xdr:nvSpPr>
            <xdr:cNvPr id="3249168" name="Check Box 16" hidden="1">
              <a:extLst>
                <a:ext uri="{63B3BB69-23CF-44E3-9099-C40C66FF867C}">
                  <a14:compatExt spid="_x0000_s3249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46</xdr:row>
          <xdr:rowOff>190500</xdr:rowOff>
        </xdr:from>
        <xdr:to>
          <xdr:col>14</xdr:col>
          <xdr:colOff>428625</xdr:colOff>
          <xdr:row>48</xdr:row>
          <xdr:rowOff>0</xdr:rowOff>
        </xdr:to>
        <xdr:sp macro="" textlink="">
          <xdr:nvSpPr>
            <xdr:cNvPr id="3249169" name="Check Box 17" hidden="1">
              <a:extLst>
                <a:ext uri="{63B3BB69-23CF-44E3-9099-C40C66FF867C}">
                  <a14:compatExt spid="_x0000_s3249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54</xdr:row>
          <xdr:rowOff>190500</xdr:rowOff>
        </xdr:from>
        <xdr:to>
          <xdr:col>9</xdr:col>
          <xdr:colOff>476250</xdr:colOff>
          <xdr:row>56</xdr:row>
          <xdr:rowOff>0</xdr:rowOff>
        </xdr:to>
        <xdr:sp macro="" textlink="">
          <xdr:nvSpPr>
            <xdr:cNvPr id="3249170" name="Check Box 18" hidden="1">
              <a:extLst>
                <a:ext uri="{63B3BB69-23CF-44E3-9099-C40C66FF867C}">
                  <a14:compatExt spid="_x0000_s3249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54</xdr:row>
          <xdr:rowOff>190500</xdr:rowOff>
        </xdr:from>
        <xdr:to>
          <xdr:col>14</xdr:col>
          <xdr:colOff>428625</xdr:colOff>
          <xdr:row>56</xdr:row>
          <xdr:rowOff>0</xdr:rowOff>
        </xdr:to>
        <xdr:sp macro="" textlink="">
          <xdr:nvSpPr>
            <xdr:cNvPr id="3249171" name="Check Box 19" hidden="1">
              <a:extLst>
                <a:ext uri="{63B3BB69-23CF-44E3-9099-C40C66FF867C}">
                  <a14:compatExt spid="_x0000_s3249171"/>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3</xdr:row>
          <xdr:rowOff>228600</xdr:rowOff>
        </xdr:from>
        <xdr:to>
          <xdr:col>9</xdr:col>
          <xdr:colOff>476250</xdr:colOff>
          <xdr:row>5</xdr:row>
          <xdr:rowOff>0</xdr:rowOff>
        </xdr:to>
        <xdr:sp macro="" textlink="">
          <xdr:nvSpPr>
            <xdr:cNvPr id="3250177" name="Check Box 1" hidden="1">
              <a:extLst>
                <a:ext uri="{63B3BB69-23CF-44E3-9099-C40C66FF867C}">
                  <a14:compatExt spid="_x0000_s3250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xdr:row>
          <xdr:rowOff>228600</xdr:rowOff>
        </xdr:from>
        <xdr:to>
          <xdr:col>14</xdr:col>
          <xdr:colOff>428625</xdr:colOff>
          <xdr:row>5</xdr:row>
          <xdr:rowOff>0</xdr:rowOff>
        </xdr:to>
        <xdr:sp macro="" textlink="">
          <xdr:nvSpPr>
            <xdr:cNvPr id="3250178" name="Check Box 2" hidden="1">
              <a:extLst>
                <a:ext uri="{63B3BB69-23CF-44E3-9099-C40C66FF867C}">
                  <a14:compatExt spid="_x0000_s3250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12</xdr:row>
          <xdr:rowOff>190500</xdr:rowOff>
        </xdr:from>
        <xdr:to>
          <xdr:col>9</xdr:col>
          <xdr:colOff>476250</xdr:colOff>
          <xdr:row>14</xdr:row>
          <xdr:rowOff>0</xdr:rowOff>
        </xdr:to>
        <xdr:sp macro="" textlink="">
          <xdr:nvSpPr>
            <xdr:cNvPr id="3250179" name="Check Box 3" hidden="1">
              <a:extLst>
                <a:ext uri="{63B3BB69-23CF-44E3-9099-C40C66FF867C}">
                  <a14:compatExt spid="_x0000_s3250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190500</xdr:rowOff>
        </xdr:from>
        <xdr:to>
          <xdr:col>14</xdr:col>
          <xdr:colOff>428625</xdr:colOff>
          <xdr:row>14</xdr:row>
          <xdr:rowOff>0</xdr:rowOff>
        </xdr:to>
        <xdr:sp macro="" textlink="">
          <xdr:nvSpPr>
            <xdr:cNvPr id="3250180" name="Check Box 4" hidden="1">
              <a:extLst>
                <a:ext uri="{63B3BB69-23CF-44E3-9099-C40C66FF867C}">
                  <a14:compatExt spid="_x0000_s3250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20</xdr:row>
          <xdr:rowOff>0</xdr:rowOff>
        </xdr:from>
        <xdr:to>
          <xdr:col>9</xdr:col>
          <xdr:colOff>476250</xdr:colOff>
          <xdr:row>21</xdr:row>
          <xdr:rowOff>9525</xdr:rowOff>
        </xdr:to>
        <xdr:sp macro="" textlink="">
          <xdr:nvSpPr>
            <xdr:cNvPr id="3250181" name="Check Box 5" hidden="1">
              <a:extLst>
                <a:ext uri="{63B3BB69-23CF-44E3-9099-C40C66FF867C}">
                  <a14:compatExt spid="_x0000_s3250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0</xdr:rowOff>
        </xdr:from>
        <xdr:to>
          <xdr:col>14</xdr:col>
          <xdr:colOff>428625</xdr:colOff>
          <xdr:row>21</xdr:row>
          <xdr:rowOff>9525</xdr:rowOff>
        </xdr:to>
        <xdr:sp macro="" textlink="">
          <xdr:nvSpPr>
            <xdr:cNvPr id="3250182" name="Check Box 6" hidden="1">
              <a:extLst>
                <a:ext uri="{63B3BB69-23CF-44E3-9099-C40C66FF867C}">
                  <a14:compatExt spid="_x0000_s3250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190500</xdr:rowOff>
        </xdr:from>
        <xdr:to>
          <xdr:col>9</xdr:col>
          <xdr:colOff>476250</xdr:colOff>
          <xdr:row>28</xdr:row>
          <xdr:rowOff>0</xdr:rowOff>
        </xdr:to>
        <xdr:sp macro="" textlink="">
          <xdr:nvSpPr>
            <xdr:cNvPr id="3250183" name="Check Box 7" hidden="1">
              <a:extLst>
                <a:ext uri="{63B3BB69-23CF-44E3-9099-C40C66FF867C}">
                  <a14:compatExt spid="_x0000_s3250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26</xdr:row>
          <xdr:rowOff>190500</xdr:rowOff>
        </xdr:from>
        <xdr:to>
          <xdr:col>14</xdr:col>
          <xdr:colOff>428625</xdr:colOff>
          <xdr:row>28</xdr:row>
          <xdr:rowOff>0</xdr:rowOff>
        </xdr:to>
        <xdr:sp macro="" textlink="">
          <xdr:nvSpPr>
            <xdr:cNvPr id="3250184" name="Check Box 8" hidden="1">
              <a:extLst>
                <a:ext uri="{63B3BB69-23CF-44E3-9099-C40C66FF867C}">
                  <a14:compatExt spid="_x0000_s3250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42</xdr:row>
          <xdr:rowOff>190500</xdr:rowOff>
        </xdr:from>
        <xdr:to>
          <xdr:col>9</xdr:col>
          <xdr:colOff>476250</xdr:colOff>
          <xdr:row>44</xdr:row>
          <xdr:rowOff>0</xdr:rowOff>
        </xdr:to>
        <xdr:sp macro="" textlink="">
          <xdr:nvSpPr>
            <xdr:cNvPr id="3250185" name="Check Box 9" hidden="1">
              <a:extLst>
                <a:ext uri="{63B3BB69-23CF-44E3-9099-C40C66FF867C}">
                  <a14:compatExt spid="_x0000_s3250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42</xdr:row>
          <xdr:rowOff>190500</xdr:rowOff>
        </xdr:from>
        <xdr:to>
          <xdr:col>14</xdr:col>
          <xdr:colOff>428625</xdr:colOff>
          <xdr:row>44</xdr:row>
          <xdr:rowOff>0</xdr:rowOff>
        </xdr:to>
        <xdr:sp macro="" textlink="">
          <xdr:nvSpPr>
            <xdr:cNvPr id="3250186" name="Check Box 10" hidden="1">
              <a:extLst>
                <a:ext uri="{63B3BB69-23CF-44E3-9099-C40C66FF867C}">
                  <a14:compatExt spid="_x0000_s3250186"/>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3</xdr:row>
          <xdr:rowOff>228600</xdr:rowOff>
        </xdr:from>
        <xdr:to>
          <xdr:col>9</xdr:col>
          <xdr:colOff>476250</xdr:colOff>
          <xdr:row>5</xdr:row>
          <xdr:rowOff>0</xdr:rowOff>
        </xdr:to>
        <xdr:sp macro="" textlink="">
          <xdr:nvSpPr>
            <xdr:cNvPr id="3251201" name="Check Box 1" hidden="1">
              <a:extLst>
                <a:ext uri="{63B3BB69-23CF-44E3-9099-C40C66FF867C}">
                  <a14:compatExt spid="_x0000_s325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xdr:row>
          <xdr:rowOff>228600</xdr:rowOff>
        </xdr:from>
        <xdr:to>
          <xdr:col>14</xdr:col>
          <xdr:colOff>428625</xdr:colOff>
          <xdr:row>5</xdr:row>
          <xdr:rowOff>0</xdr:rowOff>
        </xdr:to>
        <xdr:sp macro="" textlink="">
          <xdr:nvSpPr>
            <xdr:cNvPr id="3251202" name="Check Box 2" hidden="1">
              <a:extLst>
                <a:ext uri="{63B3BB69-23CF-44E3-9099-C40C66FF867C}">
                  <a14:compatExt spid="_x0000_s325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xdr:row>
          <xdr:rowOff>190500</xdr:rowOff>
        </xdr:from>
        <xdr:to>
          <xdr:col>9</xdr:col>
          <xdr:colOff>476250</xdr:colOff>
          <xdr:row>8</xdr:row>
          <xdr:rowOff>0</xdr:rowOff>
        </xdr:to>
        <xdr:sp macro="" textlink="">
          <xdr:nvSpPr>
            <xdr:cNvPr id="3251203" name="Check Box 3" hidden="1">
              <a:extLst>
                <a:ext uri="{63B3BB69-23CF-44E3-9099-C40C66FF867C}">
                  <a14:compatExt spid="_x0000_s325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xdr:row>
          <xdr:rowOff>190500</xdr:rowOff>
        </xdr:from>
        <xdr:to>
          <xdr:col>14</xdr:col>
          <xdr:colOff>428625</xdr:colOff>
          <xdr:row>8</xdr:row>
          <xdr:rowOff>0</xdr:rowOff>
        </xdr:to>
        <xdr:sp macro="" textlink="">
          <xdr:nvSpPr>
            <xdr:cNvPr id="3251204" name="Check Box 4" hidden="1">
              <a:extLst>
                <a:ext uri="{63B3BB69-23CF-44E3-9099-C40C66FF867C}">
                  <a14:compatExt spid="_x0000_s325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190500</xdr:rowOff>
        </xdr:from>
        <xdr:to>
          <xdr:col>9</xdr:col>
          <xdr:colOff>476250</xdr:colOff>
          <xdr:row>15</xdr:row>
          <xdr:rowOff>0</xdr:rowOff>
        </xdr:to>
        <xdr:sp macro="" textlink="">
          <xdr:nvSpPr>
            <xdr:cNvPr id="3251205" name="Check Box 5" hidden="1">
              <a:extLst>
                <a:ext uri="{63B3BB69-23CF-44E3-9099-C40C66FF867C}">
                  <a14:compatExt spid="_x0000_s325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190500</xdr:rowOff>
        </xdr:from>
        <xdr:to>
          <xdr:col>14</xdr:col>
          <xdr:colOff>428625</xdr:colOff>
          <xdr:row>15</xdr:row>
          <xdr:rowOff>0</xdr:rowOff>
        </xdr:to>
        <xdr:sp macro="" textlink="">
          <xdr:nvSpPr>
            <xdr:cNvPr id="3251206" name="Check Box 6" hidden="1">
              <a:extLst>
                <a:ext uri="{63B3BB69-23CF-44E3-9099-C40C66FF867C}">
                  <a14:compatExt spid="_x0000_s325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20</xdr:row>
          <xdr:rowOff>190500</xdr:rowOff>
        </xdr:from>
        <xdr:to>
          <xdr:col>9</xdr:col>
          <xdr:colOff>476250</xdr:colOff>
          <xdr:row>22</xdr:row>
          <xdr:rowOff>0</xdr:rowOff>
        </xdr:to>
        <xdr:sp macro="" textlink="">
          <xdr:nvSpPr>
            <xdr:cNvPr id="3251207" name="Check Box 7" hidden="1">
              <a:extLst>
                <a:ext uri="{63B3BB69-23CF-44E3-9099-C40C66FF867C}">
                  <a14:compatExt spid="_x0000_s325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190500</xdr:rowOff>
        </xdr:from>
        <xdr:to>
          <xdr:col>14</xdr:col>
          <xdr:colOff>428625</xdr:colOff>
          <xdr:row>22</xdr:row>
          <xdr:rowOff>0</xdr:rowOff>
        </xdr:to>
        <xdr:sp macro="" textlink="">
          <xdr:nvSpPr>
            <xdr:cNvPr id="3251208" name="Check Box 8" hidden="1">
              <a:extLst>
                <a:ext uri="{63B3BB69-23CF-44E3-9099-C40C66FF867C}">
                  <a14:compatExt spid="_x0000_s325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28</xdr:row>
          <xdr:rowOff>190500</xdr:rowOff>
        </xdr:from>
        <xdr:to>
          <xdr:col>9</xdr:col>
          <xdr:colOff>476250</xdr:colOff>
          <xdr:row>30</xdr:row>
          <xdr:rowOff>0</xdr:rowOff>
        </xdr:to>
        <xdr:sp macro="" textlink="">
          <xdr:nvSpPr>
            <xdr:cNvPr id="3251209" name="Check Box 9" hidden="1">
              <a:extLst>
                <a:ext uri="{63B3BB69-23CF-44E3-9099-C40C66FF867C}">
                  <a14:compatExt spid="_x0000_s325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190500</xdr:rowOff>
        </xdr:from>
        <xdr:to>
          <xdr:col>14</xdr:col>
          <xdr:colOff>428625</xdr:colOff>
          <xdr:row>30</xdr:row>
          <xdr:rowOff>0</xdr:rowOff>
        </xdr:to>
        <xdr:sp macro="" textlink="">
          <xdr:nvSpPr>
            <xdr:cNvPr id="3251210" name="Check Box 10" hidden="1">
              <a:extLst>
                <a:ext uri="{63B3BB69-23CF-44E3-9099-C40C66FF867C}">
                  <a14:compatExt spid="_x0000_s325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190500</xdr:rowOff>
        </xdr:from>
        <xdr:to>
          <xdr:col>9</xdr:col>
          <xdr:colOff>476250</xdr:colOff>
          <xdr:row>37</xdr:row>
          <xdr:rowOff>0</xdr:rowOff>
        </xdr:to>
        <xdr:sp macro="" textlink="">
          <xdr:nvSpPr>
            <xdr:cNvPr id="3251211" name="Check Box 11" hidden="1">
              <a:extLst>
                <a:ext uri="{63B3BB69-23CF-44E3-9099-C40C66FF867C}">
                  <a14:compatExt spid="_x0000_s325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35</xdr:row>
          <xdr:rowOff>190500</xdr:rowOff>
        </xdr:from>
        <xdr:to>
          <xdr:col>14</xdr:col>
          <xdr:colOff>428625</xdr:colOff>
          <xdr:row>37</xdr:row>
          <xdr:rowOff>0</xdr:rowOff>
        </xdr:to>
        <xdr:sp macro="" textlink="">
          <xdr:nvSpPr>
            <xdr:cNvPr id="3251212" name="Check Box 12" hidden="1">
              <a:extLst>
                <a:ext uri="{63B3BB69-23CF-44E3-9099-C40C66FF867C}">
                  <a14:compatExt spid="_x0000_s3251212"/>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583659"/>
          <a:ext cx="108536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34900" y="10109621"/>
          <a:ext cx="1108208"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9987362"/>
          <a:ext cx="2598937"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Ｃ</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Ｄ</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7360" y="10090953"/>
          <a:ext cx="1046814" cy="340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711309"/>
          <a:ext cx="1085772"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13668" y="9978118"/>
          <a:ext cx="2309606"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4</xdr:row>
          <xdr:rowOff>104775</xdr:rowOff>
        </xdr:from>
        <xdr:to>
          <xdr:col>2</xdr:col>
          <xdr:colOff>438150</xdr:colOff>
          <xdr:row>6</xdr:row>
          <xdr:rowOff>38100</xdr:rowOff>
        </xdr:to>
        <xdr:sp macro="" textlink="">
          <xdr:nvSpPr>
            <xdr:cNvPr id="3175426" name="Check Box 2" hidden="1">
              <a:extLst>
                <a:ext uri="{63B3BB69-23CF-44E3-9099-C40C66FF867C}">
                  <a14:compatExt spid="_x0000_s3175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xdr:row>
          <xdr:rowOff>104775</xdr:rowOff>
        </xdr:from>
        <xdr:to>
          <xdr:col>4</xdr:col>
          <xdr:colOff>428625</xdr:colOff>
          <xdr:row>6</xdr:row>
          <xdr:rowOff>38100</xdr:rowOff>
        </xdr:to>
        <xdr:sp macro="" textlink="">
          <xdr:nvSpPr>
            <xdr:cNvPr id="3175431" name="Check Box 7" hidden="1">
              <a:extLst>
                <a:ext uri="{63B3BB69-23CF-44E3-9099-C40C66FF867C}">
                  <a14:compatExt spid="_x0000_s317543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1814</xdr:colOff>
      <xdr:row>23</xdr:row>
      <xdr:rowOff>112939</xdr:rowOff>
    </xdr:from>
    <xdr:to>
      <xdr:col>8</xdr:col>
      <xdr:colOff>728930</xdr:colOff>
      <xdr:row>23</xdr:row>
      <xdr:rowOff>3027596</xdr:rowOff>
    </xdr:to>
    <xdr:graphicFrame macro="">
      <xdr:nvGraphicFramePr>
        <xdr:cNvPr id="14" name="図表 1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1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1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1" Type="http://schemas.openxmlformats.org/officeDocument/2006/relationships/printerSettings" Target="../printerSettings/printerSettings1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6.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7.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6.xml"/><Relationship Id="rId1" Type="http://schemas.openxmlformats.org/officeDocument/2006/relationships/printerSettings" Target="../printerSettings/printerSettings18.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1.bin"/><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S37"/>
  <sheetViews>
    <sheetView showGridLines="0" showZeros="0" tabSelected="1" view="pageBreakPreview" zoomScale="85" zoomScaleNormal="85" zoomScaleSheetLayoutView="85" workbookViewId="0"/>
  </sheetViews>
  <sheetFormatPr defaultRowHeight="13.5"/>
  <cols>
    <col min="1" max="1" width="1" style="158" customWidth="1"/>
    <col min="2" max="2" width="1.453125" style="156" customWidth="1"/>
    <col min="3" max="3" width="3" style="157" customWidth="1"/>
    <col min="4" max="4" width="7.81640625" style="157" customWidth="1"/>
    <col min="5" max="5" width="11.90625" style="158" customWidth="1"/>
    <col min="6" max="10" width="14.36328125" style="158" customWidth="1"/>
    <col min="11" max="11" width="1.36328125" style="158" customWidth="1"/>
    <col min="12" max="12" width="1.6328125" style="158" customWidth="1"/>
    <col min="13" max="13" width="1.08984375" style="158" customWidth="1"/>
    <col min="14" max="15" width="6.7265625" style="158" hidden="1" customWidth="1"/>
    <col min="16" max="19" width="7.7265625" style="158" hidden="1" customWidth="1"/>
    <col min="20" max="52" width="4.7265625" style="158" customWidth="1"/>
    <col min="53" max="16384" width="8.7265625" style="158"/>
  </cols>
  <sheetData>
    <row r="1" spans="2:17" ht="7.5" customHeight="1"/>
    <row r="2" spans="2:17" ht="12.75" customHeight="1"/>
    <row r="3" spans="2:17" s="160" customFormat="1" ht="48.95" customHeight="1">
      <c r="B3" s="159"/>
      <c r="C3" s="586" t="s">
        <v>1109</v>
      </c>
      <c r="D3" s="586"/>
      <c r="E3" s="587"/>
      <c r="F3" s="587"/>
      <c r="G3" s="587"/>
      <c r="H3" s="587"/>
      <c r="I3" s="587"/>
      <c r="J3" s="587"/>
    </row>
    <row r="4" spans="2:17" ht="15.75" customHeight="1">
      <c r="B4" s="158"/>
      <c r="C4" s="158"/>
      <c r="D4" s="170">
        <v>1</v>
      </c>
      <c r="E4" s="584" t="s">
        <v>1102</v>
      </c>
      <c r="F4" s="585"/>
      <c r="G4" s="585"/>
      <c r="H4" s="585"/>
      <c r="I4" s="585"/>
      <c r="J4" s="585"/>
      <c r="K4" s="585"/>
      <c r="L4" s="585"/>
      <c r="O4" s="158" t="s">
        <v>309</v>
      </c>
      <c r="P4" s="158" t="s">
        <v>311</v>
      </c>
    </row>
    <row r="5" spans="2:17" ht="15.75" customHeight="1">
      <c r="B5" s="158"/>
      <c r="C5" s="158"/>
      <c r="D5" s="156"/>
      <c r="E5" s="584" t="s">
        <v>1099</v>
      </c>
      <c r="F5" s="585"/>
      <c r="G5" s="585"/>
      <c r="H5" s="585"/>
      <c r="I5" s="585"/>
      <c r="J5" s="585"/>
      <c r="K5" s="585"/>
      <c r="L5" s="585"/>
      <c r="O5" s="158" t="s">
        <v>310</v>
      </c>
      <c r="P5" s="158" t="s">
        <v>312</v>
      </c>
    </row>
    <row r="6" spans="2:17" ht="15.75" customHeight="1">
      <c r="B6" s="158"/>
      <c r="C6" s="158"/>
      <c r="D6" s="156"/>
      <c r="E6" s="584" t="s">
        <v>1100</v>
      </c>
      <c r="F6" s="585"/>
      <c r="G6" s="585"/>
      <c r="H6" s="585"/>
      <c r="I6" s="585"/>
      <c r="J6" s="585"/>
      <c r="K6" s="585"/>
      <c r="L6" s="585"/>
    </row>
    <row r="7" spans="2:17" ht="15.75" customHeight="1">
      <c r="B7" s="158"/>
      <c r="C7" s="158"/>
      <c r="D7" s="156"/>
      <c r="E7" s="164"/>
      <c r="F7" s="162"/>
      <c r="G7" s="162"/>
      <c r="H7" s="162"/>
      <c r="I7" s="162"/>
      <c r="J7" s="162"/>
      <c r="K7" s="162"/>
      <c r="L7" s="162"/>
    </row>
    <row r="8" spans="2:17" ht="15.75" customHeight="1">
      <c r="B8" s="158"/>
      <c r="C8" s="158"/>
      <c r="D8" s="156"/>
      <c r="E8" s="158" t="s">
        <v>1110</v>
      </c>
      <c r="Q8" s="163"/>
    </row>
    <row r="9" spans="2:17" ht="3.75" customHeight="1">
      <c r="B9" s="158"/>
      <c r="C9" s="158"/>
      <c r="D9" s="156"/>
    </row>
    <row r="10" spans="2:17" ht="15.75" customHeight="1">
      <c r="B10" s="158"/>
      <c r="C10" s="158"/>
      <c r="D10" s="156"/>
      <c r="E10" s="555"/>
      <c r="F10" s="158" t="s">
        <v>1101</v>
      </c>
    </row>
    <row r="11" spans="2:17" ht="8.25" customHeight="1">
      <c r="B11" s="158"/>
      <c r="C11" s="158"/>
      <c r="D11" s="156"/>
      <c r="E11" s="164"/>
    </row>
    <row r="12" spans="2:17" ht="15.75" customHeight="1">
      <c r="B12" s="158"/>
      <c r="C12" s="158"/>
      <c r="D12" s="156"/>
      <c r="E12" s="556"/>
      <c r="F12" s="158" t="s">
        <v>1103</v>
      </c>
    </row>
    <row r="13" spans="2:17" ht="7.5" customHeight="1">
      <c r="B13" s="158"/>
      <c r="C13" s="158"/>
      <c r="D13" s="156"/>
      <c r="E13" s="554"/>
    </row>
    <row r="14" spans="2:17" ht="15.75" customHeight="1">
      <c r="B14" s="158"/>
      <c r="C14" s="158"/>
      <c r="D14" s="156"/>
      <c r="E14" s="557"/>
      <c r="F14" s="158" t="s">
        <v>1104</v>
      </c>
    </row>
    <row r="15" spans="2:17" ht="15.75" customHeight="1">
      <c r="B15" s="158"/>
      <c r="C15" s="158"/>
      <c r="D15" s="156"/>
      <c r="E15" s="554"/>
    </row>
    <row r="16" spans="2:17" ht="12.75" customHeight="1">
      <c r="B16" s="158"/>
      <c r="C16" s="158"/>
      <c r="D16" s="170">
        <f>D4+1</f>
        <v>2</v>
      </c>
      <c r="E16" s="584" t="s">
        <v>1112</v>
      </c>
      <c r="F16" s="585"/>
      <c r="G16" s="585"/>
      <c r="H16" s="585"/>
      <c r="I16" s="585"/>
      <c r="J16" s="585"/>
      <c r="K16" s="585"/>
      <c r="L16" s="585"/>
    </row>
    <row r="17" spans="2:12" ht="12.75" customHeight="1">
      <c r="B17" s="158"/>
      <c r="C17" s="158"/>
      <c r="D17" s="156"/>
      <c r="E17" s="584"/>
      <c r="F17" s="585"/>
      <c r="G17" s="585"/>
      <c r="H17" s="585"/>
      <c r="I17" s="585"/>
      <c r="J17" s="585"/>
      <c r="K17" s="585"/>
      <c r="L17" s="585"/>
    </row>
    <row r="18" spans="2:12" ht="12.75" customHeight="1">
      <c r="B18" s="158"/>
      <c r="C18" s="158"/>
      <c r="D18" s="170">
        <f>D16+1</f>
        <v>3</v>
      </c>
      <c r="E18" s="584" t="s">
        <v>1105</v>
      </c>
      <c r="F18" s="585"/>
      <c r="G18" s="585"/>
      <c r="H18" s="585"/>
      <c r="I18" s="585"/>
      <c r="J18" s="585"/>
      <c r="K18" s="585"/>
      <c r="L18" s="585"/>
    </row>
    <row r="19" spans="2:12" ht="12.75" customHeight="1">
      <c r="B19" s="158"/>
      <c r="C19" s="158"/>
      <c r="D19" s="156"/>
      <c r="E19" s="584"/>
      <c r="F19" s="585"/>
      <c r="G19" s="585"/>
      <c r="H19" s="585"/>
      <c r="I19" s="585"/>
      <c r="J19" s="585"/>
      <c r="K19" s="585"/>
      <c r="L19" s="585"/>
    </row>
    <row r="20" spans="2:12" ht="12.75" customHeight="1">
      <c r="B20" s="158"/>
      <c r="C20" s="158"/>
      <c r="D20" s="170">
        <f>D18+1</f>
        <v>4</v>
      </c>
      <c r="E20" s="584" t="s">
        <v>1106</v>
      </c>
      <c r="F20" s="585"/>
      <c r="G20" s="585"/>
      <c r="H20" s="585"/>
      <c r="I20" s="585"/>
      <c r="J20" s="585"/>
      <c r="K20" s="585"/>
      <c r="L20" s="585"/>
    </row>
    <row r="21" spans="2:12" ht="12.75" customHeight="1">
      <c r="B21" s="158"/>
      <c r="C21" s="158"/>
      <c r="D21" s="156"/>
      <c r="E21" s="157"/>
      <c r="F21" s="162"/>
      <c r="G21" s="162"/>
      <c r="H21" s="162"/>
      <c r="I21" s="162"/>
      <c r="J21" s="162"/>
      <c r="K21" s="162"/>
      <c r="L21" s="162"/>
    </row>
    <row r="22" spans="2:12" ht="12.75" customHeight="1">
      <c r="B22" s="158"/>
      <c r="C22" s="158"/>
      <c r="D22" s="170">
        <f>D20+1</f>
        <v>5</v>
      </c>
      <c r="E22" s="584" t="s">
        <v>1118</v>
      </c>
      <c r="F22" s="585"/>
      <c r="G22" s="585"/>
      <c r="H22" s="585"/>
      <c r="I22" s="585"/>
      <c r="J22" s="585"/>
      <c r="K22" s="585"/>
      <c r="L22" s="585"/>
    </row>
    <row r="23" spans="2:12" ht="12.75" customHeight="1">
      <c r="B23" s="158"/>
      <c r="C23" s="158"/>
      <c r="D23" s="170"/>
      <c r="E23" s="584" t="s">
        <v>1107</v>
      </c>
      <c r="F23" s="585"/>
      <c r="G23" s="585"/>
      <c r="H23" s="585"/>
      <c r="I23" s="585"/>
      <c r="J23" s="585"/>
      <c r="K23" s="585"/>
      <c r="L23" s="585"/>
    </row>
    <row r="24" spans="2:12" ht="12.75" customHeight="1">
      <c r="B24" s="158"/>
      <c r="C24" s="158"/>
      <c r="D24" s="156"/>
      <c r="E24" s="584"/>
      <c r="F24" s="585"/>
      <c r="G24" s="585"/>
      <c r="H24" s="585"/>
      <c r="I24" s="585"/>
      <c r="J24" s="585"/>
      <c r="K24" s="585"/>
      <c r="L24" s="585"/>
    </row>
    <row r="25" spans="2:12" ht="12.75" customHeight="1">
      <c r="B25" s="158"/>
      <c r="C25" s="158"/>
      <c r="D25" s="170">
        <f>D22+1</f>
        <v>6</v>
      </c>
      <c r="E25" s="584" t="s">
        <v>1111</v>
      </c>
      <c r="F25" s="585"/>
      <c r="G25" s="585"/>
      <c r="H25" s="585"/>
      <c r="I25" s="585"/>
      <c r="J25" s="585"/>
      <c r="K25" s="585"/>
      <c r="L25" s="585"/>
    </row>
    <row r="26" spans="2:12" ht="12.75" customHeight="1">
      <c r="B26" s="158"/>
      <c r="C26" s="158"/>
      <c r="D26" s="156"/>
      <c r="E26" s="157"/>
      <c r="F26" s="162"/>
      <c r="G26" s="162"/>
      <c r="H26" s="162"/>
      <c r="I26" s="162"/>
      <c r="J26" s="162"/>
      <c r="K26" s="162"/>
      <c r="L26" s="162"/>
    </row>
    <row r="27" spans="2:12" ht="12.75" customHeight="1">
      <c r="B27" s="158"/>
      <c r="C27" s="158"/>
      <c r="D27" s="170">
        <f>D25+1</f>
        <v>7</v>
      </c>
      <c r="E27" s="584" t="s">
        <v>1108</v>
      </c>
      <c r="F27" s="585"/>
      <c r="G27" s="585"/>
      <c r="H27" s="585"/>
      <c r="I27" s="585"/>
      <c r="J27" s="585"/>
      <c r="K27" s="585"/>
      <c r="L27" s="585"/>
    </row>
    <row r="28" spans="2:12" ht="12.75" customHeight="1">
      <c r="B28" s="158"/>
      <c r="C28" s="161"/>
      <c r="D28" s="161"/>
      <c r="E28" s="157"/>
      <c r="F28" s="162"/>
      <c r="G28" s="162"/>
      <c r="H28" s="162"/>
      <c r="I28" s="162"/>
      <c r="J28" s="162"/>
      <c r="K28" s="162"/>
      <c r="L28" s="162"/>
    </row>
    <row r="29" spans="2:12" ht="12.75" customHeight="1">
      <c r="B29" s="161"/>
      <c r="C29" s="158"/>
      <c r="D29" s="158"/>
    </row>
    <row r="30" spans="2:12" ht="21.75" hidden="1" customHeight="1">
      <c r="C30" s="165" t="e">
        <f>#REF!+1</f>
        <v>#REF!</v>
      </c>
      <c r="D30" s="171"/>
      <c r="E30" s="166" t="s">
        <v>303</v>
      </c>
      <c r="F30" s="167"/>
      <c r="G30" s="167"/>
      <c r="H30" s="167"/>
      <c r="I30" s="167"/>
      <c r="J30" s="168"/>
    </row>
    <row r="31" spans="2:12">
      <c r="C31" s="164"/>
      <c r="D31" s="164"/>
    </row>
    <row r="32" spans="2:12">
      <c r="C32" s="164"/>
      <c r="D32" s="164"/>
    </row>
    <row r="33" spans="3:4">
      <c r="C33" s="164"/>
      <c r="D33" s="164"/>
    </row>
    <row r="34" spans="3:4">
      <c r="C34" s="164"/>
      <c r="D34" s="164"/>
    </row>
    <row r="35" spans="3:4">
      <c r="C35" s="164"/>
      <c r="D35" s="164"/>
    </row>
    <row r="36" spans="3:4">
      <c r="C36" s="164"/>
      <c r="D36" s="164"/>
    </row>
    <row r="37" spans="3:4">
      <c r="C37" s="164"/>
      <c r="D37" s="164"/>
    </row>
  </sheetData>
  <sheetProtection sheet="1" objects="1" scenarios="1"/>
  <mergeCells count="14">
    <mergeCell ref="E27:L27"/>
    <mergeCell ref="E17:L17"/>
    <mergeCell ref="E18:L18"/>
    <mergeCell ref="E19:L19"/>
    <mergeCell ref="E20:L20"/>
    <mergeCell ref="E22:L22"/>
    <mergeCell ref="E24:L24"/>
    <mergeCell ref="E6:L6"/>
    <mergeCell ref="E23:L23"/>
    <mergeCell ref="E25:L25"/>
    <mergeCell ref="C3:J3"/>
    <mergeCell ref="E4:L4"/>
    <mergeCell ref="E16:L16"/>
    <mergeCell ref="E5:L5"/>
  </mergeCells>
  <phoneticPr fontId="2"/>
  <hyperlinks>
    <hyperlink ref="E30" location="ファイリング例!A1" display="ファイリング例"/>
  </hyperlinks>
  <pageMargins left="0.51181102362204722" right="0.18" top="0.55118110236220474" bottom="0.43307086614173229"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7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0" width="8.7265625" style="22"/>
    <col min="11" max="13" width="10.453125" style="22" customWidth="1"/>
    <col min="14" max="16384" width="8.7265625" style="22"/>
  </cols>
  <sheetData>
    <row r="1" spans="1:13" ht="18.75" customHeight="1">
      <c r="A1" s="175" t="s">
        <v>342</v>
      </c>
      <c r="B1" s="20"/>
      <c r="C1" s="20"/>
      <c r="D1" s="20"/>
      <c r="E1" s="20"/>
      <c r="F1" s="20"/>
      <c r="G1" s="21"/>
      <c r="H1" s="20"/>
      <c r="I1" s="292"/>
      <c r="J1" s="20"/>
      <c r="K1" s="234"/>
      <c r="L1" s="234"/>
      <c r="M1" s="234"/>
    </row>
    <row r="2" spans="1:13" ht="22.5" customHeight="1">
      <c r="A2" s="713" t="str">
        <f>"設備導入事業経費の配分"&amp;"&lt;平成"&amp;データ参照シート!B13&amp;"年度&gt;"</f>
        <v>設備導入事業経費の配分&lt;平成-年度&gt;</v>
      </c>
      <c r="B2" s="714"/>
      <c r="C2" s="714"/>
      <c r="D2" s="714"/>
      <c r="E2" s="714"/>
      <c r="F2" s="714"/>
      <c r="G2" s="714"/>
      <c r="H2" s="714"/>
      <c r="I2" s="714"/>
      <c r="J2" s="20"/>
      <c r="K2" s="234"/>
      <c r="L2" s="234"/>
      <c r="M2" s="234"/>
    </row>
    <row r="3" spans="1:13" ht="9.75" customHeight="1">
      <c r="A3" s="203"/>
      <c r="B3" s="318"/>
      <c r="C3" s="318"/>
      <c r="D3" s="318"/>
      <c r="E3" s="318"/>
      <c r="F3" s="318"/>
      <c r="G3" s="318"/>
      <c r="H3" s="318"/>
      <c r="I3" s="318"/>
      <c r="J3" s="20"/>
      <c r="K3" s="234"/>
      <c r="L3" s="234"/>
      <c r="M3" s="234"/>
    </row>
    <row r="4" spans="1:13" ht="14.25">
      <c r="A4" s="368" t="str">
        <f>データ参照シート!B16</f>
        <v>※事業年度外のため、本シートは提出の必要はありません。</v>
      </c>
      <c r="B4" s="369"/>
      <c r="C4" s="370"/>
      <c r="D4" s="370"/>
      <c r="E4" s="23"/>
      <c r="F4" s="23"/>
      <c r="G4" s="23"/>
      <c r="H4" s="20"/>
      <c r="I4" s="20"/>
      <c r="J4" s="20"/>
      <c r="K4" s="234"/>
      <c r="L4" s="234"/>
      <c r="M4" s="234"/>
    </row>
    <row r="5" spans="1:13" ht="18" customHeight="1" thickBot="1">
      <c r="A5" s="20" t="s">
        <v>511</v>
      </c>
      <c r="B5" s="20"/>
      <c r="C5" s="20"/>
      <c r="D5" s="20"/>
      <c r="E5" s="20"/>
      <c r="F5" s="20"/>
      <c r="G5" s="21"/>
      <c r="H5" s="20"/>
      <c r="I5" s="25" t="s">
        <v>6</v>
      </c>
      <c r="J5" s="20"/>
      <c r="K5" s="234"/>
      <c r="L5" s="234"/>
      <c r="M5" s="234"/>
    </row>
    <row r="6" spans="1:13" ht="18" customHeight="1">
      <c r="A6" s="26" t="s">
        <v>563</v>
      </c>
      <c r="B6" s="720" t="s">
        <v>562</v>
      </c>
      <c r="C6" s="721"/>
      <c r="D6" s="722" t="s">
        <v>7</v>
      </c>
      <c r="E6" s="721"/>
      <c r="F6" s="721"/>
      <c r="G6" s="733" t="s">
        <v>211</v>
      </c>
      <c r="H6" s="723" t="s">
        <v>16</v>
      </c>
      <c r="I6" s="718" t="s">
        <v>212</v>
      </c>
      <c r="J6" s="20"/>
      <c r="K6" s="234"/>
      <c r="L6" s="234"/>
      <c r="M6" s="234"/>
    </row>
    <row r="7" spans="1:13" ht="18" customHeight="1">
      <c r="A7" s="27" t="s">
        <v>564</v>
      </c>
      <c r="B7" s="28" t="s">
        <v>8</v>
      </c>
      <c r="C7" s="29" t="s">
        <v>565</v>
      </c>
      <c r="D7" s="30" t="s">
        <v>8</v>
      </c>
      <c r="E7" s="31" t="s">
        <v>565</v>
      </c>
      <c r="F7" s="29" t="s">
        <v>566</v>
      </c>
      <c r="G7" s="734"/>
      <c r="H7" s="724"/>
      <c r="I7" s="719"/>
      <c r="J7" s="20"/>
      <c r="K7" s="234"/>
      <c r="L7" s="234"/>
      <c r="M7" s="234"/>
    </row>
    <row r="8" spans="1:13">
      <c r="A8" s="32" t="s">
        <v>9</v>
      </c>
      <c r="B8" s="414"/>
      <c r="C8" s="364" t="s">
        <v>868</v>
      </c>
      <c r="D8" s="409"/>
      <c r="E8" s="365" t="str">
        <f>C8</f>
        <v>実施設計費</v>
      </c>
      <c r="F8" s="409"/>
      <c r="G8" s="715" t="str">
        <f>データ参照シート!B4</f>
        <v>１／３</v>
      </c>
      <c r="H8" s="727"/>
      <c r="I8" s="431"/>
      <c r="J8" s="20"/>
      <c r="K8" s="234"/>
      <c r="L8" s="234"/>
      <c r="M8" s="234"/>
    </row>
    <row r="9" spans="1:13">
      <c r="A9" s="33"/>
      <c r="B9" s="415"/>
      <c r="C9" s="377"/>
      <c r="D9" s="410"/>
      <c r="E9" s="379"/>
      <c r="F9" s="410"/>
      <c r="G9" s="716"/>
      <c r="H9" s="728"/>
      <c r="I9" s="432"/>
      <c r="J9" s="20"/>
      <c r="K9" s="234"/>
      <c r="L9" s="234"/>
      <c r="M9" s="234"/>
    </row>
    <row r="10" spans="1:13">
      <c r="A10" s="34"/>
      <c r="B10" s="416"/>
      <c r="C10" s="378"/>
      <c r="D10" s="411"/>
      <c r="E10" s="380"/>
      <c r="F10" s="411"/>
      <c r="G10" s="716"/>
      <c r="H10" s="729"/>
      <c r="I10" s="422"/>
      <c r="J10" s="20"/>
    </row>
    <row r="11" spans="1:13">
      <c r="A11" s="27" t="s">
        <v>10</v>
      </c>
      <c r="B11" s="255">
        <f>SUM(B8:B10)</f>
        <v>0</v>
      </c>
      <c r="C11" s="350"/>
      <c r="D11" s="259">
        <f>SUM(D8:D10)</f>
        <v>0</v>
      </c>
      <c r="E11" s="350"/>
      <c r="F11" s="268"/>
      <c r="G11" s="716"/>
      <c r="H11" s="408">
        <f>IF(データ参照シート!$B$2="太陽光発電",データ参照シート!B122,ROUNDDOWN('3-2　設備導入事業経費の配分（他年度３）（発電）'!D11*データ参照シート!$B$3/データ参照シート!$C$3,0))</f>
        <v>0</v>
      </c>
      <c r="I11" s="423"/>
      <c r="J11" s="20"/>
    </row>
    <row r="12" spans="1:13">
      <c r="A12" s="32" t="s">
        <v>11</v>
      </c>
      <c r="B12" s="414"/>
      <c r="C12" s="351" t="e">
        <f>データ参照シート!B82</f>
        <v>#N/A</v>
      </c>
      <c r="D12" s="409"/>
      <c r="E12" s="351" t="e">
        <f>C12</f>
        <v>#N/A</v>
      </c>
      <c r="F12" s="740" t="s">
        <v>567</v>
      </c>
      <c r="G12" s="716"/>
      <c r="H12" s="730"/>
      <c r="I12" s="424"/>
      <c r="J12" s="20"/>
    </row>
    <row r="13" spans="1:13" ht="13.5" customHeight="1">
      <c r="A13" s="35"/>
      <c r="B13" s="415"/>
      <c r="C13" s="352" t="e">
        <f>データ参照シート!B83</f>
        <v>#N/A</v>
      </c>
      <c r="D13" s="410"/>
      <c r="E13" s="352" t="e">
        <f t="shared" ref="E13:E21" si="0">C13</f>
        <v>#N/A</v>
      </c>
      <c r="F13" s="741"/>
      <c r="G13" s="716"/>
      <c r="H13" s="731"/>
      <c r="I13" s="425"/>
      <c r="J13" s="20"/>
      <c r="K13" s="725" t="s">
        <v>1010</v>
      </c>
      <c r="L13" s="726"/>
      <c r="M13" s="726"/>
    </row>
    <row r="14" spans="1:13" ht="13.5" customHeight="1">
      <c r="A14" s="35"/>
      <c r="B14" s="415"/>
      <c r="C14" s="352" t="e">
        <f>データ参照シート!B84</f>
        <v>#N/A</v>
      </c>
      <c r="D14" s="410"/>
      <c r="E14" s="352" t="e">
        <f t="shared" si="0"/>
        <v>#N/A</v>
      </c>
      <c r="F14" s="741"/>
      <c r="G14" s="716"/>
      <c r="H14" s="731"/>
      <c r="I14" s="425"/>
      <c r="J14" s="20"/>
      <c r="K14" s="726"/>
      <c r="L14" s="726"/>
      <c r="M14" s="726"/>
    </row>
    <row r="15" spans="1:13" ht="13.5" customHeight="1">
      <c r="A15" s="35"/>
      <c r="B15" s="415"/>
      <c r="C15" s="353" t="e">
        <f>データ参照シート!B85</f>
        <v>#N/A</v>
      </c>
      <c r="D15" s="410"/>
      <c r="E15" s="352" t="e">
        <f t="shared" si="0"/>
        <v>#N/A</v>
      </c>
      <c r="F15" s="184"/>
      <c r="G15" s="716"/>
      <c r="H15" s="731"/>
      <c r="I15" s="425"/>
      <c r="J15" s="20"/>
      <c r="K15" s="726"/>
      <c r="L15" s="726"/>
      <c r="M15" s="726"/>
    </row>
    <row r="16" spans="1:13" ht="13.5" customHeight="1">
      <c r="A16" s="33"/>
      <c r="B16" s="415"/>
      <c r="C16" s="353" t="e">
        <f>データ参照シート!B86</f>
        <v>#N/A</v>
      </c>
      <c r="D16" s="410"/>
      <c r="E16" s="352" t="e">
        <f t="shared" si="0"/>
        <v>#N/A</v>
      </c>
      <c r="F16" s="184"/>
      <c r="G16" s="716"/>
      <c r="H16" s="731"/>
      <c r="I16" s="425"/>
      <c r="J16" s="20"/>
      <c r="K16" s="726"/>
      <c r="L16" s="726"/>
      <c r="M16" s="726"/>
    </row>
    <row r="17" spans="1:13" ht="13.5" customHeight="1">
      <c r="A17" s="35"/>
      <c r="B17" s="415"/>
      <c r="C17" s="353" t="e">
        <f>データ参照シート!B87</f>
        <v>#N/A</v>
      </c>
      <c r="D17" s="410"/>
      <c r="E17" s="352" t="e">
        <f t="shared" si="0"/>
        <v>#N/A</v>
      </c>
      <c r="F17" s="185"/>
      <c r="G17" s="716"/>
      <c r="H17" s="731"/>
      <c r="I17" s="425"/>
      <c r="J17" s="20"/>
      <c r="K17" s="726"/>
      <c r="L17" s="726"/>
      <c r="M17" s="726"/>
    </row>
    <row r="18" spans="1:13" ht="13.5" customHeight="1">
      <c r="A18" s="35"/>
      <c r="B18" s="415"/>
      <c r="C18" s="353" t="e">
        <f>データ参照シート!B88</f>
        <v>#N/A</v>
      </c>
      <c r="D18" s="410"/>
      <c r="E18" s="352" t="e">
        <f t="shared" si="0"/>
        <v>#N/A</v>
      </c>
      <c r="F18" s="185"/>
      <c r="G18" s="716"/>
      <c r="H18" s="731"/>
      <c r="I18" s="425"/>
      <c r="J18" s="20"/>
      <c r="K18" s="726"/>
      <c r="L18" s="726"/>
      <c r="M18" s="726"/>
    </row>
    <row r="19" spans="1:13" ht="13.5" customHeight="1">
      <c r="A19" s="35"/>
      <c r="B19" s="415"/>
      <c r="C19" s="353" t="e">
        <f>データ参照シート!B89</f>
        <v>#N/A</v>
      </c>
      <c r="D19" s="410"/>
      <c r="E19" s="352" t="e">
        <f t="shared" si="0"/>
        <v>#N/A</v>
      </c>
      <c r="F19" s="185"/>
      <c r="G19" s="716"/>
      <c r="H19" s="731"/>
      <c r="I19" s="425"/>
      <c r="J19" s="20"/>
      <c r="K19" s="726"/>
      <c r="L19" s="726"/>
      <c r="M19" s="726"/>
    </row>
    <row r="20" spans="1:13">
      <c r="A20" s="35"/>
      <c r="B20" s="415"/>
      <c r="C20" s="353" t="e">
        <f>データ参照シート!B90</f>
        <v>#N/A</v>
      </c>
      <c r="D20" s="410"/>
      <c r="E20" s="352" t="e">
        <f t="shared" si="0"/>
        <v>#N/A</v>
      </c>
      <c r="F20" s="185"/>
      <c r="G20" s="716"/>
      <c r="H20" s="731"/>
      <c r="I20" s="425"/>
      <c r="J20" s="20"/>
    </row>
    <row r="21" spans="1:13">
      <c r="A21" s="36"/>
      <c r="B21" s="416"/>
      <c r="C21" s="354" t="e">
        <f>データ参照シート!B91</f>
        <v>#N/A</v>
      </c>
      <c r="D21" s="411"/>
      <c r="E21" s="355" t="e">
        <f t="shared" si="0"/>
        <v>#N/A</v>
      </c>
      <c r="F21" s="186"/>
      <c r="G21" s="716"/>
      <c r="H21" s="732"/>
      <c r="I21" s="426"/>
      <c r="J21" s="20"/>
      <c r="K21" s="393" t="s">
        <v>1008</v>
      </c>
      <c r="L21" s="394">
        <f>データ参照シート!I130</f>
        <v>0</v>
      </c>
    </row>
    <row r="22" spans="1:13">
      <c r="A22" s="27" t="s">
        <v>10</v>
      </c>
      <c r="B22" s="255">
        <f>SUM(B12:B21)</f>
        <v>0</v>
      </c>
      <c r="C22" s="350"/>
      <c r="D22" s="259">
        <f>SUM(D12:D21)</f>
        <v>0</v>
      </c>
      <c r="E22" s="350"/>
      <c r="F22" s="268"/>
      <c r="G22" s="716"/>
      <c r="H22" s="408">
        <f>IF(データ参照シート!$B$2="太陽光発電",データ参照シート!B123,ROUNDDOWN('3-2　設備導入事業経費の配分（他年度３）（発電）'!D22*データ参照シート!$B$3/データ参照シート!$C$3,0))</f>
        <v>0</v>
      </c>
      <c r="I22" s="427"/>
      <c r="J22" s="20"/>
      <c r="K22" s="393" t="s">
        <v>1009</v>
      </c>
      <c r="L22" s="394">
        <f>データ参照シート!K130</f>
        <v>0</v>
      </c>
    </row>
    <row r="23" spans="1:13">
      <c r="A23" s="32" t="s">
        <v>12</v>
      </c>
      <c r="B23" s="414"/>
      <c r="C23" s="351" t="e">
        <f>データ参照シート!B92</f>
        <v>#N/A</v>
      </c>
      <c r="D23" s="409"/>
      <c r="E23" s="351" t="e">
        <f t="shared" ref="E23:E29" si="1">C23</f>
        <v>#N/A</v>
      </c>
      <c r="F23" s="543"/>
      <c r="G23" s="716"/>
      <c r="H23" s="738"/>
      <c r="I23" s="424"/>
      <c r="J23" s="20"/>
    </row>
    <row r="24" spans="1:13">
      <c r="A24" s="37"/>
      <c r="B24" s="415"/>
      <c r="C24" s="352" t="e">
        <f>データ参照シート!B93</f>
        <v>#N/A</v>
      </c>
      <c r="D24" s="410"/>
      <c r="E24" s="352" t="e">
        <f t="shared" si="1"/>
        <v>#N/A</v>
      </c>
      <c r="F24" s="544"/>
      <c r="G24" s="716"/>
      <c r="H24" s="739"/>
      <c r="I24" s="425"/>
      <c r="J24" s="20"/>
    </row>
    <row r="25" spans="1:13">
      <c r="A25" s="37"/>
      <c r="B25" s="415"/>
      <c r="C25" s="352" t="e">
        <f>データ参照シート!B94</f>
        <v>#N/A</v>
      </c>
      <c r="D25" s="410"/>
      <c r="E25" s="352" t="e">
        <f t="shared" si="1"/>
        <v>#N/A</v>
      </c>
      <c r="F25" s="544"/>
      <c r="G25" s="716"/>
      <c r="H25" s="739"/>
      <c r="I25" s="425"/>
      <c r="J25" s="20"/>
    </row>
    <row r="26" spans="1:13">
      <c r="A26" s="37"/>
      <c r="B26" s="415"/>
      <c r="C26" s="352" t="e">
        <f>データ参照シート!B95</f>
        <v>#N/A</v>
      </c>
      <c r="D26" s="410"/>
      <c r="E26" s="352" t="e">
        <f t="shared" si="1"/>
        <v>#N/A</v>
      </c>
      <c r="F26" s="544"/>
      <c r="G26" s="716"/>
      <c r="H26" s="739"/>
      <c r="I26" s="425"/>
      <c r="J26" s="20"/>
    </row>
    <row r="27" spans="1:13">
      <c r="A27" s="37"/>
      <c r="B27" s="415"/>
      <c r="C27" s="352" t="e">
        <f>データ参照シート!B96</f>
        <v>#N/A</v>
      </c>
      <c r="D27" s="410"/>
      <c r="E27" s="352" t="e">
        <f t="shared" si="1"/>
        <v>#N/A</v>
      </c>
      <c r="F27" s="544"/>
      <c r="G27" s="716"/>
      <c r="H27" s="739"/>
      <c r="I27" s="425"/>
      <c r="J27" s="20"/>
    </row>
    <row r="28" spans="1:13">
      <c r="A28" s="37"/>
      <c r="B28" s="415"/>
      <c r="C28" s="352" t="e">
        <f>データ参照シート!B97</f>
        <v>#N/A</v>
      </c>
      <c r="D28" s="410"/>
      <c r="E28" s="352" t="e">
        <f t="shared" si="1"/>
        <v>#N/A</v>
      </c>
      <c r="F28" s="544"/>
      <c r="G28" s="716"/>
      <c r="H28" s="739"/>
      <c r="I28" s="425"/>
      <c r="J28" s="20"/>
    </row>
    <row r="29" spans="1:13">
      <c r="A29" s="35"/>
      <c r="B29" s="415"/>
      <c r="C29" s="352" t="e">
        <f>データ参照シート!B98</f>
        <v>#N/A</v>
      </c>
      <c r="D29" s="410"/>
      <c r="E29" s="352" t="e">
        <f t="shared" si="1"/>
        <v>#N/A</v>
      </c>
      <c r="F29" s="544"/>
      <c r="G29" s="716"/>
      <c r="H29" s="739"/>
      <c r="I29" s="425"/>
      <c r="J29" s="20"/>
    </row>
    <row r="30" spans="1:13" ht="14.25" thickBot="1">
      <c r="A30" s="225" t="s">
        <v>10</v>
      </c>
      <c r="B30" s="256">
        <f>SUM(B23:B29)</f>
        <v>0</v>
      </c>
      <c r="C30" s="285"/>
      <c r="D30" s="260">
        <f>SUM(D23:D29)</f>
        <v>0</v>
      </c>
      <c r="E30" s="271"/>
      <c r="F30" s="268"/>
      <c r="G30" s="717"/>
      <c r="H30" s="444">
        <f>IF(データ参照シート!$B$2="太陽光発電",データ参照シート!B124,ROUNDDOWN('3-2　設備導入事業経費の配分（他年度３）（発電）'!D30*データ参照シート!$B$3/データ参照シート!$C$3,0))</f>
        <v>0</v>
      </c>
      <c r="I30" s="428"/>
      <c r="J30" s="20"/>
    </row>
    <row r="31" spans="1:13" ht="18" customHeight="1" thickTop="1" thickBot="1">
      <c r="A31" s="38" t="s">
        <v>13</v>
      </c>
      <c r="B31" s="257">
        <f>SUM(,B30,B22,B11)</f>
        <v>0</v>
      </c>
      <c r="C31" s="282"/>
      <c r="D31" s="261">
        <f>SUM(D30,D22,D11)</f>
        <v>0</v>
      </c>
      <c r="E31" s="282"/>
      <c r="F31" s="283"/>
      <c r="G31" s="284"/>
      <c r="H31" s="262">
        <f>SUM(H30,H22,H11)</f>
        <v>0</v>
      </c>
      <c r="I31" s="551" t="str">
        <f>データ参照シート!B125</f>
        <v/>
      </c>
      <c r="J31" s="20"/>
    </row>
    <row r="32" spans="1:13" ht="18" customHeight="1" thickTop="1" thickBot="1">
      <c r="A32" s="39" t="s">
        <v>14</v>
      </c>
      <c r="B32" s="258">
        <f>INT(B31*0.08)</f>
        <v>0</v>
      </c>
      <c r="C32" s="417">
        <v>0.08</v>
      </c>
      <c r="D32" s="269"/>
      <c r="E32" s="281"/>
      <c r="F32" s="281"/>
      <c r="G32" s="279"/>
      <c r="H32" s="278"/>
      <c r="I32" s="267" t="str">
        <f>"税率"&amp;TEXT(C32,"0%")&amp;"で計算"</f>
        <v>税率8%で計算</v>
      </c>
      <c r="J32" s="20"/>
    </row>
    <row r="33" spans="1:10" ht="18" customHeight="1" thickBot="1">
      <c r="A33" s="39" t="s">
        <v>15</v>
      </c>
      <c r="B33" s="258">
        <f>SUM(B31:B32)</f>
        <v>0</v>
      </c>
      <c r="C33" s="270"/>
      <c r="D33" s="286">
        <f>SUM(D31:D32)</f>
        <v>0</v>
      </c>
      <c r="E33" s="281"/>
      <c r="F33" s="281"/>
      <c r="G33" s="279"/>
      <c r="H33" s="263">
        <f>SUM(H31:H32)</f>
        <v>0</v>
      </c>
      <c r="I33" s="545"/>
      <c r="J33" s="20"/>
    </row>
    <row r="34" spans="1:10" ht="19.5" customHeight="1">
      <c r="A34" s="24"/>
    </row>
    <row r="35" spans="1:10" ht="14.25" thickBot="1">
      <c r="A35" s="20" t="s">
        <v>510</v>
      </c>
      <c r="B35" s="20"/>
      <c r="C35" s="20"/>
      <c r="D35" s="20"/>
      <c r="E35" s="20"/>
      <c r="F35" s="20"/>
      <c r="G35" s="21"/>
      <c r="H35" s="20"/>
      <c r="I35" s="25" t="s">
        <v>6</v>
      </c>
    </row>
    <row r="36" spans="1:10" ht="18" customHeight="1">
      <c r="A36" s="26" t="s">
        <v>563</v>
      </c>
      <c r="B36" s="720" t="s">
        <v>562</v>
      </c>
      <c r="C36" s="721"/>
      <c r="D36" s="722" t="s">
        <v>7</v>
      </c>
      <c r="E36" s="721"/>
      <c r="F36" s="721"/>
      <c r="G36" s="733" t="s">
        <v>211</v>
      </c>
      <c r="H36" s="723" t="s">
        <v>16</v>
      </c>
      <c r="I36" s="718" t="s">
        <v>212</v>
      </c>
    </row>
    <row r="37" spans="1:10" ht="18" customHeight="1">
      <c r="A37" s="27" t="s">
        <v>564</v>
      </c>
      <c r="B37" s="28" t="s">
        <v>8</v>
      </c>
      <c r="C37" s="29" t="s">
        <v>565</v>
      </c>
      <c r="D37" s="30" t="s">
        <v>8</v>
      </c>
      <c r="E37" s="31" t="s">
        <v>565</v>
      </c>
      <c r="F37" s="29" t="s">
        <v>566</v>
      </c>
      <c r="G37" s="734"/>
      <c r="H37" s="724"/>
      <c r="I37" s="719"/>
    </row>
    <row r="38" spans="1:10">
      <c r="A38" s="32" t="s">
        <v>9</v>
      </c>
      <c r="B38" s="414"/>
      <c r="C38" s="364" t="s">
        <v>868</v>
      </c>
      <c r="D38" s="409"/>
      <c r="E38" s="365" t="str">
        <f>C38</f>
        <v>実施設計費</v>
      </c>
      <c r="F38" s="409"/>
      <c r="G38" s="715" t="str">
        <f>データ参照シート!B4</f>
        <v>１／３</v>
      </c>
      <c r="H38" s="727"/>
      <c r="I38" s="431"/>
    </row>
    <row r="39" spans="1:10" ht="13.5" customHeight="1">
      <c r="A39" s="33"/>
      <c r="B39" s="415"/>
      <c r="C39" s="377"/>
      <c r="D39" s="410"/>
      <c r="E39" s="379"/>
      <c r="F39" s="410"/>
      <c r="G39" s="716"/>
      <c r="H39" s="728"/>
      <c r="I39" s="432"/>
    </row>
    <row r="40" spans="1:10" ht="13.5" customHeight="1">
      <c r="A40" s="34"/>
      <c r="B40" s="416"/>
      <c r="C40" s="378"/>
      <c r="D40" s="411"/>
      <c r="E40" s="380"/>
      <c r="F40" s="411"/>
      <c r="G40" s="716"/>
      <c r="H40" s="729"/>
      <c r="I40" s="422"/>
    </row>
    <row r="41" spans="1:10" ht="13.5" customHeight="1">
      <c r="A41" s="27" t="s">
        <v>10</v>
      </c>
      <c r="B41" s="255">
        <f>SUM(B38:B40)</f>
        <v>0</v>
      </c>
      <c r="C41" s="350"/>
      <c r="D41" s="259">
        <f>SUM(D38:D40)</f>
        <v>0</v>
      </c>
      <c r="E41" s="350"/>
      <c r="F41" s="268"/>
      <c r="G41" s="716"/>
      <c r="H41" s="446">
        <f>ROUNDDOWN(D41*データ参照シート!$B$3/データ参照シート!$C$3,0)</f>
        <v>0</v>
      </c>
      <c r="I41" s="423"/>
    </row>
    <row r="42" spans="1:10" ht="13.5" customHeight="1">
      <c r="A42" s="32" t="s">
        <v>11</v>
      </c>
      <c r="B42" s="414"/>
      <c r="C42" s="367" t="s">
        <v>697</v>
      </c>
      <c r="D42" s="409"/>
      <c r="E42" s="367" t="s">
        <v>697</v>
      </c>
      <c r="F42" s="740" t="s">
        <v>567</v>
      </c>
      <c r="G42" s="716"/>
      <c r="H42" s="730"/>
      <c r="I42" s="424"/>
    </row>
    <row r="43" spans="1:10" ht="13.5" customHeight="1">
      <c r="A43" s="35"/>
      <c r="B43" s="415"/>
      <c r="C43" s="418"/>
      <c r="D43" s="410"/>
      <c r="E43" s="418"/>
      <c r="F43" s="741"/>
      <c r="G43" s="716"/>
      <c r="H43" s="731"/>
      <c r="I43" s="425"/>
    </row>
    <row r="44" spans="1:10" ht="13.5" customHeight="1">
      <c r="A44" s="35"/>
      <c r="B44" s="415"/>
      <c r="C44" s="418"/>
      <c r="D44" s="410"/>
      <c r="E44" s="418"/>
      <c r="F44" s="741"/>
      <c r="G44" s="716"/>
      <c r="H44" s="731"/>
      <c r="I44" s="425"/>
    </row>
    <row r="45" spans="1:10" ht="13.5" customHeight="1">
      <c r="A45" s="35"/>
      <c r="B45" s="415"/>
      <c r="C45" s="419"/>
      <c r="D45" s="410"/>
      <c r="E45" s="418"/>
      <c r="F45" s="184"/>
      <c r="G45" s="716"/>
      <c r="H45" s="731"/>
      <c r="I45" s="425"/>
    </row>
    <row r="46" spans="1:10" ht="13.5" customHeight="1">
      <c r="A46" s="33"/>
      <c r="B46" s="415"/>
      <c r="C46" s="419"/>
      <c r="D46" s="410"/>
      <c r="E46" s="418"/>
      <c r="F46" s="184"/>
      <c r="G46" s="716"/>
      <c r="H46" s="731"/>
      <c r="I46" s="425"/>
    </row>
    <row r="47" spans="1:10" ht="13.5" customHeight="1">
      <c r="A47" s="35"/>
      <c r="B47" s="415"/>
      <c r="C47" s="419"/>
      <c r="D47" s="410"/>
      <c r="E47" s="418"/>
      <c r="F47" s="185"/>
      <c r="G47" s="716"/>
      <c r="H47" s="731"/>
      <c r="I47" s="425"/>
    </row>
    <row r="48" spans="1:10" ht="13.5" customHeight="1">
      <c r="A48" s="35"/>
      <c r="B48" s="415"/>
      <c r="C48" s="419"/>
      <c r="D48" s="410"/>
      <c r="E48" s="418"/>
      <c r="F48" s="185"/>
      <c r="G48" s="716"/>
      <c r="H48" s="731"/>
      <c r="I48" s="425"/>
    </row>
    <row r="49" spans="1:9" ht="13.5" customHeight="1">
      <c r="A49" s="35"/>
      <c r="B49" s="415"/>
      <c r="C49" s="419"/>
      <c r="D49" s="410"/>
      <c r="E49" s="418"/>
      <c r="F49" s="185"/>
      <c r="G49" s="716"/>
      <c r="H49" s="731"/>
      <c r="I49" s="425"/>
    </row>
    <row r="50" spans="1:9" ht="13.5" customHeight="1">
      <c r="A50" s="35"/>
      <c r="B50" s="415"/>
      <c r="C50" s="419"/>
      <c r="D50" s="410"/>
      <c r="E50" s="418"/>
      <c r="F50" s="185"/>
      <c r="G50" s="716"/>
      <c r="H50" s="731"/>
      <c r="I50" s="425"/>
    </row>
    <row r="51" spans="1:9" ht="13.5" customHeight="1">
      <c r="A51" s="36"/>
      <c r="B51" s="416"/>
      <c r="C51" s="420"/>
      <c r="D51" s="411"/>
      <c r="E51" s="421"/>
      <c r="F51" s="186"/>
      <c r="G51" s="716"/>
      <c r="H51" s="732"/>
      <c r="I51" s="426"/>
    </row>
    <row r="52" spans="1:9" ht="13.5" customHeight="1">
      <c r="A52" s="27" t="s">
        <v>10</v>
      </c>
      <c r="B52" s="255">
        <f>SUM(B42:B51)</f>
        <v>0</v>
      </c>
      <c r="C52" s="350"/>
      <c r="D52" s="259">
        <f>SUM(D42:D51)</f>
        <v>0</v>
      </c>
      <c r="E52" s="366"/>
      <c r="F52" s="268"/>
      <c r="G52" s="716"/>
      <c r="H52" s="446">
        <f>ROUNDDOWN(D52*データ参照シート!$B$3/データ参照シート!$C$3,0)</f>
        <v>0</v>
      </c>
      <c r="I52" s="427"/>
    </row>
    <row r="53" spans="1:9" ht="13.5" customHeight="1">
      <c r="A53" s="32" t="s">
        <v>12</v>
      </c>
      <c r="B53" s="414"/>
      <c r="C53" s="356" t="s">
        <v>953</v>
      </c>
      <c r="D53" s="409"/>
      <c r="E53" s="356" t="str">
        <f t="shared" ref="E53:E58" si="2">C53</f>
        <v>基礎工事</v>
      </c>
      <c r="F53" s="543"/>
      <c r="G53" s="716"/>
      <c r="H53" s="738"/>
      <c r="I53" s="424"/>
    </row>
    <row r="54" spans="1:9" ht="13.5" customHeight="1">
      <c r="A54" s="37"/>
      <c r="B54" s="415"/>
      <c r="C54" s="360" t="s">
        <v>954</v>
      </c>
      <c r="D54" s="410"/>
      <c r="E54" s="360" t="str">
        <f t="shared" si="2"/>
        <v>据付工事</v>
      </c>
      <c r="F54" s="544"/>
      <c r="G54" s="716"/>
      <c r="H54" s="739"/>
      <c r="I54" s="425"/>
    </row>
    <row r="55" spans="1:9" ht="13.5" customHeight="1">
      <c r="A55" s="37"/>
      <c r="B55" s="415"/>
      <c r="C55" s="360" t="s">
        <v>955</v>
      </c>
      <c r="D55" s="410"/>
      <c r="E55" s="360" t="str">
        <f t="shared" si="2"/>
        <v>電気工事</v>
      </c>
      <c r="F55" s="544"/>
      <c r="G55" s="716"/>
      <c r="H55" s="739"/>
      <c r="I55" s="425"/>
    </row>
    <row r="56" spans="1:9" ht="13.5" customHeight="1">
      <c r="A56" s="37"/>
      <c r="B56" s="415"/>
      <c r="C56" s="360" t="s">
        <v>956</v>
      </c>
      <c r="D56" s="410"/>
      <c r="E56" s="360" t="str">
        <f t="shared" si="2"/>
        <v>附帯工事</v>
      </c>
      <c r="F56" s="544"/>
      <c r="G56" s="716"/>
      <c r="H56" s="739"/>
      <c r="I56" s="425"/>
    </row>
    <row r="57" spans="1:9" ht="13.5" customHeight="1">
      <c r="A57" s="37"/>
      <c r="B57" s="415"/>
      <c r="C57" s="360" t="s">
        <v>957</v>
      </c>
      <c r="D57" s="410"/>
      <c r="E57" s="360" t="str">
        <f t="shared" si="2"/>
        <v>試運転調整</v>
      </c>
      <c r="F57" s="544"/>
      <c r="G57" s="716"/>
      <c r="H57" s="739"/>
      <c r="I57" s="425"/>
    </row>
    <row r="58" spans="1:9" ht="13.5" customHeight="1">
      <c r="A58" s="37"/>
      <c r="B58" s="415"/>
      <c r="C58" s="360" t="s">
        <v>958</v>
      </c>
      <c r="D58" s="410"/>
      <c r="E58" s="360" t="str">
        <f t="shared" si="2"/>
        <v>諸経費</v>
      </c>
      <c r="F58" s="544"/>
      <c r="G58" s="716"/>
      <c r="H58" s="739"/>
      <c r="I58" s="425"/>
    </row>
    <row r="59" spans="1:9" ht="13.5" customHeight="1">
      <c r="A59" s="35"/>
      <c r="B59" s="415"/>
      <c r="C59" s="349"/>
      <c r="D59" s="410"/>
      <c r="E59" s="349"/>
      <c r="F59" s="544"/>
      <c r="G59" s="716"/>
      <c r="H59" s="739"/>
      <c r="I59" s="425"/>
    </row>
    <row r="60" spans="1:9" ht="14.25" customHeight="1" thickBot="1">
      <c r="A60" s="225" t="s">
        <v>10</v>
      </c>
      <c r="B60" s="256">
        <f>SUM(B53:B59)</f>
        <v>0</v>
      </c>
      <c r="C60" s="285"/>
      <c r="D60" s="260">
        <f>SUM(D53:D59)</f>
        <v>0</v>
      </c>
      <c r="E60" s="287"/>
      <c r="F60" s="288"/>
      <c r="G60" s="717"/>
      <c r="H60" s="549">
        <f>ROUNDDOWN(D60*データ参照シート!$B$3/データ参照シート!$C$3,0)</f>
        <v>0</v>
      </c>
      <c r="I60" s="428"/>
    </row>
    <row r="61" spans="1:9" ht="15" thickTop="1" thickBot="1">
      <c r="A61" s="38" t="s">
        <v>13</v>
      </c>
      <c r="B61" s="257">
        <f>SUM(,B60,B52,B41)</f>
        <v>0</v>
      </c>
      <c r="C61" s="282"/>
      <c r="D61" s="261">
        <f>SUM(D60,D52,D41)</f>
        <v>0</v>
      </c>
      <c r="E61" s="282"/>
      <c r="F61" s="282"/>
      <c r="G61" s="284"/>
      <c r="H61" s="262">
        <f>SUM(H60,H52,H41)</f>
        <v>0</v>
      </c>
      <c r="I61" s="429"/>
    </row>
    <row r="62" spans="1:9" ht="15" thickTop="1" thickBot="1">
      <c r="A62" s="39" t="s">
        <v>14</v>
      </c>
      <c r="B62" s="258">
        <f>INT(B61*0.08)</f>
        <v>0</v>
      </c>
      <c r="C62" s="417">
        <v>0.08</v>
      </c>
      <c r="D62" s="269"/>
      <c r="E62" s="281"/>
      <c r="F62" s="281"/>
      <c r="G62" s="279"/>
      <c r="H62" s="278"/>
      <c r="I62" s="289" t="s">
        <v>799</v>
      </c>
    </row>
    <row r="63" spans="1:9" ht="14.25" thickBot="1">
      <c r="A63" s="39" t="s">
        <v>15</v>
      </c>
      <c r="B63" s="258">
        <f>SUM(B61:B62)</f>
        <v>0</v>
      </c>
      <c r="C63" s="270"/>
      <c r="D63" s="286">
        <f>SUM(D61:D62)</f>
        <v>0</v>
      </c>
      <c r="E63" s="281"/>
      <c r="F63" s="281"/>
      <c r="G63" s="279"/>
      <c r="H63" s="263">
        <f>SUM(H61:H62)</f>
        <v>0</v>
      </c>
      <c r="I63" s="545"/>
    </row>
    <row r="64" spans="1:9" ht="19.5" customHeight="1"/>
    <row r="65" spans="1:9" ht="14.25" thickBot="1">
      <c r="A65" s="20" t="str">
        <f>"《平成"&amp;データ参照シート!B13&amp;"年度全体の事業費》"</f>
        <v>《平成-年度全体の事業費》</v>
      </c>
      <c r="B65" s="20"/>
      <c r="C65" s="20"/>
      <c r="D65" s="20"/>
      <c r="E65" s="20"/>
      <c r="F65" s="20"/>
      <c r="G65" s="21"/>
      <c r="H65" s="20"/>
      <c r="I65" s="25" t="s">
        <v>6</v>
      </c>
    </row>
    <row r="66" spans="1:9" ht="18" customHeight="1">
      <c r="A66" s="26" t="s">
        <v>563</v>
      </c>
      <c r="B66" s="720" t="s">
        <v>562</v>
      </c>
      <c r="C66" s="721"/>
      <c r="D66" s="722" t="s">
        <v>7</v>
      </c>
      <c r="E66" s="721"/>
      <c r="F66" s="721"/>
      <c r="G66" s="733" t="s">
        <v>211</v>
      </c>
      <c r="H66" s="723" t="s">
        <v>16</v>
      </c>
      <c r="I66" s="718" t="s">
        <v>212</v>
      </c>
    </row>
    <row r="67" spans="1:9" ht="18" customHeight="1">
      <c r="A67" s="27" t="s">
        <v>564</v>
      </c>
      <c r="B67" s="28" t="s">
        <v>8</v>
      </c>
      <c r="C67" s="29" t="s">
        <v>565</v>
      </c>
      <c r="D67" s="30" t="s">
        <v>8</v>
      </c>
      <c r="E67" s="31" t="s">
        <v>565</v>
      </c>
      <c r="F67" s="29" t="s">
        <v>566</v>
      </c>
      <c r="G67" s="734"/>
      <c r="H67" s="724"/>
      <c r="I67" s="719"/>
    </row>
    <row r="68" spans="1:9" ht="22.5" customHeight="1">
      <c r="A68" s="27" t="s">
        <v>344</v>
      </c>
      <c r="B68" s="255">
        <f>SUM(B11,B41)</f>
        <v>0</v>
      </c>
      <c r="C68" s="735"/>
      <c r="D68" s="259">
        <f>SUM(D11,D41)</f>
        <v>0</v>
      </c>
      <c r="E68" s="735"/>
      <c r="F68" s="735"/>
      <c r="G68" s="715" t="str">
        <f>データ参照シート!B4</f>
        <v>１／３</v>
      </c>
      <c r="H68" s="264">
        <f>SUM(H11,H41)</f>
        <v>0</v>
      </c>
      <c r="I68" s="423"/>
    </row>
    <row r="69" spans="1:9" ht="22.5" customHeight="1">
      <c r="A69" s="27" t="s">
        <v>345</v>
      </c>
      <c r="B69" s="255">
        <f>SUM(B22,B52)</f>
        <v>0</v>
      </c>
      <c r="C69" s="736"/>
      <c r="D69" s="259">
        <f>SUM(D22,D52)</f>
        <v>0</v>
      </c>
      <c r="E69" s="736"/>
      <c r="F69" s="736"/>
      <c r="G69" s="716"/>
      <c r="H69" s="264">
        <f>SUM(H22,H52)</f>
        <v>0</v>
      </c>
      <c r="I69" s="427"/>
    </row>
    <row r="70" spans="1:9" ht="22.5" customHeight="1" thickBot="1">
      <c r="A70" s="27" t="s">
        <v>346</v>
      </c>
      <c r="B70" s="255">
        <f>SUM(B30,B60)</f>
        <v>0</v>
      </c>
      <c r="C70" s="736"/>
      <c r="D70" s="259">
        <f>SUM(D30,D60)</f>
        <v>0</v>
      </c>
      <c r="E70" s="736"/>
      <c r="F70" s="736"/>
      <c r="G70" s="717"/>
      <c r="H70" s="264">
        <f>SUM(H30,H60)</f>
        <v>0</v>
      </c>
      <c r="I70" s="427"/>
    </row>
    <row r="71" spans="1:9" ht="21.75" customHeight="1" thickTop="1" thickBot="1">
      <c r="A71" s="38" t="s">
        <v>13</v>
      </c>
      <c r="B71" s="257">
        <f>SUM(B31,B61)</f>
        <v>0</v>
      </c>
      <c r="C71" s="736"/>
      <c r="D71" s="261">
        <f>SUM(D31,D61)</f>
        <v>0</v>
      </c>
      <c r="E71" s="736"/>
      <c r="F71" s="736"/>
      <c r="G71" s="284"/>
      <c r="H71" s="262">
        <f>SUM(H31,H61)</f>
        <v>0</v>
      </c>
      <c r="I71" s="429"/>
    </row>
    <row r="72" spans="1:9" ht="21.75" customHeight="1" thickTop="1" thickBot="1">
      <c r="A72" s="39" t="s">
        <v>14</v>
      </c>
      <c r="B72" s="258">
        <f>SUM(B32,B62)</f>
        <v>0</v>
      </c>
      <c r="C72" s="736"/>
      <c r="D72" s="269"/>
      <c r="E72" s="736"/>
      <c r="F72" s="736"/>
      <c r="G72" s="279"/>
      <c r="H72" s="278"/>
      <c r="I72" s="289" t="s">
        <v>799</v>
      </c>
    </row>
    <row r="73" spans="1:9" ht="27.75" customHeight="1" thickBot="1">
      <c r="A73" s="39" t="s">
        <v>15</v>
      </c>
      <c r="B73" s="258">
        <f>SUM(B33,B63)</f>
        <v>0</v>
      </c>
      <c r="C73" s="737"/>
      <c r="D73" s="286">
        <f>SUM(D33,D63)</f>
        <v>0</v>
      </c>
      <c r="E73" s="737"/>
      <c r="F73" s="737"/>
      <c r="G73" s="279"/>
      <c r="H73" s="263">
        <f>SUM(H33,H63)</f>
        <v>0</v>
      </c>
      <c r="I73" s="430"/>
    </row>
  </sheetData>
  <sheetProtection sheet="1" objects="1" scenarios="1"/>
  <mergeCells count="31">
    <mergeCell ref="K13:M19"/>
    <mergeCell ref="A2:I2"/>
    <mergeCell ref="B6:C6"/>
    <mergeCell ref="D6:F6"/>
    <mergeCell ref="G6:G7"/>
    <mergeCell ref="H6:H7"/>
    <mergeCell ref="I6:I7"/>
    <mergeCell ref="G8:G30"/>
    <mergeCell ref="H8:H10"/>
    <mergeCell ref="F12:F14"/>
    <mergeCell ref="H12:H21"/>
    <mergeCell ref="H23:H29"/>
    <mergeCell ref="B36:C36"/>
    <mergeCell ref="D36:F36"/>
    <mergeCell ref="G36:G37"/>
    <mergeCell ref="H36:H37"/>
    <mergeCell ref="C68:C73"/>
    <mergeCell ref="E68:E73"/>
    <mergeCell ref="F68:F73"/>
    <mergeCell ref="G68:G70"/>
    <mergeCell ref="B66:C66"/>
    <mergeCell ref="D66:F66"/>
    <mergeCell ref="G66:G67"/>
    <mergeCell ref="H66:H67"/>
    <mergeCell ref="I66:I67"/>
    <mergeCell ref="I36:I37"/>
    <mergeCell ref="G38:G60"/>
    <mergeCell ref="H38:H40"/>
    <mergeCell ref="F42:F44"/>
    <mergeCell ref="H42:H51"/>
    <mergeCell ref="H53:H59"/>
  </mergeCells>
  <phoneticPr fontId="2"/>
  <conditionalFormatting sqref="H11 H68">
    <cfRule type="cellIs" dxfId="66" priority="10" stopIfTrue="1" operator="greaterThan">
      <formula>#REF!</formula>
    </cfRule>
  </conditionalFormatting>
  <conditionalFormatting sqref="H69">
    <cfRule type="cellIs" dxfId="65" priority="11" stopIfTrue="1" operator="greaterThan">
      <formula>#REF!</formula>
    </cfRule>
  </conditionalFormatting>
  <conditionalFormatting sqref="H70">
    <cfRule type="cellIs" dxfId="64" priority="12" stopIfTrue="1" operator="greaterThan">
      <formula>#REF!</formula>
    </cfRule>
  </conditionalFormatting>
  <conditionalFormatting sqref="H41">
    <cfRule type="cellIs" dxfId="63" priority="7" stopIfTrue="1" operator="greaterThan">
      <formula>#REF!</formula>
    </cfRule>
  </conditionalFormatting>
  <conditionalFormatting sqref="H52">
    <cfRule type="cellIs" dxfId="62" priority="6" stopIfTrue="1" operator="greaterThan">
      <formula>#REF!</formula>
    </cfRule>
  </conditionalFormatting>
  <conditionalFormatting sqref="H60">
    <cfRule type="cellIs" dxfId="61" priority="5" stopIfTrue="1" operator="greaterThan">
      <formula>#REF!</formula>
    </cfRule>
  </conditionalFormatting>
  <conditionalFormatting sqref="H22">
    <cfRule type="cellIs" dxfId="60" priority="4" stopIfTrue="1" operator="greaterThan">
      <formula>#REF!</formula>
    </cfRule>
  </conditionalFormatting>
  <conditionalFormatting sqref="H30">
    <cfRule type="cellIs" dxfId="59" priority="3" stopIfTrue="1" operator="greaterThan">
      <formula>#REF!</formula>
    </cfRule>
  </conditionalFormatting>
  <conditionalFormatting sqref="K13:M22">
    <cfRule type="expression" dxfId="58" priority="1" stopIfTrue="1">
      <formula>設備="太陽光発電"</formula>
    </cfRule>
  </conditionalFormatting>
  <dataValidations count="2">
    <dataValidation type="textLength" operator="equal" allowBlank="1" showInputMessage="1" showErrorMessage="1" errorTitle="消費税計上不可" error="補助金の消費税計上は出来ません。" sqref="H32 H62 H72">
      <formula1>0</formula1>
    </dataValidation>
    <dataValidation type="textLength" operator="equal" allowBlank="1" showInputMessage="1" showErrorMessage="1" errorTitle="消費税計上不可" error="補助対象経費の消費税計上は出来ません。" sqref="D32:G32 D62:G62 D72 G72">
      <formula1>0</formula1>
    </dataValidation>
  </dataValidations>
  <pageMargins left="0.43307086614173229" right="0" top="0.15748031496062992" bottom="0.15748031496062992" header="0.31496062992125984" footer="0.31496062992125984"/>
  <pageSetup paperSize="9" scale="7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7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175" t="s">
        <v>342</v>
      </c>
      <c r="B1" s="20"/>
      <c r="C1" s="20"/>
      <c r="D1" s="20"/>
      <c r="E1" s="20"/>
      <c r="F1" s="20"/>
      <c r="G1" s="21"/>
      <c r="H1" s="20"/>
      <c r="I1" s="546"/>
      <c r="J1" s="20"/>
      <c r="K1" s="234"/>
      <c r="L1" s="234"/>
      <c r="M1" s="234"/>
    </row>
    <row r="2" spans="1:13" ht="22.5" customHeight="1">
      <c r="A2" s="743" t="s">
        <v>347</v>
      </c>
      <c r="B2" s="744"/>
      <c r="C2" s="744"/>
      <c r="D2" s="744"/>
      <c r="E2" s="744"/>
      <c r="F2" s="744"/>
      <c r="G2" s="744"/>
      <c r="H2" s="744"/>
      <c r="I2" s="744"/>
      <c r="J2" s="20"/>
      <c r="K2" s="234"/>
      <c r="L2" s="234"/>
      <c r="M2" s="234"/>
    </row>
    <row r="3" spans="1:13" ht="9.75" customHeight="1">
      <c r="A3" s="203"/>
      <c r="B3" s="204"/>
      <c r="C3" s="204"/>
      <c r="D3" s="204"/>
      <c r="E3" s="204"/>
      <c r="F3" s="204"/>
      <c r="G3" s="204"/>
      <c r="H3" s="204"/>
      <c r="I3" s="547"/>
      <c r="J3" s="20"/>
      <c r="K3" s="234"/>
      <c r="L3" s="234"/>
      <c r="M3" s="234"/>
    </row>
    <row r="4" spans="1:13" ht="14.25">
      <c r="A4" s="187" t="s">
        <v>348</v>
      </c>
      <c r="B4" s="20"/>
      <c r="C4" s="23"/>
      <c r="D4" s="23"/>
      <c r="E4" s="23"/>
      <c r="F4" s="23"/>
      <c r="G4" s="23"/>
      <c r="H4" s="20"/>
      <c r="I4" s="20"/>
      <c r="J4" s="20"/>
      <c r="K4" s="234"/>
      <c r="L4" s="234"/>
      <c r="M4" s="234"/>
    </row>
    <row r="5" spans="1:13" ht="18" customHeight="1" thickBot="1">
      <c r="A5" s="20" t="s">
        <v>511</v>
      </c>
      <c r="B5" s="20"/>
      <c r="C5" s="20"/>
      <c r="D5" s="20"/>
      <c r="E5" s="20"/>
      <c r="F5" s="20"/>
      <c r="G5" s="21"/>
      <c r="H5" s="20"/>
      <c r="I5" s="25" t="s">
        <v>6</v>
      </c>
      <c r="J5" s="20"/>
      <c r="K5" s="234"/>
      <c r="L5" s="234"/>
      <c r="M5" s="234"/>
    </row>
    <row r="6" spans="1:13" ht="18" customHeight="1">
      <c r="A6" s="26" t="s">
        <v>563</v>
      </c>
      <c r="B6" s="720" t="s">
        <v>562</v>
      </c>
      <c r="C6" s="721"/>
      <c r="D6" s="722" t="s">
        <v>7</v>
      </c>
      <c r="E6" s="721"/>
      <c r="F6" s="721"/>
      <c r="G6" s="733" t="s">
        <v>211</v>
      </c>
      <c r="H6" s="723" t="s">
        <v>16</v>
      </c>
      <c r="I6" s="718" t="s">
        <v>212</v>
      </c>
      <c r="J6" s="20"/>
      <c r="K6" s="234"/>
      <c r="L6" s="234"/>
      <c r="M6" s="234"/>
    </row>
    <row r="7" spans="1:13" ht="18" customHeight="1">
      <c r="A7" s="27" t="s">
        <v>564</v>
      </c>
      <c r="B7" s="28" t="s">
        <v>8</v>
      </c>
      <c r="C7" s="29" t="s">
        <v>565</v>
      </c>
      <c r="D7" s="30" t="s">
        <v>8</v>
      </c>
      <c r="E7" s="31" t="s">
        <v>565</v>
      </c>
      <c r="F7" s="29" t="s">
        <v>566</v>
      </c>
      <c r="G7" s="734"/>
      <c r="H7" s="724"/>
      <c r="I7" s="719"/>
      <c r="J7" s="20"/>
      <c r="K7" s="234"/>
      <c r="L7" s="234"/>
      <c r="M7" s="234"/>
    </row>
    <row r="8" spans="1:13">
      <c r="A8" s="32" t="s">
        <v>9</v>
      </c>
      <c r="B8" s="335" t="str">
        <f>IF(SUM('3-2　設備導入事業経費の配分（当年度）（発電）:3-2　設備導入事業経費の配分（他年度３）（発電）'!B8)=0,"-",SUM('3-2　設備導入事業経費の配分（当年度）（発電）:3-2　設備導入事業経費の配分（他年度３）（発電）'!B8))</f>
        <v>-</v>
      </c>
      <c r="C8" s="356" t="s">
        <v>857</v>
      </c>
      <c r="D8" s="342" t="str">
        <f>IF(SUM('3-2　設備導入事業経費の配分（当年度）（発電）:3-2　設備導入事業経費の配分（他年度３）（発電）'!D8)=0,"-",SUM('3-2　設備導入事業経費の配分（当年度）（発電）:3-2　設備導入事業経費の配分（他年度３）（発電）'!D8))</f>
        <v>-</v>
      </c>
      <c r="E8" s="361" t="s">
        <v>857</v>
      </c>
      <c r="F8" s="727"/>
      <c r="G8" s="715" t="str">
        <f>データ参照シート!B4</f>
        <v>１／３</v>
      </c>
      <c r="H8" s="727"/>
      <c r="I8" s="431"/>
      <c r="J8" s="20"/>
      <c r="K8" s="234"/>
      <c r="L8" s="234"/>
      <c r="M8" s="234"/>
    </row>
    <row r="9" spans="1:13" ht="13.5" customHeight="1">
      <c r="A9" s="33"/>
      <c r="B9" s="392" t="str">
        <f>IF(SUM('3-2　設備導入事業経費の配分（当年度）（発電）:3-2　設備導入事業経費の配分（他年度３）（発電）'!B9)=0,"-",SUM('3-2　設備導入事業経費の配分（当年度）（発電）:3-2　設備導入事業経費の配分（他年度３）（発電）'!B9))</f>
        <v>-</v>
      </c>
      <c r="C9" s="377"/>
      <c r="D9" s="339" t="str">
        <f>IF(SUM('3-2　設備導入事業経費の配分（当年度）（発電）:3-2　設備導入事業経費の配分（他年度３）（発電）'!D9)=0,"-",SUM('3-2　設備導入事業経費の配分（当年度）（発電）:3-2　設備導入事業経費の配分（他年度３）（発電）'!D9))</f>
        <v>-</v>
      </c>
      <c r="E9" s="379"/>
      <c r="F9" s="736"/>
      <c r="G9" s="716"/>
      <c r="H9" s="728"/>
      <c r="I9" s="432"/>
      <c r="J9" s="20"/>
      <c r="K9" s="234"/>
      <c r="L9" s="234"/>
      <c r="M9" s="234"/>
    </row>
    <row r="10" spans="1:13" ht="13.5" customHeight="1">
      <c r="A10" s="34"/>
      <c r="B10" s="336" t="str">
        <f>IF(SUM('3-2　設備導入事業経費の配分（当年度）（発電）:3-2　設備導入事業経費の配分（他年度３）（発電）'!B10)=0,"-",SUM('3-2　設備導入事業経費の配分（当年度）（発電）:3-2　設備導入事業経費の配分（他年度３）（発電）'!B10))</f>
        <v>-</v>
      </c>
      <c r="C10" s="378"/>
      <c r="D10" s="340" t="str">
        <f>IF(SUM('3-2　設備導入事業経費の配分（当年度）（発電）:3-2　設備導入事業経費の配分（他年度３）（発電）'!D10)=0,"-",SUM('3-2　設備導入事業経費の配分（当年度）（発電）:3-2　設備導入事業経費の配分（他年度３）（発電）'!D10))</f>
        <v>-</v>
      </c>
      <c r="E10" s="380"/>
      <c r="F10" s="736"/>
      <c r="G10" s="716"/>
      <c r="H10" s="729"/>
      <c r="I10" s="422"/>
      <c r="J10" s="20"/>
    </row>
    <row r="11" spans="1:13" ht="13.5" customHeight="1">
      <c r="A11" s="27" t="s">
        <v>10</v>
      </c>
      <c r="B11" s="337" t="str">
        <f>IF(SUM('3-2　設備導入事業経費の配分（当年度）（発電）:3-2　設備導入事業経費の配分（他年度３）（発電）'!B11)=0,"-",SUM('3-2　設備導入事業経費の配分（当年度）（発電）:3-2　設備導入事業経費の配分（他年度３）（発電）'!B11))</f>
        <v>-</v>
      </c>
      <c r="C11" s="350"/>
      <c r="D11" s="341" t="str">
        <f>IF(SUM('3-2　設備導入事業経費の配分（当年度）（発電）:3-2　設備導入事業経費の配分（他年度３）（発電）'!D11)=0,"-",SUM('3-2　設備導入事業経費の配分（当年度）（発電）:3-2　設備導入事業経費の配分（他年度３）（発電）'!D11))</f>
        <v>-</v>
      </c>
      <c r="E11" s="350"/>
      <c r="F11" s="736"/>
      <c r="G11" s="716"/>
      <c r="H11" s="344" t="str">
        <f>IF(SUM('3-2　設備導入事業経費の配分（当年度）（発電）:3-2　設備導入事業経費の配分（他年度３）（発電）'!H11)=0,"-",SUM('3-2　設備導入事業経費の配分（当年度）（発電）:3-2　設備導入事業経費の配分（他年度３）（発電）'!H11))</f>
        <v>-</v>
      </c>
      <c r="I11" s="423"/>
      <c r="J11" s="20"/>
    </row>
    <row r="12" spans="1:13" ht="13.5" customHeight="1">
      <c r="A12" s="32" t="s">
        <v>11</v>
      </c>
      <c r="B12" s="335" t="str">
        <f>IF(SUM('3-2　設備導入事業経費の配分（当年度）（発電）:3-2　設備導入事業経費の配分（他年度３）（発電）'!B12)=0,"-",SUM('3-2　設備導入事業経費の配分（当年度）（発電）:3-2　設備導入事業経費の配分（他年度３）（発電）'!B12))</f>
        <v>-</v>
      </c>
      <c r="C12" s="351" t="e">
        <f>データ参照シート!B82</f>
        <v>#N/A</v>
      </c>
      <c r="D12" s="342" t="str">
        <f>IF(SUM('3-2　設備導入事業経費の配分（当年度）（発電）:3-2　設備導入事業経費の配分（他年度３）（発電）'!D12)=0,"-",SUM('3-2　設備導入事業経費の配分（当年度）（発電）:3-2　設備導入事業経費の配分（他年度３）（発電）'!D12))</f>
        <v>-</v>
      </c>
      <c r="E12" s="351" t="e">
        <f>C12</f>
        <v>#N/A</v>
      </c>
      <c r="F12" s="736"/>
      <c r="G12" s="716"/>
      <c r="H12" s="745"/>
      <c r="I12" s="424"/>
      <c r="J12" s="20"/>
    </row>
    <row r="13" spans="1:13" ht="13.5" customHeight="1">
      <c r="A13" s="35"/>
      <c r="B13" s="265" t="str">
        <f>IF(SUM('3-2　設備導入事業経費の配分（当年度）（発電）:3-2　設備導入事業経費の配分（他年度３）（発電）'!B13)=0,"-",SUM('3-2　設備導入事業経費の配分（当年度）（発電）:3-2　設備導入事業経費の配分（他年度３）（発電）'!B13))</f>
        <v>-</v>
      </c>
      <c r="C13" s="352" t="e">
        <f>データ参照シート!B83</f>
        <v>#N/A</v>
      </c>
      <c r="D13" s="339" t="str">
        <f>IF(SUM('3-2　設備導入事業経費の配分（当年度）（発電）:3-2　設備導入事業経費の配分（他年度３）（発電）'!D13)=0,"-",SUM('3-2　設備導入事業経費の配分（当年度）（発電）:3-2　設備導入事業経費の配分（他年度３）（発電）'!D13))</f>
        <v>-</v>
      </c>
      <c r="E13" s="352" t="e">
        <f t="shared" ref="E13:E21" si="0">C13</f>
        <v>#N/A</v>
      </c>
      <c r="F13" s="736"/>
      <c r="G13" s="716"/>
      <c r="H13" s="746"/>
      <c r="I13" s="425"/>
      <c r="J13" s="20"/>
    </row>
    <row r="14" spans="1:13" ht="13.5" customHeight="1">
      <c r="A14" s="35"/>
      <c r="B14" s="265" t="str">
        <f>IF(SUM('3-2　設備導入事業経費の配分（当年度）（発電）:3-2　設備導入事業経費の配分（他年度３）（発電）'!B14)=0,"-",SUM('3-2　設備導入事業経費の配分（当年度）（発電）:3-2　設備導入事業経費の配分（他年度３）（発電）'!B14))</f>
        <v>-</v>
      </c>
      <c r="C14" s="352" t="e">
        <f>データ参照シート!B84</f>
        <v>#N/A</v>
      </c>
      <c r="D14" s="339" t="str">
        <f>IF(SUM('3-2　設備導入事業経費の配分（当年度）（発電）:3-2　設備導入事業経費の配分（他年度３）（発電）'!D14)=0,"-",SUM('3-2　設備導入事業経費の配分（当年度）（発電）:3-2　設備導入事業経費の配分（他年度３）（発電）'!D14))</f>
        <v>-</v>
      </c>
      <c r="E14" s="352" t="e">
        <f t="shared" si="0"/>
        <v>#N/A</v>
      </c>
      <c r="F14" s="736"/>
      <c r="G14" s="716"/>
      <c r="H14" s="746"/>
      <c r="I14" s="425"/>
      <c r="J14" s="20"/>
    </row>
    <row r="15" spans="1:13" ht="13.5" customHeight="1">
      <c r="A15" s="35"/>
      <c r="B15" s="265" t="str">
        <f>IF(SUM('3-2　設備導入事業経費の配分（当年度）（発電）:3-2　設備導入事業経費の配分（他年度３）（発電）'!B15)=0,"-",SUM('3-2　設備導入事業経費の配分（当年度）（発電）:3-2　設備導入事業経費の配分（他年度３）（発電）'!B15))</f>
        <v>-</v>
      </c>
      <c r="C15" s="353" t="e">
        <f>データ参照シート!B85</f>
        <v>#N/A</v>
      </c>
      <c r="D15" s="339" t="str">
        <f>IF(SUM('3-2　設備導入事業経費の配分（当年度）（発電）:3-2　設備導入事業経費の配分（他年度３）（発電）'!D15)=0,"-",SUM('3-2　設備導入事業経費の配分（当年度）（発電）:3-2　設備導入事業経費の配分（他年度３）（発電）'!D15))</f>
        <v>-</v>
      </c>
      <c r="E15" s="352" t="e">
        <f t="shared" si="0"/>
        <v>#N/A</v>
      </c>
      <c r="F15" s="736"/>
      <c r="G15" s="716"/>
      <c r="H15" s="746"/>
      <c r="I15" s="425"/>
      <c r="J15" s="20"/>
    </row>
    <row r="16" spans="1:13" ht="13.5" customHeight="1">
      <c r="A16" s="33"/>
      <c r="B16" s="265" t="str">
        <f>IF(SUM('3-2　設備導入事業経費の配分（当年度）（発電）:3-2　設備導入事業経費の配分（他年度３）（発電）'!B16)=0,"-",SUM('3-2　設備導入事業経費の配分（当年度）（発電）:3-2　設備導入事業経費の配分（他年度３）（発電）'!B16))</f>
        <v>-</v>
      </c>
      <c r="C16" s="353" t="e">
        <f>データ参照シート!B86</f>
        <v>#N/A</v>
      </c>
      <c r="D16" s="339" t="str">
        <f>IF(SUM('3-2　設備導入事業経費の配分（当年度）（発電）:3-2　設備導入事業経費の配分（他年度３）（発電）'!D16)=0,"-",SUM('3-2　設備導入事業経費の配分（当年度）（発電）:3-2　設備導入事業経費の配分（他年度３）（発電）'!D16))</f>
        <v>-</v>
      </c>
      <c r="E16" s="352" t="e">
        <f t="shared" si="0"/>
        <v>#N/A</v>
      </c>
      <c r="F16" s="736"/>
      <c r="G16" s="716"/>
      <c r="H16" s="746"/>
      <c r="I16" s="425"/>
      <c r="J16" s="20"/>
    </row>
    <row r="17" spans="1:10" ht="13.5" customHeight="1">
      <c r="A17" s="35"/>
      <c r="B17" s="265" t="str">
        <f>IF(SUM('3-2　設備導入事業経費の配分（当年度）（発電）:3-2　設備導入事業経費の配分（他年度３）（発電）'!B17)=0,"-",SUM('3-2　設備導入事業経費の配分（当年度）（発電）:3-2　設備導入事業経費の配分（他年度３）（発電）'!B17))</f>
        <v>-</v>
      </c>
      <c r="C17" s="353" t="e">
        <f>データ参照シート!B87</f>
        <v>#N/A</v>
      </c>
      <c r="D17" s="339" t="str">
        <f>IF(SUM('3-2　設備導入事業経費の配分（当年度）（発電）:3-2　設備導入事業経費の配分（他年度３）（発電）'!D17)=0,"-",SUM('3-2　設備導入事業経費の配分（当年度）（発電）:3-2　設備導入事業経費の配分（他年度３）（発電）'!D17))</f>
        <v>-</v>
      </c>
      <c r="E17" s="352" t="e">
        <f t="shared" si="0"/>
        <v>#N/A</v>
      </c>
      <c r="F17" s="736"/>
      <c r="G17" s="716"/>
      <c r="H17" s="746"/>
      <c r="I17" s="425"/>
      <c r="J17" s="20"/>
    </row>
    <row r="18" spans="1:10" ht="13.5" customHeight="1">
      <c r="A18" s="35"/>
      <c r="B18" s="265" t="str">
        <f>IF(SUM('3-2　設備導入事業経費の配分（当年度）（発電）:3-2　設備導入事業経費の配分（他年度３）（発電）'!B18)=0,"-",SUM('3-2　設備導入事業経費の配分（当年度）（発電）:3-2　設備導入事業経費の配分（他年度３）（発電）'!B18))</f>
        <v>-</v>
      </c>
      <c r="C18" s="353" t="e">
        <f>データ参照シート!B88</f>
        <v>#N/A</v>
      </c>
      <c r="D18" s="339" t="str">
        <f>IF(SUM('3-2　設備導入事業経費の配分（当年度）（発電）:3-2　設備導入事業経費の配分（他年度３）（発電）'!D18)=0,"-",SUM('3-2　設備導入事業経費の配分（当年度）（発電）:3-2　設備導入事業経費の配分（他年度３）（発電）'!D18))</f>
        <v>-</v>
      </c>
      <c r="E18" s="352" t="e">
        <f t="shared" si="0"/>
        <v>#N/A</v>
      </c>
      <c r="F18" s="736"/>
      <c r="G18" s="716"/>
      <c r="H18" s="746"/>
      <c r="I18" s="425"/>
      <c r="J18" s="20"/>
    </row>
    <row r="19" spans="1:10" ht="13.5" customHeight="1">
      <c r="A19" s="35"/>
      <c r="B19" s="265" t="str">
        <f>IF(SUM('3-2　設備導入事業経費の配分（当年度）（発電）:3-2　設備導入事業経費の配分（他年度３）（発電）'!B19)=0,"-",SUM('3-2　設備導入事業経費の配分（当年度）（発電）:3-2　設備導入事業経費の配分（他年度３）（発電）'!B19))</f>
        <v>-</v>
      </c>
      <c r="C19" s="353" t="e">
        <f>データ参照シート!B89</f>
        <v>#N/A</v>
      </c>
      <c r="D19" s="339" t="str">
        <f>IF(SUM('3-2　設備導入事業経費の配分（当年度）（発電）:3-2　設備導入事業経費の配分（他年度３）（発電）'!D19)=0,"-",SUM('3-2　設備導入事業経費の配分（当年度）（発電）:3-2　設備導入事業経費の配分（他年度３）（発電）'!D19))</f>
        <v>-</v>
      </c>
      <c r="E19" s="352" t="e">
        <f t="shared" si="0"/>
        <v>#N/A</v>
      </c>
      <c r="F19" s="736"/>
      <c r="G19" s="716"/>
      <c r="H19" s="746"/>
      <c r="I19" s="425"/>
      <c r="J19" s="20"/>
    </row>
    <row r="20" spans="1:10" ht="13.5" customHeight="1">
      <c r="A20" s="35"/>
      <c r="B20" s="265" t="str">
        <f>IF(SUM('3-2　設備導入事業経費の配分（当年度）（発電）:3-2　設備導入事業経費の配分（他年度３）（発電）'!B20)=0,"-",SUM('3-2　設備導入事業経費の配分（当年度）（発電）:3-2　設備導入事業経費の配分（他年度３）（発電）'!B20))</f>
        <v>-</v>
      </c>
      <c r="C20" s="353" t="e">
        <f>データ参照シート!B90</f>
        <v>#N/A</v>
      </c>
      <c r="D20" s="339" t="str">
        <f>IF(SUM('3-2　設備導入事業経費の配分（当年度）（発電）:3-2　設備導入事業経費の配分（他年度３）（発電）'!D20)=0,"-",SUM('3-2　設備導入事業経費の配分（当年度）（発電）:3-2　設備導入事業経費の配分（他年度３）（発電）'!D20))</f>
        <v>-</v>
      </c>
      <c r="E20" s="352" t="e">
        <f t="shared" si="0"/>
        <v>#N/A</v>
      </c>
      <c r="F20" s="736"/>
      <c r="G20" s="716"/>
      <c r="H20" s="746"/>
      <c r="I20" s="425"/>
      <c r="J20" s="20"/>
    </row>
    <row r="21" spans="1:10" ht="13.5" customHeight="1">
      <c r="A21" s="36"/>
      <c r="B21" s="336" t="str">
        <f>IF(SUM('3-2　設備導入事業経費の配分（当年度）（発電）:3-2　設備導入事業経費の配分（他年度３）（発電）'!B21)=0,"-",SUM('3-2　設備導入事業経費の配分（当年度）（発電）:3-2　設備導入事業経費の配分（他年度３）（発電）'!B21))</f>
        <v>-</v>
      </c>
      <c r="C21" s="354" t="e">
        <f>データ参照シート!B91</f>
        <v>#N/A</v>
      </c>
      <c r="D21" s="340" t="str">
        <f>IF(SUM('3-2　設備導入事業経費の配分（当年度）（発電）:3-2　設備導入事業経費の配分（他年度３）（発電）'!D21)=0,"-",SUM('3-2　設備導入事業経費の配分（当年度）（発電）:3-2　設備導入事業経費の配分（他年度３）（発電）'!D21))</f>
        <v>-</v>
      </c>
      <c r="E21" s="355" t="e">
        <f t="shared" si="0"/>
        <v>#N/A</v>
      </c>
      <c r="F21" s="736"/>
      <c r="G21" s="716"/>
      <c r="H21" s="747"/>
      <c r="I21" s="426"/>
      <c r="J21" s="20"/>
    </row>
    <row r="22" spans="1:10">
      <c r="A22" s="27" t="s">
        <v>10</v>
      </c>
      <c r="B22" s="337" t="str">
        <f>IF(SUM('3-2　設備導入事業経費の配分（当年度）（発電）:3-2　設備導入事業経費の配分（他年度３）（発電）'!B22)=0,"-",SUM('3-2　設備導入事業経費の配分（当年度）（発電）:3-2　設備導入事業経費の配分（他年度３）（発電）'!B22))</f>
        <v>-</v>
      </c>
      <c r="C22" s="350"/>
      <c r="D22" s="341" t="str">
        <f>IF(SUM('3-2　設備導入事業経費の配分（当年度）（発電）:3-2　設備導入事業経費の配分（他年度３）（発電）'!D22)=0,"-",SUM('3-2　設備導入事業経費の配分（当年度）（発電）:3-2　設備導入事業経費の配分（他年度３）（発電）'!D22))</f>
        <v>-</v>
      </c>
      <c r="E22" s="350"/>
      <c r="F22" s="736"/>
      <c r="G22" s="716"/>
      <c r="H22" s="344" t="str">
        <f>IF(SUM('3-2　設備導入事業経費の配分（当年度）（発電）:3-2　設備導入事業経費の配分（他年度３）（発電）'!H22)=0,"-",SUM('3-2　設備導入事業経費の配分（当年度）（発電）:3-2　設備導入事業経費の配分（他年度３）（発電）'!H22))</f>
        <v>-</v>
      </c>
      <c r="I22" s="427"/>
      <c r="J22" s="20"/>
    </row>
    <row r="23" spans="1:10">
      <c r="A23" s="32" t="s">
        <v>12</v>
      </c>
      <c r="B23" s="335" t="str">
        <f>IF(SUM('3-2　設備導入事業経費の配分（当年度）（発電）:3-2　設備導入事業経費の配分（他年度３）（発電）'!B23)=0,"-",SUM('3-2　設備導入事業経費の配分（当年度）（発電）:3-2　設備導入事業経費の配分（他年度３）（発電）'!B23))</f>
        <v>-</v>
      </c>
      <c r="C23" s="351" t="e">
        <f>データ参照シート!B92</f>
        <v>#N/A</v>
      </c>
      <c r="D23" s="342" t="str">
        <f>IF(SUM('3-2　設備導入事業経費の配分（当年度）（発電）:3-2　設備導入事業経費の配分（他年度３）（発電）'!D23)=0,"-",SUM('3-2　設備導入事業経費の配分（当年度）（発電）:3-2　設備導入事業経費の配分（他年度３）（発電）'!D23))</f>
        <v>-</v>
      </c>
      <c r="E23" s="351" t="e">
        <f t="shared" ref="E23:E29" si="1">C23</f>
        <v>#N/A</v>
      </c>
      <c r="F23" s="736"/>
      <c r="G23" s="716"/>
      <c r="H23" s="748"/>
      <c r="I23" s="424"/>
      <c r="J23" s="20"/>
    </row>
    <row r="24" spans="1:10">
      <c r="A24" s="37"/>
      <c r="B24" s="265" t="str">
        <f>IF(SUM('3-2　設備導入事業経費の配分（当年度）（発電）:3-2　設備導入事業経費の配分（他年度３）（発電）'!B24)=0,"-",SUM('3-2　設備導入事業経費の配分（当年度）（発電）:3-2　設備導入事業経費の配分（他年度３）（発電）'!B24))</f>
        <v>-</v>
      </c>
      <c r="C24" s="352" t="e">
        <f>データ参照シート!B93</f>
        <v>#N/A</v>
      </c>
      <c r="D24" s="339" t="str">
        <f>IF(SUM('3-2　設備導入事業経費の配分（当年度）（発電）:3-2　設備導入事業経費の配分（他年度３）（発電）'!D24)=0,"-",SUM('3-2　設備導入事業経費の配分（当年度）（発電）:3-2　設備導入事業経費の配分（他年度３）（発電）'!D24))</f>
        <v>-</v>
      </c>
      <c r="E24" s="352" t="e">
        <f t="shared" si="1"/>
        <v>#N/A</v>
      </c>
      <c r="F24" s="736"/>
      <c r="G24" s="716"/>
      <c r="H24" s="749"/>
      <c r="I24" s="425"/>
      <c r="J24" s="20"/>
    </row>
    <row r="25" spans="1:10">
      <c r="A25" s="37"/>
      <c r="B25" s="265" t="str">
        <f>IF(SUM('3-2　設備導入事業経費の配分（当年度）（発電）:3-2　設備導入事業経費の配分（他年度３）（発電）'!B25)=0,"-",SUM('3-2　設備導入事業経費の配分（当年度）（発電）:3-2　設備導入事業経費の配分（他年度３）（発電）'!B25))</f>
        <v>-</v>
      </c>
      <c r="C25" s="352" t="e">
        <f>データ参照シート!B94</f>
        <v>#N/A</v>
      </c>
      <c r="D25" s="339" t="str">
        <f>IF(SUM('3-2　設備導入事業経費の配分（当年度）（発電）:3-2　設備導入事業経費の配分（他年度３）（発電）'!D25)=0,"-",SUM('3-2　設備導入事業経費の配分（当年度）（発電）:3-2　設備導入事業経費の配分（他年度３）（発電）'!D25))</f>
        <v>-</v>
      </c>
      <c r="E25" s="352" t="e">
        <f t="shared" si="1"/>
        <v>#N/A</v>
      </c>
      <c r="F25" s="736"/>
      <c r="G25" s="716"/>
      <c r="H25" s="749"/>
      <c r="I25" s="425"/>
      <c r="J25" s="20"/>
    </row>
    <row r="26" spans="1:10">
      <c r="A26" s="37"/>
      <c r="B26" s="265" t="str">
        <f>IF(SUM('3-2　設備導入事業経費の配分（当年度）（発電）:3-2　設備導入事業経費の配分（他年度３）（発電）'!B26)=0,"-",SUM('3-2　設備導入事業経費の配分（当年度）（発電）:3-2　設備導入事業経費の配分（他年度３）（発電）'!B26))</f>
        <v>-</v>
      </c>
      <c r="C26" s="352" t="e">
        <f>データ参照シート!B95</f>
        <v>#N/A</v>
      </c>
      <c r="D26" s="339" t="str">
        <f>IF(SUM('3-2　設備導入事業経費の配分（当年度）（発電）:3-2　設備導入事業経費の配分（他年度３）（発電）'!D26)=0,"-",SUM('3-2　設備導入事業経費の配分（当年度）（発電）:3-2　設備導入事業経費の配分（他年度３）（発電）'!D26))</f>
        <v>-</v>
      </c>
      <c r="E26" s="352" t="e">
        <f t="shared" si="1"/>
        <v>#N/A</v>
      </c>
      <c r="F26" s="736"/>
      <c r="G26" s="716"/>
      <c r="H26" s="749"/>
      <c r="I26" s="425"/>
      <c r="J26" s="20"/>
    </row>
    <row r="27" spans="1:10">
      <c r="A27" s="37"/>
      <c r="B27" s="265" t="str">
        <f>IF(SUM('3-2　設備導入事業経費の配分（当年度）（発電）:3-2　設備導入事業経費の配分（他年度３）（発電）'!B27)=0,"-",SUM('3-2　設備導入事業経費の配分（当年度）（発電）:3-2　設備導入事業経費の配分（他年度３）（発電）'!B27))</f>
        <v>-</v>
      </c>
      <c r="C27" s="352" t="e">
        <f>データ参照シート!B96</f>
        <v>#N/A</v>
      </c>
      <c r="D27" s="339" t="str">
        <f>IF(SUM('3-2　設備導入事業経費の配分（当年度）（発電）:3-2　設備導入事業経費の配分（他年度３）（発電）'!D27)=0,"-",SUM('3-2　設備導入事業経費の配分（当年度）（発電）:3-2　設備導入事業経費の配分（他年度３）（発電）'!D27))</f>
        <v>-</v>
      </c>
      <c r="E27" s="352" t="e">
        <f t="shared" si="1"/>
        <v>#N/A</v>
      </c>
      <c r="F27" s="736"/>
      <c r="G27" s="716"/>
      <c r="H27" s="749"/>
      <c r="I27" s="425"/>
      <c r="J27" s="20"/>
    </row>
    <row r="28" spans="1:10">
      <c r="A28" s="37"/>
      <c r="B28" s="265" t="str">
        <f>IF(SUM('3-2　設備導入事業経費の配分（当年度）（発電）:3-2　設備導入事業経費の配分（他年度３）（発電）'!B28)=0,"-",SUM('3-2　設備導入事業経費の配分（当年度）（発電）:3-2　設備導入事業経費の配分（他年度３）（発電）'!B28))</f>
        <v>-</v>
      </c>
      <c r="C28" s="352" t="e">
        <f>データ参照シート!B97</f>
        <v>#N/A</v>
      </c>
      <c r="D28" s="339" t="str">
        <f>IF(SUM('3-2　設備導入事業経費の配分（当年度）（発電）:3-2　設備導入事業経費の配分（他年度３）（発電）'!D28)=0,"-",SUM('3-2　設備導入事業経費の配分（当年度）（発電）:3-2　設備導入事業経費の配分（他年度３）（発電）'!D28))</f>
        <v>-</v>
      </c>
      <c r="E28" s="352" t="e">
        <f t="shared" si="1"/>
        <v>#N/A</v>
      </c>
      <c r="F28" s="736"/>
      <c r="G28" s="716"/>
      <c r="H28" s="749"/>
      <c r="I28" s="425"/>
      <c r="J28" s="20"/>
    </row>
    <row r="29" spans="1:10">
      <c r="A29" s="35"/>
      <c r="B29" s="265" t="str">
        <f>IF(SUM('3-2　設備導入事業経費の配分（当年度）（発電）:3-2　設備導入事業経費の配分（他年度３）（発電）'!B29)=0,"-",SUM('3-2　設備導入事業経費の配分（当年度）（発電）:3-2　設備導入事業経費の配分（他年度３）（発電）'!B29))</f>
        <v>-</v>
      </c>
      <c r="C29" s="352" t="e">
        <f>データ参照シート!B98</f>
        <v>#N/A</v>
      </c>
      <c r="D29" s="339" t="str">
        <f>IF(SUM('3-2　設備導入事業経費の配分（当年度）（発電）:3-2　設備導入事業経費の配分（他年度３）（発電）'!D29)=0,"-",SUM('3-2　設備導入事業経費の配分（当年度）（発電）:3-2　設備導入事業経費の配分（他年度３）（発電）'!D29))</f>
        <v>-</v>
      </c>
      <c r="E29" s="352" t="e">
        <f t="shared" si="1"/>
        <v>#N/A</v>
      </c>
      <c r="F29" s="736"/>
      <c r="G29" s="716"/>
      <c r="H29" s="749"/>
      <c r="I29" s="425"/>
      <c r="J29" s="20"/>
    </row>
    <row r="30" spans="1:10" ht="13.5" customHeight="1" thickBot="1">
      <c r="A30" s="225" t="s">
        <v>10</v>
      </c>
      <c r="B30" s="338" t="str">
        <f>IF(SUM('3-2　設備導入事業経費の配分（当年度）（発電）:3-2　設備導入事業経費の配分（他年度３）（発電）'!B30)=0,"-",SUM('3-2　設備導入事業経費の配分（当年度）（発電）:3-2　設備導入事業経費の配分（他年度３）（発電）'!B30))</f>
        <v>-</v>
      </c>
      <c r="C30" s="271"/>
      <c r="D30" s="343" t="str">
        <f>IF(SUM('3-2　設備導入事業経費の配分（当年度）（発電）:3-2　設備導入事業経費の配分（他年度３）（発電）'!D30)=0,"-",SUM('3-2　設備導入事業経費の配分（当年度）（発電）:3-2　設備導入事業経費の配分（他年度３）（発電）'!D30))</f>
        <v>-</v>
      </c>
      <c r="E30" s="271"/>
      <c r="F30" s="736"/>
      <c r="G30" s="717"/>
      <c r="H30" s="346" t="str">
        <f>IF(SUM('3-2　設備導入事業経費の配分（当年度）（発電）:3-2　設備導入事業経費の配分（他年度３）（発電）'!H30)=0,"-",SUM('3-2　設備導入事業経費の配分（当年度）（発電）:3-2　設備導入事業経費の配分（他年度３）（発電）'!H30))</f>
        <v>-</v>
      </c>
      <c r="I30" s="428"/>
      <c r="J30" s="20"/>
    </row>
    <row r="31" spans="1:10" ht="18" customHeight="1" thickTop="1" thickBot="1">
      <c r="A31" s="38" t="s">
        <v>13</v>
      </c>
      <c r="B31" s="257" t="str">
        <f>IF(SUM('3-2　設備導入事業経費の配分（当年度）（発電）:3-2　設備導入事業経費の配分（他年度３）（発電）'!B31)=0,"-",SUM('3-2　設備導入事業経費の配分（当年度）（発電）:3-2　設備導入事業経費の配分（他年度３）（発電）'!B31))</f>
        <v>-</v>
      </c>
      <c r="C31" s="280"/>
      <c r="D31" s="261" t="str">
        <f>IF(SUM('3-2　設備導入事業経費の配分（当年度）（発電）:3-2　設備導入事業経費の配分（他年度３）（発電）'!D31)=0,"-",SUM('3-2　設備導入事業経費の配分（当年度）（発電）:3-2　設備導入事業経費の配分（他年度３）（発電）'!D31))</f>
        <v>-</v>
      </c>
      <c r="E31" s="280"/>
      <c r="F31" s="280"/>
      <c r="G31" s="284"/>
      <c r="H31" s="262" t="str">
        <f>IF(SUM('3-2　設備導入事業経費の配分（当年度）（発電）:3-2　設備導入事業経費の配分（他年度３）（発電）'!H31)=0,"-",SUM('3-2　設備導入事業経費の配分（当年度）（発電）:3-2　設備導入事業経費の配分（他年度３）（発電）'!H31))</f>
        <v>-</v>
      </c>
      <c r="I31" s="429"/>
      <c r="J31" s="20"/>
    </row>
    <row r="32" spans="1:10" ht="18" customHeight="1" thickTop="1" thickBot="1">
      <c r="A32" s="39" t="s">
        <v>14</v>
      </c>
      <c r="B32" s="258" t="str">
        <f>IF(SUM('3-2　設備導入事業経費の配分（当年度）（発電）:3-2　設備導入事業経費の配分（他年度３）（発電）'!B32)=0,"-",SUM('3-2　設備導入事業経費の配分（当年度）（発電）:3-2　設備導入事業経費の配分（他年度３）（発電）'!B32))</f>
        <v>-</v>
      </c>
      <c r="C32" s="345"/>
      <c r="D32" s="384"/>
      <c r="E32" s="281"/>
      <c r="F32" s="281"/>
      <c r="G32" s="279"/>
      <c r="H32" s="278"/>
      <c r="I32" s="278"/>
      <c r="J32" s="20"/>
    </row>
    <row r="33" spans="1:10" ht="18" customHeight="1" thickBot="1">
      <c r="A33" s="39" t="s">
        <v>15</v>
      </c>
      <c r="B33" s="258">
        <f>IF(SUM('3-2　設備導入事業経費の配分（当年度）（発電）:3-2　設備導入事業経費の配分（他年度３）（発電）'!B33)=0,0,SUM('3-2　設備導入事業経費の配分（当年度）（発電）:3-2　設備導入事業経費の配分（他年度３）（発電）'!B33))</f>
        <v>0</v>
      </c>
      <c r="C33" s="270"/>
      <c r="D33" s="286">
        <f>IF(SUM('3-2　設備導入事業経費の配分（当年度）（発電）:3-2　設備導入事業経費の配分（他年度３）（発電）'!D33)=0,0,SUM('3-2　設備導入事業経費の配分（当年度）（発電）:3-2　設備導入事業経費の配分（他年度３）（発電）'!D33))</f>
        <v>0</v>
      </c>
      <c r="E33" s="281"/>
      <c r="F33" s="281"/>
      <c r="G33" s="279"/>
      <c r="H33" s="263">
        <f>IF(SUM('3-2　設備導入事業経費の配分（当年度）（発電）:3-2　設備導入事業経費の配分（他年度３）（発電）'!H33)=0,0,SUM('3-2　設備導入事業経費の配分（当年度）（発電）:3-2　設備導入事業経費の配分（他年度３）（発電）'!H33))</f>
        <v>0</v>
      </c>
      <c r="I33" s="545"/>
      <c r="J33" s="20"/>
    </row>
    <row r="34" spans="1:10" ht="19.5" customHeight="1">
      <c r="A34" s="24"/>
    </row>
    <row r="35" spans="1:10" ht="14.25" thickBot="1">
      <c r="A35" s="20" t="s">
        <v>510</v>
      </c>
      <c r="B35" s="20"/>
      <c r="C35" s="20"/>
      <c r="D35" s="20"/>
      <c r="E35" s="20"/>
      <c r="F35" s="20"/>
      <c r="G35" s="21"/>
      <c r="H35" s="20"/>
      <c r="I35" s="25" t="s">
        <v>6</v>
      </c>
    </row>
    <row r="36" spans="1:10" ht="18" customHeight="1">
      <c r="A36" s="26" t="s">
        <v>563</v>
      </c>
      <c r="B36" s="720" t="s">
        <v>562</v>
      </c>
      <c r="C36" s="721"/>
      <c r="D36" s="722" t="s">
        <v>7</v>
      </c>
      <c r="E36" s="721"/>
      <c r="F36" s="721"/>
      <c r="G36" s="733" t="s">
        <v>211</v>
      </c>
      <c r="H36" s="723" t="s">
        <v>16</v>
      </c>
      <c r="I36" s="718" t="s">
        <v>212</v>
      </c>
    </row>
    <row r="37" spans="1:10" ht="18" customHeight="1">
      <c r="A37" s="27" t="s">
        <v>564</v>
      </c>
      <c r="B37" s="28" t="s">
        <v>8</v>
      </c>
      <c r="C37" s="29" t="s">
        <v>565</v>
      </c>
      <c r="D37" s="30" t="s">
        <v>8</v>
      </c>
      <c r="E37" s="31" t="s">
        <v>565</v>
      </c>
      <c r="F37" s="29" t="s">
        <v>566</v>
      </c>
      <c r="G37" s="734"/>
      <c r="H37" s="724"/>
      <c r="I37" s="719"/>
    </row>
    <row r="38" spans="1:10">
      <c r="A38" s="32" t="s">
        <v>9</v>
      </c>
      <c r="B38" s="335" t="str">
        <f>IF(SUM('3-2　設備導入事業経費の配分（当年度）（発電）:3-2　設備導入事業経費の配分（他年度３）（発電）'!B38)=0,"-",SUM('3-2　設備導入事業経費の配分（当年度）（発電）:3-2　設備導入事業経費の配分（他年度３）（発電）'!B38))</f>
        <v>-</v>
      </c>
      <c r="C38" s="356" t="s">
        <v>857</v>
      </c>
      <c r="D38" s="342" t="str">
        <f>IF(SUM('3-2　設備導入事業経費の配分（当年度）（発電）:3-2　設備導入事業経費の配分（他年度３）（発電）'!D38)=0,"-",SUM('3-2　設備導入事業経費の配分（当年度）（発電）:3-2　設備導入事業経費の配分（他年度３）（発電）'!D38))</f>
        <v>-</v>
      </c>
      <c r="E38" s="361" t="s">
        <v>857</v>
      </c>
      <c r="F38" s="727"/>
      <c r="G38" s="715" t="str">
        <f>データ参照シート!B4</f>
        <v>１／３</v>
      </c>
      <c r="H38" s="727"/>
      <c r="I38" s="431"/>
    </row>
    <row r="39" spans="1:10">
      <c r="A39" s="33"/>
      <c r="B39" s="265" t="str">
        <f>IF(SUM('3-2　設備導入事業経費の配分（当年度）（発電）:3-2　設備導入事業経費の配分（他年度３）（発電）'!B39)=0,"-",SUM('3-2　設備導入事業経費の配分（当年度）（発電）:3-2　設備導入事業経費の配分（他年度３）（発電）'!B39))</f>
        <v>-</v>
      </c>
      <c r="C39" s="377"/>
      <c r="D39" s="339" t="str">
        <f>IF(SUM('3-2　設備導入事業経費の配分（当年度）（発電）:3-2　設備導入事業経費の配分（他年度３）（発電）'!D39)=0,"-",SUM('3-2　設備導入事業経費の配分（当年度）（発電）:3-2　設備導入事業経費の配分（他年度３）（発電）'!D39))</f>
        <v>-</v>
      </c>
      <c r="E39" s="379"/>
      <c r="F39" s="736"/>
      <c r="G39" s="716"/>
      <c r="H39" s="728"/>
      <c r="I39" s="432"/>
    </row>
    <row r="40" spans="1:10">
      <c r="A40" s="34"/>
      <c r="B40" s="336" t="str">
        <f>IF(SUM('3-2　設備導入事業経費の配分（当年度）（発電）:3-2　設備導入事業経費の配分（他年度３）（発電）'!B40)=0,"-",SUM('3-2　設備導入事業経費の配分（当年度）（発電）:3-2　設備導入事業経費の配分（他年度３）（発電）'!B40))</f>
        <v>-</v>
      </c>
      <c r="C40" s="378"/>
      <c r="D40" s="340" t="str">
        <f>IF(SUM('3-2　設備導入事業経費の配分（当年度）（発電）:3-2　設備導入事業経費の配分（他年度３）（発電）'!D40)=0,"-",SUM('3-2　設備導入事業経費の配分（当年度）（発電）:3-2　設備導入事業経費の配分（他年度３）（発電）'!D40))</f>
        <v>-</v>
      </c>
      <c r="E40" s="380"/>
      <c r="F40" s="736"/>
      <c r="G40" s="716"/>
      <c r="H40" s="729"/>
      <c r="I40" s="422"/>
    </row>
    <row r="41" spans="1:10">
      <c r="A41" s="27" t="s">
        <v>10</v>
      </c>
      <c r="B41" s="337" t="str">
        <f>IF(SUM('3-2　設備導入事業経費の配分（当年度）（発電）:3-2　設備導入事業経費の配分（他年度３）（発電）'!B41)=0,"-",SUM('3-2　設備導入事業経費の配分（当年度）（発電）:3-2　設備導入事業経費の配分（他年度３）（発電）'!B41))</f>
        <v>-</v>
      </c>
      <c r="C41" s="350"/>
      <c r="D41" s="341" t="str">
        <f>IF(SUM('3-2　設備導入事業経費の配分（当年度）（発電）:3-2　設備導入事業経費の配分（他年度３）（発電）'!D41)=0,"-",SUM('3-2　設備導入事業経費の配分（当年度）（発電）:3-2　設備導入事業経費の配分（他年度３）（発電）'!D41))</f>
        <v>-</v>
      </c>
      <c r="E41" s="350"/>
      <c r="F41" s="736"/>
      <c r="G41" s="716"/>
      <c r="H41" s="344" t="str">
        <f>IF(SUM('3-2　設備導入事業経費の配分（当年度）（発電）:3-2　設備導入事業経費の配分（他年度３）（発電）'!H41)=0,"-",SUM('3-2　設備導入事業経費の配分（当年度）（発電）:3-2　設備導入事業経費の配分（他年度３）（発電）'!H41))</f>
        <v>-</v>
      </c>
      <c r="I41" s="423"/>
    </row>
    <row r="42" spans="1:10">
      <c r="A42" s="32" t="s">
        <v>11</v>
      </c>
      <c r="B42" s="335" t="str">
        <f>IF(SUM('3-2　設備導入事業経費の配分（当年度）（発電）:3-2　設備導入事業経費の配分（他年度３）（発電）'!B42)=0,"-",SUM('3-2　設備導入事業経費の配分（当年度）（発電）:3-2　設備導入事業経費の配分（他年度３）（発電）'!B42))</f>
        <v>-</v>
      </c>
      <c r="C42" s="367" t="s">
        <v>528</v>
      </c>
      <c r="D42" s="342" t="str">
        <f>IF(SUM('3-2　設備導入事業経費の配分（当年度）（発電）:3-2　設備導入事業経費の配分（他年度３）（発電）'!D42)=0,"-",SUM('3-2　設備導入事業経費の配分（当年度）（発電）:3-2　設備導入事業経費の配分（他年度３）（発電）'!D42))</f>
        <v>-</v>
      </c>
      <c r="E42" s="367" t="s">
        <v>528</v>
      </c>
      <c r="F42" s="736"/>
      <c r="G42" s="716"/>
      <c r="H42" s="745"/>
      <c r="I42" s="424"/>
    </row>
    <row r="43" spans="1:10">
      <c r="A43" s="35"/>
      <c r="B43" s="265" t="str">
        <f>IF(SUM('3-2　設備導入事業経費の配分（当年度）（発電）:3-2　設備導入事業経費の配分（他年度３）（発電）'!B43)=0,"-",SUM('3-2　設備導入事業経費の配分（当年度）（発電）:3-2　設備導入事業経費の配分（他年度３）（発電）'!B43))</f>
        <v>-</v>
      </c>
      <c r="C43" s="357"/>
      <c r="D43" s="339" t="str">
        <f>IF(SUM('3-2　設備導入事業経費の配分（当年度）（発電）:3-2　設備導入事業経費の配分（他年度３）（発電）'!D43)=0,"-",SUM('3-2　設備導入事業経費の配分（当年度）（発電）:3-2　設備導入事業経費の配分（他年度３）（発電）'!D43))</f>
        <v>-</v>
      </c>
      <c r="E43" s="357"/>
      <c r="F43" s="736"/>
      <c r="G43" s="716"/>
      <c r="H43" s="746"/>
      <c r="I43" s="425"/>
    </row>
    <row r="44" spans="1:10">
      <c r="A44" s="35"/>
      <c r="B44" s="265" t="str">
        <f>IF(SUM('3-2　設備導入事業経費の配分（当年度）（発電）:3-2　設備導入事業経費の配分（他年度３）（発電）'!B44)=0,"-",SUM('3-2　設備導入事業経費の配分（当年度）（発電）:3-2　設備導入事業経費の配分（他年度３）（発電）'!B44))</f>
        <v>-</v>
      </c>
      <c r="C44" s="357"/>
      <c r="D44" s="339" t="str">
        <f>IF(SUM('3-2　設備導入事業経費の配分（当年度）（発電）:3-2　設備導入事業経費の配分（他年度３）（発電）'!D44)=0,"-",SUM('3-2　設備導入事業経費の配分（当年度）（発電）:3-2　設備導入事業経費の配分（他年度３）（発電）'!D44))</f>
        <v>-</v>
      </c>
      <c r="E44" s="357"/>
      <c r="F44" s="736"/>
      <c r="G44" s="716"/>
      <c r="H44" s="746"/>
      <c r="I44" s="425"/>
    </row>
    <row r="45" spans="1:10">
      <c r="A45" s="35"/>
      <c r="B45" s="265" t="str">
        <f>IF(SUM('3-2　設備導入事業経費の配分（当年度）（発電）:3-2　設備導入事業経費の配分（他年度３）（発電）'!B45)=0,"-",SUM('3-2　設備導入事業経費の配分（当年度）（発電）:3-2　設備導入事業経費の配分（他年度３）（発電）'!B45))</f>
        <v>-</v>
      </c>
      <c r="C45" s="358"/>
      <c r="D45" s="339" t="str">
        <f>IF(SUM('3-2　設備導入事業経費の配分（当年度）（発電）:3-2　設備導入事業経費の配分（他年度３）（発電）'!D45)=0,"-",SUM('3-2　設備導入事業経費の配分（当年度）（発電）:3-2　設備導入事業経費の配分（他年度３）（発電）'!D45))</f>
        <v>-</v>
      </c>
      <c r="E45" s="357"/>
      <c r="F45" s="736"/>
      <c r="G45" s="716"/>
      <c r="H45" s="746"/>
      <c r="I45" s="425"/>
    </row>
    <row r="46" spans="1:10">
      <c r="A46" s="33"/>
      <c r="B46" s="265" t="str">
        <f>IF(SUM('3-2　設備導入事業経費の配分（当年度）（発電）:3-2　設備導入事業経費の配分（他年度３）（発電）'!B46)=0,"-",SUM('3-2　設備導入事業経費の配分（当年度）（発電）:3-2　設備導入事業経費の配分（他年度３）（発電）'!B46))</f>
        <v>-</v>
      </c>
      <c r="C46" s="358"/>
      <c r="D46" s="339" t="str">
        <f>IF(SUM('3-2　設備導入事業経費の配分（当年度）（発電）:3-2　設備導入事業経費の配分（他年度３）（発電）'!D46)=0,"-",SUM('3-2　設備導入事業経費の配分（当年度）（発電）:3-2　設備導入事業経費の配分（他年度３）（発電）'!D46))</f>
        <v>-</v>
      </c>
      <c r="E46" s="357"/>
      <c r="F46" s="736"/>
      <c r="G46" s="716"/>
      <c r="H46" s="746"/>
      <c r="I46" s="425"/>
    </row>
    <row r="47" spans="1:10">
      <c r="A47" s="35"/>
      <c r="B47" s="265" t="str">
        <f>IF(SUM('3-2　設備導入事業経費の配分（当年度）（発電）:3-2　設備導入事業経費の配分（他年度３）（発電）'!B47)=0,"-",SUM('3-2　設備導入事業経費の配分（当年度）（発電）:3-2　設備導入事業経費の配分（他年度３）（発電）'!B47))</f>
        <v>-</v>
      </c>
      <c r="C47" s="358"/>
      <c r="D47" s="339" t="str">
        <f>IF(SUM('3-2　設備導入事業経費の配分（当年度）（発電）:3-2　設備導入事業経費の配分（他年度３）（発電）'!D47)=0,"-",SUM('3-2　設備導入事業経費の配分（当年度）（発電）:3-2　設備導入事業経費の配分（他年度３）（発電）'!D47))</f>
        <v>-</v>
      </c>
      <c r="E47" s="357"/>
      <c r="F47" s="736"/>
      <c r="G47" s="716"/>
      <c r="H47" s="746"/>
      <c r="I47" s="425"/>
    </row>
    <row r="48" spans="1:10">
      <c r="A48" s="35"/>
      <c r="B48" s="265" t="str">
        <f>IF(SUM('3-2　設備導入事業経費の配分（当年度）（発電）:3-2　設備導入事業経費の配分（他年度３）（発電）'!B48)=0,"-",SUM('3-2　設備導入事業経費の配分（当年度）（発電）:3-2　設備導入事業経費の配分（他年度３）（発電）'!B48))</f>
        <v>-</v>
      </c>
      <c r="C48" s="358"/>
      <c r="D48" s="339" t="str">
        <f>IF(SUM('3-2　設備導入事業経費の配分（当年度）（発電）:3-2　設備導入事業経費の配分（他年度３）（発電）'!D48)=0,"-",SUM('3-2　設備導入事業経費の配分（当年度）（発電）:3-2　設備導入事業経費の配分（他年度３）（発電）'!D48))</f>
        <v>-</v>
      </c>
      <c r="E48" s="357"/>
      <c r="F48" s="736"/>
      <c r="G48" s="716"/>
      <c r="H48" s="746"/>
      <c r="I48" s="425"/>
    </row>
    <row r="49" spans="1:9">
      <c r="A49" s="35"/>
      <c r="B49" s="265" t="str">
        <f>IF(SUM('3-2　設備導入事業経費の配分（当年度）（発電）:3-2　設備導入事業経費の配分（他年度３）（発電）'!B49)=0,"-",SUM('3-2　設備導入事業経費の配分（当年度）（発電）:3-2　設備導入事業経費の配分（他年度３）（発電）'!B49))</f>
        <v>-</v>
      </c>
      <c r="C49" s="358"/>
      <c r="D49" s="339" t="str">
        <f>IF(SUM('3-2　設備導入事業経費の配分（当年度）（発電）:3-2　設備導入事業経費の配分（他年度３）（発電）'!D49)=0,"-",SUM('3-2　設備導入事業経費の配分（当年度）（発電）:3-2　設備導入事業経費の配分（他年度３）（発電）'!D49))</f>
        <v>-</v>
      </c>
      <c r="E49" s="357"/>
      <c r="F49" s="736"/>
      <c r="G49" s="716"/>
      <c r="H49" s="746"/>
      <c r="I49" s="425"/>
    </row>
    <row r="50" spans="1:9">
      <c r="A50" s="35"/>
      <c r="B50" s="265" t="str">
        <f>IF(SUM('3-2　設備導入事業経費の配分（当年度）（発電）:3-2　設備導入事業経費の配分（他年度３）（発電）'!B50)=0,"-",SUM('3-2　設備導入事業経費の配分（当年度）（発電）:3-2　設備導入事業経費の配分（他年度３）（発電）'!B50))</f>
        <v>-</v>
      </c>
      <c r="C50" s="358"/>
      <c r="D50" s="339" t="str">
        <f>IF(SUM('3-2　設備導入事業経費の配分（当年度）（発電）:3-2　設備導入事業経費の配分（他年度３）（発電）'!D50)=0,"-",SUM('3-2　設備導入事業経費の配分（当年度）（発電）:3-2　設備導入事業経費の配分（他年度３）（発電）'!D50))</f>
        <v>-</v>
      </c>
      <c r="E50" s="357"/>
      <c r="F50" s="736"/>
      <c r="G50" s="716"/>
      <c r="H50" s="746"/>
      <c r="I50" s="425"/>
    </row>
    <row r="51" spans="1:9">
      <c r="A51" s="36"/>
      <c r="B51" s="336" t="str">
        <f>IF(SUM('3-2　設備導入事業経費の配分（当年度）（発電）:3-2　設備導入事業経費の配分（他年度３）（発電）'!B51)=0,"-",SUM('3-2　設備導入事業経費の配分（当年度）（発電）:3-2　設備導入事業経費の配分（他年度３）（発電）'!B51))</f>
        <v>-</v>
      </c>
      <c r="C51" s="359"/>
      <c r="D51" s="340" t="str">
        <f>IF(SUM('3-2　設備導入事業経費の配分（当年度）（発電）:3-2　設備導入事業経費の配分（他年度３）（発電）'!D51)=0,"-",SUM('3-2　設備導入事業経費の配分（当年度）（発電）:3-2　設備導入事業経費の配分（他年度３）（発電）'!D51))</f>
        <v>-</v>
      </c>
      <c r="E51" s="362"/>
      <c r="F51" s="736"/>
      <c r="G51" s="716"/>
      <c r="H51" s="747"/>
      <c r="I51" s="426"/>
    </row>
    <row r="52" spans="1:9">
      <c r="A52" s="27" t="s">
        <v>10</v>
      </c>
      <c r="B52" s="337" t="str">
        <f>IF(SUM('3-2　設備導入事業経費の配分（当年度）（発電）:3-2　設備導入事業経費の配分（他年度３）（発電）'!B52)=0,"-",SUM('3-2　設備導入事業経費の配分（当年度）（発電）:3-2　設備導入事業経費の配分（他年度３）（発電）'!B52))</f>
        <v>-</v>
      </c>
      <c r="C52" s="350"/>
      <c r="D52" s="341" t="str">
        <f>IF(SUM('3-2　設備導入事業経費の配分（当年度）（発電）:3-2　設備導入事業経費の配分（他年度３）（発電）'!D52)=0,"-",SUM('3-2　設備導入事業経費の配分（当年度）（発電）:3-2　設備導入事業経費の配分（他年度３）（発電）'!D52))</f>
        <v>-</v>
      </c>
      <c r="E52" s="350"/>
      <c r="F52" s="736"/>
      <c r="G52" s="716"/>
      <c r="H52" s="344" t="str">
        <f>IF(SUM('3-2　設備導入事業経費の配分（当年度）（発電）:3-2　設備導入事業経費の配分（他年度３）（発電）'!H52)=0,"-",SUM('3-2　設備導入事業経費の配分（当年度）（発電）:3-2　設備導入事業経費の配分（他年度３）（発電）'!H52))</f>
        <v>-</v>
      </c>
      <c r="I52" s="427"/>
    </row>
    <row r="53" spans="1:9">
      <c r="A53" s="32" t="s">
        <v>12</v>
      </c>
      <c r="B53" s="335" t="str">
        <f>IF(SUM('3-2　設備導入事業経費の配分（当年度）（発電）:3-2　設備導入事業経費の配分（他年度３）（発電）'!B53)=0,"-",SUM('3-2　設備導入事業経費の配分（当年度）（発電）:3-2　設備導入事業経費の配分（他年度３）（発電）'!B53))</f>
        <v>-</v>
      </c>
      <c r="C53" s="356" t="s">
        <v>953</v>
      </c>
      <c r="D53" s="342" t="str">
        <f>IF(SUM('3-2　設備導入事業経費の配分（当年度）（発電）:3-2　設備導入事業経費の配分（他年度３）（発電）'!D53)=0,"-",SUM('3-2　設備導入事業経費の配分（当年度）（発電）:3-2　設備導入事業経費の配分（他年度３）（発電）'!D53))</f>
        <v>-</v>
      </c>
      <c r="E53" s="356" t="str">
        <f t="shared" ref="E53:E58" si="2">C53</f>
        <v>基礎工事</v>
      </c>
      <c r="F53" s="736"/>
      <c r="G53" s="716"/>
      <c r="H53" s="748"/>
      <c r="I53" s="424"/>
    </row>
    <row r="54" spans="1:9">
      <c r="A54" s="37"/>
      <c r="B54" s="265" t="str">
        <f>IF(SUM('3-2　設備導入事業経費の配分（当年度）（発電）:3-2　設備導入事業経費の配分（他年度３）（発電）'!B54)=0,"-",SUM('3-2　設備導入事業経費の配分（当年度）（発電）:3-2　設備導入事業経費の配分（他年度３）（発電）'!B54))</f>
        <v>-</v>
      </c>
      <c r="C54" s="360" t="s">
        <v>954</v>
      </c>
      <c r="D54" s="339" t="str">
        <f>IF(SUM('3-2　設備導入事業経費の配分（当年度）（発電）:3-2　設備導入事業経費の配分（他年度３）（発電）'!D54)=0,"-",SUM('3-2　設備導入事業経費の配分（当年度）（発電）:3-2　設備導入事業経費の配分（他年度３）（発電）'!D54))</f>
        <v>-</v>
      </c>
      <c r="E54" s="360" t="str">
        <f t="shared" si="2"/>
        <v>据付工事</v>
      </c>
      <c r="F54" s="736"/>
      <c r="G54" s="716"/>
      <c r="H54" s="749"/>
      <c r="I54" s="425"/>
    </row>
    <row r="55" spans="1:9">
      <c r="A55" s="37"/>
      <c r="B55" s="265" t="str">
        <f>IF(SUM('3-2　設備導入事業経費の配分（当年度）（発電）:3-2　設備導入事業経費の配分（他年度３）（発電）'!B55)=0,"-",SUM('3-2　設備導入事業経費の配分（当年度）（発電）:3-2　設備導入事業経費の配分（他年度３）（発電）'!B55))</f>
        <v>-</v>
      </c>
      <c r="C55" s="360" t="s">
        <v>955</v>
      </c>
      <c r="D55" s="339" t="str">
        <f>IF(SUM('3-2　設備導入事業経費の配分（当年度）（発電）:3-2　設備導入事業経費の配分（他年度３）（発電）'!D55)=0,"-",SUM('3-2　設備導入事業経費の配分（当年度）（発電）:3-2　設備導入事業経費の配分（他年度３）（発電）'!D55))</f>
        <v>-</v>
      </c>
      <c r="E55" s="360" t="str">
        <f t="shared" si="2"/>
        <v>電気工事</v>
      </c>
      <c r="F55" s="736"/>
      <c r="G55" s="716"/>
      <c r="H55" s="749"/>
      <c r="I55" s="425"/>
    </row>
    <row r="56" spans="1:9">
      <c r="A56" s="37"/>
      <c r="B56" s="265" t="str">
        <f>IF(SUM('3-2　設備導入事業経費の配分（当年度）（発電）:3-2　設備導入事業経費の配分（他年度３）（発電）'!B56)=0,"-",SUM('3-2　設備導入事業経費の配分（当年度）（発電）:3-2　設備導入事業経費の配分（他年度３）（発電）'!B56))</f>
        <v>-</v>
      </c>
      <c r="C56" s="360" t="s">
        <v>956</v>
      </c>
      <c r="D56" s="339" t="str">
        <f>IF(SUM('3-2　設備導入事業経費の配分（当年度）（発電）:3-2　設備導入事業経費の配分（他年度３）（発電）'!D56)=0,"-",SUM('3-2　設備導入事業経費の配分（当年度）（発電）:3-2　設備導入事業経費の配分（他年度３）（発電）'!D56))</f>
        <v>-</v>
      </c>
      <c r="E56" s="360" t="str">
        <f t="shared" si="2"/>
        <v>附帯工事</v>
      </c>
      <c r="F56" s="736"/>
      <c r="G56" s="716"/>
      <c r="H56" s="749"/>
      <c r="I56" s="425"/>
    </row>
    <row r="57" spans="1:9">
      <c r="A57" s="37"/>
      <c r="B57" s="265" t="str">
        <f>IF(SUM('3-2　設備導入事業経費の配分（当年度）（発電）:3-2　設備導入事業経費の配分（他年度３）（発電）'!B57)=0,"-",SUM('3-2　設備導入事業経費の配分（当年度）（発電）:3-2　設備導入事業経費の配分（他年度３）（発電）'!B57))</f>
        <v>-</v>
      </c>
      <c r="C57" s="360" t="s">
        <v>957</v>
      </c>
      <c r="D57" s="339" t="str">
        <f>IF(SUM('3-2　設備導入事業経費の配分（当年度）（発電）:3-2　設備導入事業経費の配分（他年度３）（発電）'!D57)=0,"-",SUM('3-2　設備導入事業経費の配分（当年度）（発電）:3-2　設備導入事業経費の配分（他年度３）（発電）'!D57))</f>
        <v>-</v>
      </c>
      <c r="E57" s="360" t="str">
        <f t="shared" si="2"/>
        <v>試運転調整</v>
      </c>
      <c r="F57" s="736"/>
      <c r="G57" s="716"/>
      <c r="H57" s="749"/>
      <c r="I57" s="425"/>
    </row>
    <row r="58" spans="1:9">
      <c r="A58" s="37"/>
      <c r="B58" s="265" t="str">
        <f>IF(SUM('3-2　設備導入事業経費の配分（当年度）（発電）:3-2　設備導入事業経費の配分（他年度３）（発電）'!B58)=0,"-",SUM('3-2　設備導入事業経費の配分（当年度）（発電）:3-2　設備導入事業経費の配分（他年度３）（発電）'!B58))</f>
        <v>-</v>
      </c>
      <c r="C58" s="360" t="s">
        <v>958</v>
      </c>
      <c r="D58" s="339" t="str">
        <f>IF(SUM('3-2　設備導入事業経費の配分（当年度）（発電）:3-2　設備導入事業経費の配分（他年度３）（発電）'!D58)=0,"-",SUM('3-2　設備導入事業経費の配分（当年度）（発電）:3-2　設備導入事業経費の配分（他年度３）（発電）'!D58))</f>
        <v>-</v>
      </c>
      <c r="E58" s="360" t="str">
        <f t="shared" si="2"/>
        <v>諸経費</v>
      </c>
      <c r="F58" s="736"/>
      <c r="G58" s="716"/>
      <c r="H58" s="749"/>
      <c r="I58" s="425"/>
    </row>
    <row r="59" spans="1:9">
      <c r="A59" s="35"/>
      <c r="B59" s="265" t="str">
        <f>IF(SUM('3-2　設備導入事業経費の配分（当年度）（発電）:3-2　設備導入事業経費の配分（他年度３）（発電）'!B59)=0,"-",SUM('3-2　設備導入事業経費の配分（当年度）（発電）:3-2　設備導入事業経費の配分（他年度３）（発電）'!B59))</f>
        <v>-</v>
      </c>
      <c r="C59" s="349"/>
      <c r="D59" s="339" t="str">
        <f>IF(SUM('3-2　設備導入事業経費の配分（当年度）（発電）:3-2　設備導入事業経費の配分（他年度３）（発電）'!D59)=0,"-",SUM('3-2　設備導入事業経費の配分（当年度）（発電）:3-2　設備導入事業経費の配分（他年度３）（発電）'!D59))</f>
        <v>-</v>
      </c>
      <c r="E59" s="349"/>
      <c r="F59" s="736"/>
      <c r="G59" s="716"/>
      <c r="H59" s="749"/>
      <c r="I59" s="425"/>
    </row>
    <row r="60" spans="1:9" ht="14.25" thickBot="1">
      <c r="A60" s="225" t="s">
        <v>10</v>
      </c>
      <c r="B60" s="338" t="str">
        <f>IF(SUM('3-2　設備導入事業経費の配分（当年度）（発電）:3-2　設備導入事業経費の配分（他年度３）（発電）'!B60)=0,"-",SUM('3-2　設備導入事業経費の配分（当年度）（発電）:3-2　設備導入事業経費の配分（他年度３）（発電）'!B60))</f>
        <v>-</v>
      </c>
      <c r="C60" s="271"/>
      <c r="D60" s="343" t="str">
        <f>IF(SUM('3-2　設備導入事業経費の配分（当年度）（発電）:3-2　設備導入事業経費の配分（他年度３）（発電）'!D60)=0,"-",SUM('3-2　設備導入事業経費の配分（当年度）（発電）:3-2　設備導入事業経費の配分（他年度３）（発電）'!D60))</f>
        <v>-</v>
      </c>
      <c r="E60" s="271"/>
      <c r="F60" s="736"/>
      <c r="G60" s="717"/>
      <c r="H60" s="346" t="str">
        <f>IF(SUM('3-2　設備導入事業経費の配分（当年度）（発電）:3-2　設備導入事業経費の配分（他年度３）（発電）'!H60)=0,"-",SUM('3-2　設備導入事業経費の配分（当年度）（発電）:3-2　設備導入事業経費の配分（他年度３）（発電）'!H60))</f>
        <v>-</v>
      </c>
      <c r="I60" s="428"/>
    </row>
    <row r="61" spans="1:9" ht="15" thickTop="1" thickBot="1">
      <c r="A61" s="38" t="s">
        <v>13</v>
      </c>
      <c r="B61" s="257" t="str">
        <f>IF(SUM('3-2　設備導入事業経費の配分（当年度）（発電）:3-2　設備導入事業経費の配分（他年度３）（発電）'!B61)=0,"-",SUM('3-2　設備導入事業経費の配分（当年度）（発電）:3-2　設備導入事業経費の配分（他年度３）（発電）'!B61))</f>
        <v>-</v>
      </c>
      <c r="C61" s="280"/>
      <c r="D61" s="261" t="str">
        <f>IF(SUM('3-2　設備導入事業経費の配分（当年度）（発電）:3-2　設備導入事業経費の配分（他年度３）（発電）'!D61)=0,"-",SUM('3-2　設備導入事業経費の配分（当年度）（発電）:3-2　設備導入事業経費の配分（他年度３）（発電）'!D61))</f>
        <v>-</v>
      </c>
      <c r="E61" s="280"/>
      <c r="F61" s="280"/>
      <c r="G61" s="284"/>
      <c r="H61" s="262" t="str">
        <f>IF(SUM('3-2　設備導入事業経費の配分（当年度）（発電）:3-2　設備導入事業経費の配分（他年度３）（発電）'!H61)=0,"-",SUM('3-2　設備導入事業経費の配分（当年度）（発電）:3-2　設備導入事業経費の配分（他年度３）（発電）'!H61))</f>
        <v>-</v>
      </c>
      <c r="I61" s="429"/>
    </row>
    <row r="62" spans="1:9" ht="15" thickTop="1" thickBot="1">
      <c r="A62" s="39" t="s">
        <v>14</v>
      </c>
      <c r="B62" s="258" t="str">
        <f>IF(SUM('3-2　設備導入事業経費の配分（当年度）（発電）:3-2　設備導入事業経費の配分（他年度３）（発電）'!B62)=0,"-",SUM('3-2　設備導入事業経費の配分（当年度）（発電）:3-2　設備導入事業経費の配分（他年度３）（発電）'!B62))</f>
        <v>-</v>
      </c>
      <c r="C62" s="281"/>
      <c r="D62" s="384"/>
      <c r="E62" s="281"/>
      <c r="F62" s="281"/>
      <c r="G62" s="279"/>
      <c r="H62" s="278"/>
      <c r="I62" s="281"/>
    </row>
    <row r="63" spans="1:9" ht="14.25" thickBot="1">
      <c r="A63" s="39" t="s">
        <v>15</v>
      </c>
      <c r="B63" s="258">
        <f>IF(SUM('3-2　設備導入事業経費の配分（当年度）（発電）:3-2　設備導入事業経費の配分（他年度３）（発電）'!B63)=0,0,SUM('3-2　設備導入事業経費の配分（当年度）（発電）:3-2　設備導入事業経費の配分（他年度３）（発電）'!B63))</f>
        <v>0</v>
      </c>
      <c r="C63" s="270"/>
      <c r="D63" s="286">
        <f>IF(SUM('3-2　設備導入事業経費の配分（当年度）（発電）:3-2　設備導入事業経費の配分（他年度３）（発電）'!D63)=0,0,SUM('3-2　設備導入事業経費の配分（当年度）（発電）:3-2　設備導入事業経費の配分（他年度３）（発電）'!D63))</f>
        <v>0</v>
      </c>
      <c r="E63" s="281"/>
      <c r="F63" s="281"/>
      <c r="G63" s="279"/>
      <c r="H63" s="263">
        <f>IF(SUM('3-2　設備導入事業経費の配分（当年度）（発電）:3-2　設備導入事業経費の配分（他年度３）（発電）'!H63)=0,0,SUM('3-2　設備導入事業経費の配分（当年度）（発電）:3-2　設備導入事業経費の配分（他年度３）（発電）'!H63))</f>
        <v>0</v>
      </c>
      <c r="I63" s="545"/>
    </row>
    <row r="64" spans="1:9" ht="19.5" customHeight="1"/>
    <row r="65" spans="1:9" ht="14.25" thickBot="1">
      <c r="A65" s="20" t="s">
        <v>349</v>
      </c>
      <c r="B65" s="20"/>
      <c r="C65" s="20"/>
      <c r="D65" s="20"/>
      <c r="E65" s="20"/>
      <c r="F65" s="20"/>
      <c r="G65" s="21"/>
      <c r="H65" s="20"/>
      <c r="I65" s="25" t="s">
        <v>6</v>
      </c>
    </row>
    <row r="66" spans="1:9" ht="18" customHeight="1">
      <c r="A66" s="26" t="s">
        <v>563</v>
      </c>
      <c r="B66" s="720" t="s">
        <v>562</v>
      </c>
      <c r="C66" s="721"/>
      <c r="D66" s="722" t="s">
        <v>7</v>
      </c>
      <c r="E66" s="721"/>
      <c r="F66" s="721"/>
      <c r="G66" s="733" t="s">
        <v>211</v>
      </c>
      <c r="H66" s="723" t="s">
        <v>16</v>
      </c>
      <c r="I66" s="718" t="s">
        <v>212</v>
      </c>
    </row>
    <row r="67" spans="1:9" ht="18" customHeight="1">
      <c r="A67" s="27" t="s">
        <v>564</v>
      </c>
      <c r="B67" s="28" t="s">
        <v>8</v>
      </c>
      <c r="C67" s="29" t="s">
        <v>565</v>
      </c>
      <c r="D67" s="30" t="s">
        <v>8</v>
      </c>
      <c r="E67" s="31" t="s">
        <v>565</v>
      </c>
      <c r="F67" s="29" t="s">
        <v>566</v>
      </c>
      <c r="G67" s="734"/>
      <c r="H67" s="724"/>
      <c r="I67" s="719"/>
    </row>
    <row r="68" spans="1:9" ht="22.5" customHeight="1">
      <c r="A68" s="27" t="s">
        <v>344</v>
      </c>
      <c r="B68" s="337" t="str">
        <f>IF(SUM('3-2　設備導入事業経費の配分（当年度）（発電）:3-2　設備導入事業経費の配分（他年度３）（発電）'!B68)=0,"-",SUM('3-2　設備導入事業経費の配分（当年度）（発電）:3-2　設備導入事業経費の配分（他年度３）（発電）'!B68))</f>
        <v>-</v>
      </c>
      <c r="C68" s="735"/>
      <c r="D68" s="341" t="str">
        <f>IF(SUM('3-2　設備導入事業経費の配分（当年度）（発電）:3-2　設備導入事業経費の配分（他年度３）（発電）'!D68)=0,"-",SUM('3-2　設備導入事業経費の配分（当年度）（発電）:3-2　設備導入事業経費の配分（他年度３）（発電）'!D68))</f>
        <v>-</v>
      </c>
      <c r="E68" s="735"/>
      <c r="F68" s="735"/>
      <c r="G68" s="715" t="str">
        <f>データ参照シート!B4</f>
        <v>１／３</v>
      </c>
      <c r="H68" s="344" t="str">
        <f>IF(SUM('3-2　設備導入事業経費の配分（当年度）（発電）:3-2　設備導入事業経費の配分（他年度３）（発電）'!H68)=0,"-",SUM('3-2　設備導入事業経費の配分（当年度）（発電）:3-2　設備導入事業経費の配分（他年度３）（発電）'!H68))</f>
        <v>-</v>
      </c>
      <c r="I68" s="423"/>
    </row>
    <row r="69" spans="1:9" ht="22.5" customHeight="1">
      <c r="A69" s="27" t="s">
        <v>345</v>
      </c>
      <c r="B69" s="337" t="str">
        <f>IF(SUM('3-2　設備導入事業経費の配分（当年度）（発電）:3-2　設備導入事業経費の配分（他年度３）（発電）'!B69)=0,"-",SUM('3-2　設備導入事業経費の配分（当年度）（発電）:3-2　設備導入事業経費の配分（他年度３）（発電）'!B69))</f>
        <v>-</v>
      </c>
      <c r="C69" s="736"/>
      <c r="D69" s="341" t="str">
        <f>IF(SUM('3-2　設備導入事業経費の配分（当年度）（発電）:3-2　設備導入事業経費の配分（他年度３）（発電）'!D69)=0,"-",SUM('3-2　設備導入事業経費の配分（当年度）（発電）:3-2　設備導入事業経費の配分（他年度３）（発電）'!D69))</f>
        <v>-</v>
      </c>
      <c r="E69" s="736"/>
      <c r="F69" s="736"/>
      <c r="G69" s="716"/>
      <c r="H69" s="344" t="str">
        <f>IF(SUM('3-2　設備導入事業経費の配分（当年度）（発電）:3-2　設備導入事業経費の配分（他年度３）（発電）'!H69)=0,"-",SUM('3-2　設備導入事業経費の配分（当年度）（発電）:3-2　設備導入事業経費の配分（他年度３）（発電）'!H69))</f>
        <v>-</v>
      </c>
      <c r="I69" s="427"/>
    </row>
    <row r="70" spans="1:9" ht="22.5" customHeight="1" thickBot="1">
      <c r="A70" s="27" t="s">
        <v>346</v>
      </c>
      <c r="B70" s="337" t="str">
        <f>IF(SUM('3-2　設備導入事業経費の配分（当年度）（発電）:3-2　設備導入事業経費の配分（他年度３）（発電）'!B70)=0,"-",SUM('3-2　設備導入事業経費の配分（当年度）（発電）:3-2　設備導入事業経費の配分（他年度３）（発電）'!B70))</f>
        <v>-</v>
      </c>
      <c r="C70" s="736"/>
      <c r="D70" s="341" t="str">
        <f>IF(SUM('3-2　設備導入事業経費の配分（当年度）（発電）:3-2　設備導入事業経費の配分（他年度３）（発電）'!D70)=0,"-",SUM('3-2　設備導入事業経費の配分（当年度）（発電）:3-2　設備導入事業経費の配分（他年度３）（発電）'!D70))</f>
        <v>-</v>
      </c>
      <c r="E70" s="736"/>
      <c r="F70" s="736"/>
      <c r="G70" s="717"/>
      <c r="H70" s="344" t="str">
        <f>IF(SUM('3-2　設備導入事業経費の配分（当年度）（発電）:3-2　設備導入事業経費の配分（他年度３）（発電）'!H70)=0,"-",SUM('3-2　設備導入事業経費の配分（当年度）（発電）:3-2　設備導入事業経費の配分（他年度３）（発電）'!H70))</f>
        <v>-</v>
      </c>
      <c r="I70" s="427"/>
    </row>
    <row r="71" spans="1:9" ht="21.75" customHeight="1" thickTop="1" thickBot="1">
      <c r="A71" s="38" t="s">
        <v>13</v>
      </c>
      <c r="B71" s="257" t="str">
        <f>IF(SUM('3-2　設備導入事業経費の配分（当年度）（発電）:3-2　設備導入事業経費の配分（他年度３）（発電）'!B71)=0,"-",SUM('3-2　設備導入事業経費の配分（当年度）（発電）:3-2　設備導入事業経費の配分（他年度３）（発電）'!B71))</f>
        <v>-</v>
      </c>
      <c r="C71" s="736"/>
      <c r="D71" s="261" t="str">
        <f>IF(SUM('3-2　設備導入事業経費の配分（当年度）（発電）:3-2　設備導入事業経費の配分（他年度３）（発電）'!D71)=0,"-",SUM('3-2　設備導入事業経費の配分（当年度）（発電）:3-2　設備導入事業経費の配分（他年度３）（発電）'!D71))</f>
        <v>-</v>
      </c>
      <c r="E71" s="736"/>
      <c r="F71" s="736"/>
      <c r="G71" s="284"/>
      <c r="H71" s="262" t="str">
        <f>IF(SUM('3-2　設備導入事業経費の配分（当年度）（発電）:3-2　設備導入事業経費の配分（他年度３）（発電）'!H71)=0,"-",SUM('3-2　設備導入事業経費の配分（当年度）（発電）:3-2　設備導入事業経費の配分（他年度３）（発電）'!H71))</f>
        <v>-</v>
      </c>
      <c r="I71" s="429"/>
    </row>
    <row r="72" spans="1:9" ht="21.75" customHeight="1" thickTop="1" thickBot="1">
      <c r="A72" s="39" t="s">
        <v>14</v>
      </c>
      <c r="B72" s="258" t="str">
        <f>IF(SUM('3-2　設備導入事業経費の配分（当年度）（発電）:3-2　設備導入事業経費の配分（他年度３）（発電）'!B72)=0,"-",SUM('3-2　設備導入事業経費の配分（当年度）（発電）:3-2　設備導入事業経費の配分（他年度３）（発電）'!B72))</f>
        <v>-</v>
      </c>
      <c r="C72" s="736"/>
      <c r="D72" s="384"/>
      <c r="E72" s="736"/>
      <c r="F72" s="736"/>
      <c r="G72" s="279"/>
      <c r="H72" s="278"/>
      <c r="I72" s="448"/>
    </row>
    <row r="73" spans="1:9" ht="27.75" customHeight="1" thickBot="1">
      <c r="A73" s="39" t="s">
        <v>15</v>
      </c>
      <c r="B73" s="258">
        <f>IF(SUM('3-2　設備導入事業経費の配分（当年度）（発電）:3-2　設備導入事業経費の配分（他年度３）（発電）'!B73)=0,0,SUM('3-2　設備導入事業経費の配分（当年度）（発電）:3-2　設備導入事業経費の配分（他年度３）（発電）'!B73))</f>
        <v>0</v>
      </c>
      <c r="C73" s="737"/>
      <c r="D73" s="286">
        <f>IF(SUM('3-2　設備導入事業経費の配分（当年度）（発電）:3-2　設備導入事業経費の配分（他年度３）（発電）'!D73)=0,0,SUM('3-2　設備導入事業経費の配分（当年度）（発電）:3-2　設備導入事業経費の配分（他年度３）（発電）'!D73))</f>
        <v>0</v>
      </c>
      <c r="E73" s="737"/>
      <c r="F73" s="737"/>
      <c r="G73" s="279"/>
      <c r="H73" s="263">
        <f>IF(SUM('3-2　設備導入事業経費の配分（当年度）（発電）:3-2　設備導入事業経費の配分（他年度３）（発電）'!H73)=0,0,SUM('3-2　設備導入事業経費の配分（当年度）（発電）:3-2　設備導入事業経費の配分（他年度３）（発電）'!H73))</f>
        <v>0</v>
      </c>
      <c r="I73" s="545"/>
    </row>
  </sheetData>
  <sheetProtection sheet="1"/>
  <mergeCells count="30">
    <mergeCell ref="B36:C36"/>
    <mergeCell ref="I36:I37"/>
    <mergeCell ref="G8:G30"/>
    <mergeCell ref="G36:G37"/>
    <mergeCell ref="D36:F36"/>
    <mergeCell ref="H36:H37"/>
    <mergeCell ref="H8:H10"/>
    <mergeCell ref="I66:I67"/>
    <mergeCell ref="C68:C73"/>
    <mergeCell ref="B66:C66"/>
    <mergeCell ref="G66:G67"/>
    <mergeCell ref="H38:H40"/>
    <mergeCell ref="H42:H51"/>
    <mergeCell ref="G38:G60"/>
    <mergeCell ref="H66:H67"/>
    <mergeCell ref="F38:F60"/>
    <mergeCell ref="F68:F73"/>
    <mergeCell ref="H53:H59"/>
    <mergeCell ref="G68:G70"/>
    <mergeCell ref="E68:E73"/>
    <mergeCell ref="D66:F66"/>
    <mergeCell ref="A2:I2"/>
    <mergeCell ref="B6:C6"/>
    <mergeCell ref="D6:F6"/>
    <mergeCell ref="G6:G7"/>
    <mergeCell ref="F8:F30"/>
    <mergeCell ref="H12:H21"/>
    <mergeCell ref="H23:H29"/>
    <mergeCell ref="I6:I7"/>
    <mergeCell ref="H6:H7"/>
  </mergeCells>
  <phoneticPr fontId="2"/>
  <conditionalFormatting sqref="H11 H41 H68">
    <cfRule type="cellIs" dxfId="57" priority="1" stopIfTrue="1" operator="greaterThan">
      <formula>#REF!</formula>
    </cfRule>
  </conditionalFormatting>
  <conditionalFormatting sqref="H22 H52 H69">
    <cfRule type="cellIs" dxfId="56" priority="2" stopIfTrue="1" operator="greaterThan">
      <formula>#REF!</formula>
    </cfRule>
  </conditionalFormatting>
  <conditionalFormatting sqref="H30 H60 H70">
    <cfRule type="cellIs" dxfId="55" priority="3" stopIfTrue="1" operator="greaterThan">
      <formula>#REF!</formula>
    </cfRule>
  </conditionalFormatting>
  <dataValidations count="2">
    <dataValidation type="textLength" operator="equal" allowBlank="1" showInputMessage="1" showErrorMessage="1" errorTitle="消費税計上不可" error="補助金の消費税計上は出来ません。" sqref="H32:I32 H72 H62">
      <formula1>0</formula1>
    </dataValidation>
    <dataValidation type="textLength" operator="equal" allowBlank="1" showInputMessage="1" showErrorMessage="1" errorTitle="消費税計上不可" error="補助対象経費の消費税計上は出来ません。" sqref="C32:G32 G72 D72 C62:G62 I62">
      <formula1>0</formula1>
    </dataValidation>
  </dataValidations>
  <pageMargins left="0.43307086614173229" right="0" top="0.15748031496062992" bottom="0.15748031496062992" header="0.31496062992125984" footer="0.31496062992125984"/>
  <pageSetup paperSize="9" scale="7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BD15"/>
  <sheetViews>
    <sheetView showZeros="0" view="pageBreakPreview" zoomScaleNormal="70" zoomScaleSheetLayoutView="100" workbookViewId="0"/>
  </sheetViews>
  <sheetFormatPr defaultRowHeight="13.5"/>
  <cols>
    <col min="1" max="1" width="2.36328125" style="43" customWidth="1"/>
    <col min="2" max="2" width="8.453125" style="43" customWidth="1"/>
    <col min="3" max="4" width="9.08984375" style="43" customWidth="1"/>
    <col min="5" max="5" width="9.1796875" style="43" customWidth="1"/>
    <col min="6" max="7" width="8.6328125" style="43" customWidth="1"/>
    <col min="8" max="8" width="8.6328125" style="48" customWidth="1"/>
    <col min="9" max="14" width="8.6328125" style="43" customWidth="1"/>
    <col min="15" max="16384" width="8.7265625" style="43"/>
  </cols>
  <sheetData>
    <row r="1" spans="1:56" ht="18.75" customHeight="1">
      <c r="A1" s="175" t="s">
        <v>350</v>
      </c>
      <c r="C1" s="41"/>
      <c r="D1" s="41"/>
      <c r="E1" s="2"/>
      <c r="F1" s="2"/>
      <c r="G1" s="2"/>
      <c r="H1" s="42"/>
      <c r="I1" s="2"/>
      <c r="J1" s="2"/>
      <c r="K1" s="2"/>
      <c r="L1" s="2"/>
      <c r="M1" s="2"/>
      <c r="N1" s="292"/>
    </row>
    <row r="2" spans="1:56" ht="22.5" customHeight="1">
      <c r="B2" s="753" t="s">
        <v>351</v>
      </c>
      <c r="C2" s="753"/>
      <c r="D2" s="753"/>
      <c r="E2" s="753"/>
      <c r="F2" s="753"/>
      <c r="G2" s="753"/>
      <c r="H2" s="753"/>
      <c r="I2" s="753"/>
      <c r="J2" s="753"/>
      <c r="K2" s="753"/>
      <c r="L2" s="753"/>
      <c r="M2" s="753"/>
      <c r="N2" s="753"/>
    </row>
    <row r="3" spans="1:56" ht="17.25" customHeight="1">
      <c r="B3" s="290"/>
      <c r="C3" s="290"/>
      <c r="D3" s="290"/>
      <c r="E3" s="290"/>
      <c r="F3" s="290"/>
      <c r="G3" s="290"/>
      <c r="H3" s="290"/>
      <c r="I3" s="290"/>
      <c r="J3" s="290"/>
      <c r="K3" s="290"/>
      <c r="L3" s="290"/>
      <c r="M3" s="290"/>
      <c r="N3" s="290"/>
    </row>
    <row r="4" spans="1:56" s="45" customFormat="1" ht="18" customHeight="1">
      <c r="B4" s="5" t="s">
        <v>819</v>
      </c>
      <c r="C4" s="5"/>
      <c r="D4" s="5"/>
      <c r="E4" s="2"/>
      <c r="F4" s="2"/>
      <c r="G4" s="2"/>
      <c r="H4" s="42"/>
      <c r="I4" s="2"/>
      <c r="J4" s="2"/>
      <c r="K4" s="2"/>
      <c r="L4" s="2"/>
      <c r="M4" s="2"/>
      <c r="N4" s="44" t="s">
        <v>17</v>
      </c>
    </row>
    <row r="5" spans="1:56" s="45" customFormat="1" ht="27" customHeight="1">
      <c r="B5" s="188"/>
      <c r="C5" s="754" t="s">
        <v>18</v>
      </c>
      <c r="D5" s="754" t="s">
        <v>205</v>
      </c>
      <c r="E5" s="756" t="s">
        <v>19</v>
      </c>
      <c r="F5" s="757"/>
      <c r="G5" s="758"/>
      <c r="H5" s="637" t="s">
        <v>20</v>
      </c>
      <c r="I5" s="760" t="s">
        <v>21</v>
      </c>
      <c r="J5" s="761"/>
      <c r="K5" s="761"/>
      <c r="L5" s="762" t="s">
        <v>27</v>
      </c>
      <c r="M5" s="764" t="s">
        <v>22</v>
      </c>
      <c r="N5" s="637" t="s">
        <v>215</v>
      </c>
    </row>
    <row r="6" spans="1:56" s="45" customFormat="1" ht="42" customHeight="1" thickBot="1">
      <c r="B6" s="189"/>
      <c r="C6" s="755"/>
      <c r="D6" s="755"/>
      <c r="E6" s="219" t="s">
        <v>313</v>
      </c>
      <c r="F6" s="219" t="s">
        <v>568</v>
      </c>
      <c r="G6" s="190" t="s">
        <v>23</v>
      </c>
      <c r="H6" s="759"/>
      <c r="I6" s="550" t="s">
        <v>24</v>
      </c>
      <c r="J6" s="550" t="s">
        <v>25</v>
      </c>
      <c r="K6" s="190" t="s">
        <v>23</v>
      </c>
      <c r="L6" s="763"/>
      <c r="M6" s="765"/>
      <c r="N6" s="759"/>
      <c r="O6" s="100"/>
    </row>
    <row r="7" spans="1:56" s="45" customFormat="1" ht="27" customHeight="1" thickTop="1">
      <c r="B7" s="304">
        <f>データ参照シート!B7</f>
        <v>0</v>
      </c>
      <c r="C7" s="305">
        <f>データ参照シート!B26</f>
        <v>0</v>
      </c>
      <c r="D7" s="305">
        <f>データ参照シート!B30</f>
        <v>0</v>
      </c>
      <c r="E7" s="305">
        <f>データ参照シート!B34</f>
        <v>0</v>
      </c>
      <c r="F7" s="449">
        <v>0</v>
      </c>
      <c r="G7" s="305">
        <f>SUM(E7:F7)</f>
        <v>0</v>
      </c>
      <c r="H7" s="449"/>
      <c r="I7" s="449"/>
      <c r="J7" s="449"/>
      <c r="K7" s="305">
        <f>SUM(I7:J7)</f>
        <v>0</v>
      </c>
      <c r="L7" s="451"/>
      <c r="M7" s="313">
        <f>G7+H7+K7+L7</f>
        <v>0</v>
      </c>
      <c r="N7" s="453"/>
      <c r="O7" s="45" t="str">
        <f>IF(C7=M7,"","×")</f>
        <v/>
      </c>
    </row>
    <row r="8" spans="1:56" s="45" customFormat="1" ht="27" customHeight="1">
      <c r="B8" s="306" t="str">
        <f>データ参照シート!B11</f>
        <v>-</v>
      </c>
      <c r="C8" s="305">
        <f>データ参照シート!B40</f>
        <v>0</v>
      </c>
      <c r="D8" s="305">
        <f>データ参照シート!B44</f>
        <v>0</v>
      </c>
      <c r="E8" s="305">
        <f>データ参照シート!B48</f>
        <v>0</v>
      </c>
      <c r="F8" s="449"/>
      <c r="G8" s="305">
        <f>SUM(E8:F8)</f>
        <v>0</v>
      </c>
      <c r="H8" s="449"/>
      <c r="I8" s="449"/>
      <c r="J8" s="449"/>
      <c r="K8" s="305">
        <f>SUM(I8:J8)</f>
        <v>0</v>
      </c>
      <c r="L8" s="451"/>
      <c r="M8" s="313">
        <f>G8+H8+K8+L8</f>
        <v>0</v>
      </c>
      <c r="N8" s="453"/>
      <c r="O8" s="45" t="str">
        <f>IF(C8=M8,"","×")</f>
        <v/>
      </c>
    </row>
    <row r="9" spans="1:56" s="45" customFormat="1" ht="27" customHeight="1">
      <c r="B9" s="306" t="str">
        <f>データ参照シート!B12</f>
        <v>-</v>
      </c>
      <c r="C9" s="305">
        <f>データ参照シート!B54</f>
        <v>0</v>
      </c>
      <c r="D9" s="305">
        <f>データ参照シート!B58</f>
        <v>0</v>
      </c>
      <c r="E9" s="305">
        <f>データ参照シート!B62</f>
        <v>0</v>
      </c>
      <c r="F9" s="449"/>
      <c r="G9" s="305">
        <f>SUM(E9:F9)</f>
        <v>0</v>
      </c>
      <c r="H9" s="449"/>
      <c r="I9" s="449"/>
      <c r="J9" s="449"/>
      <c r="K9" s="305">
        <f>SUM(I9:J9)</f>
        <v>0</v>
      </c>
      <c r="L9" s="451"/>
      <c r="M9" s="313">
        <f>G9+H9+K9+L9</f>
        <v>0</v>
      </c>
      <c r="N9" s="453"/>
      <c r="O9" s="45" t="str">
        <f>IF(C9=M9,"","×")</f>
        <v/>
      </c>
    </row>
    <row r="10" spans="1:56" s="45" customFormat="1" ht="27" customHeight="1" thickBot="1">
      <c r="B10" s="307" t="str">
        <f>データ参照シート!B13</f>
        <v>-</v>
      </c>
      <c r="C10" s="308">
        <f>データ参照シート!B68</f>
        <v>0</v>
      </c>
      <c r="D10" s="308">
        <f>データ参照シート!B72</f>
        <v>0</v>
      </c>
      <c r="E10" s="308">
        <f>データ参照シート!B76</f>
        <v>0</v>
      </c>
      <c r="F10" s="450"/>
      <c r="G10" s="305">
        <f>SUM(E10:F10)</f>
        <v>0</v>
      </c>
      <c r="H10" s="450"/>
      <c r="I10" s="450"/>
      <c r="J10" s="450"/>
      <c r="K10" s="305">
        <f>SUM(I10:J10)</f>
        <v>0</v>
      </c>
      <c r="L10" s="452"/>
      <c r="M10" s="314">
        <f>G10+H10+K10+L10</f>
        <v>0</v>
      </c>
      <c r="N10" s="454"/>
      <c r="O10" s="45" t="str">
        <f>IF(C10=M10,"","×")</f>
        <v/>
      </c>
    </row>
    <row r="11" spans="1:56" s="45" customFormat="1" ht="27" customHeight="1" thickTop="1">
      <c r="B11" s="309" t="s">
        <v>26</v>
      </c>
      <c r="C11" s="310">
        <f t="shared" ref="C11:M11" si="0">SUM(C7:C10)</f>
        <v>0</v>
      </c>
      <c r="D11" s="310">
        <f t="shared" si="0"/>
        <v>0</v>
      </c>
      <c r="E11" s="310">
        <f t="shared" si="0"/>
        <v>0</v>
      </c>
      <c r="F11" s="310">
        <f t="shared" si="0"/>
        <v>0</v>
      </c>
      <c r="G11" s="310">
        <f t="shared" si="0"/>
        <v>0</v>
      </c>
      <c r="H11" s="310">
        <f t="shared" si="0"/>
        <v>0</v>
      </c>
      <c r="I11" s="310">
        <f t="shared" si="0"/>
        <v>0</v>
      </c>
      <c r="J11" s="310">
        <f t="shared" si="0"/>
        <v>0</v>
      </c>
      <c r="K11" s="310">
        <f t="shared" si="0"/>
        <v>0</v>
      </c>
      <c r="L11" s="311">
        <f t="shared" si="0"/>
        <v>0</v>
      </c>
      <c r="M11" s="312">
        <f t="shared" si="0"/>
        <v>0</v>
      </c>
      <c r="N11" s="315"/>
      <c r="O11" s="45" t="str">
        <f>IF(C11=M11,"","×")</f>
        <v/>
      </c>
    </row>
    <row r="12" spans="1:56" s="45" customFormat="1" ht="18.75" customHeight="1">
      <c r="B12" s="212" t="s">
        <v>223</v>
      </c>
      <c r="C12" s="49"/>
      <c r="D12" s="49"/>
      <c r="E12" s="50"/>
      <c r="F12" s="50"/>
      <c r="G12" s="50"/>
      <c r="H12" s="51"/>
      <c r="I12" s="50"/>
      <c r="J12" s="50"/>
      <c r="K12" s="50"/>
      <c r="L12" s="50"/>
      <c r="M12" s="50"/>
      <c r="N12" s="50"/>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row>
    <row r="13" spans="1:56" s="45" customFormat="1" ht="18.75" customHeight="1">
      <c r="B13" s="101"/>
      <c r="C13" s="49"/>
      <c r="D13" s="49"/>
      <c r="E13" s="50"/>
      <c r="F13" s="50"/>
      <c r="G13" s="50"/>
      <c r="H13" s="51"/>
      <c r="I13" s="50"/>
      <c r="J13" s="50"/>
      <c r="K13" s="50"/>
      <c r="L13" s="50"/>
      <c r="M13" s="50"/>
      <c r="N13" s="50"/>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row>
    <row r="14" spans="1:56" ht="18.75" customHeight="1">
      <c r="B14" s="43" t="s">
        <v>820</v>
      </c>
    </row>
    <row r="15" spans="1:56" ht="90" customHeight="1">
      <c r="B15" s="750"/>
      <c r="C15" s="751"/>
      <c r="D15" s="751"/>
      <c r="E15" s="751"/>
      <c r="F15" s="751"/>
      <c r="G15" s="751"/>
      <c r="H15" s="751"/>
      <c r="I15" s="751"/>
      <c r="J15" s="751"/>
      <c r="K15" s="751"/>
      <c r="L15" s="751"/>
      <c r="M15" s="752"/>
    </row>
  </sheetData>
  <sheetProtection sheet="1" objects="1" scenarios="1"/>
  <mergeCells count="10">
    <mergeCell ref="B15:M15"/>
    <mergeCell ref="B2:N2"/>
    <mergeCell ref="C5:C6"/>
    <mergeCell ref="D5:D6"/>
    <mergeCell ref="E5:G5"/>
    <mergeCell ref="H5:H6"/>
    <mergeCell ref="N5:N6"/>
    <mergeCell ref="I5:K5"/>
    <mergeCell ref="L5:L6"/>
    <mergeCell ref="M5:M6"/>
  </mergeCells>
  <phoneticPr fontId="2"/>
  <dataValidations count="1">
    <dataValidation allowBlank="1" showErrorMessage="1" sqref="N7:N10"/>
  </dataValidations>
  <pageMargins left="0.43307086614173229" right="0" top="0.15748031496062992" bottom="0.15748031496062992" header="0.31496062992125984" footer="0.31496062992125984"/>
  <pageSetup paperSize="9" scale="85" orientation="landscape" blackAndWhite="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0"/>
  <sheetViews>
    <sheetView showZeros="0" view="pageBreakPreview" zoomScaleNormal="100" zoomScaleSheetLayoutView="100" workbookViewId="0"/>
  </sheetViews>
  <sheetFormatPr defaultRowHeight="13.5"/>
  <cols>
    <col min="1" max="1" width="16.36328125" style="58" customWidth="1"/>
    <col min="2" max="2" width="4.1796875" style="58" customWidth="1"/>
    <col min="3" max="3" width="9.7265625" style="58" customWidth="1"/>
    <col min="4" max="4" width="5.08984375" style="58" customWidth="1"/>
    <col min="5" max="5" width="14.1796875" style="58" customWidth="1"/>
    <col min="6" max="6" width="5.26953125" style="58" customWidth="1"/>
    <col min="7" max="7" width="6.26953125" style="58" customWidth="1"/>
    <col min="8" max="8" width="12.26953125" style="58" customWidth="1"/>
    <col min="9" max="9" width="3.08984375" style="58" customWidth="1"/>
    <col min="10" max="10" width="8.7265625" style="58"/>
    <col min="11" max="11" width="11.08984375" style="58" customWidth="1"/>
    <col min="12" max="12" width="10.81640625" style="58" hidden="1" customWidth="1"/>
    <col min="13" max="29" width="0" style="58" hidden="1" customWidth="1"/>
    <col min="30" max="16384" width="8.7265625" style="58"/>
  </cols>
  <sheetData>
    <row r="1" spans="1:29" ht="18.75" customHeight="1">
      <c r="A1" s="175" t="s">
        <v>869</v>
      </c>
      <c r="H1" s="292"/>
    </row>
    <row r="2" spans="1:29" ht="22.5" customHeight="1">
      <c r="A2" s="766" t="s">
        <v>352</v>
      </c>
      <c r="B2" s="766"/>
      <c r="C2" s="766"/>
      <c r="D2" s="766"/>
      <c r="E2" s="766"/>
      <c r="F2" s="766"/>
      <c r="G2" s="766"/>
      <c r="H2" s="766"/>
    </row>
    <row r="3" spans="1:29" ht="18.75" customHeight="1">
      <c r="A3" s="56"/>
      <c r="B3" s="60"/>
      <c r="C3" s="60"/>
      <c r="D3" s="60"/>
      <c r="E3" s="60"/>
      <c r="F3" s="60"/>
      <c r="G3" s="60"/>
      <c r="H3" s="60"/>
      <c r="I3" s="60"/>
      <c r="J3" s="60"/>
      <c r="K3" s="57"/>
      <c r="L3" s="53"/>
      <c r="M3" s="53"/>
      <c r="N3" s="53"/>
      <c r="O3" s="53"/>
      <c r="P3" s="53"/>
      <c r="Q3" s="57" t="s">
        <v>103</v>
      </c>
      <c r="R3" s="58" t="e">
        <f>VLOOKUP(F15,L13:R19,7,0)</f>
        <v>#N/A</v>
      </c>
    </row>
    <row r="4" spans="1:29" ht="15.75" customHeight="1">
      <c r="A4" s="85" t="s">
        <v>118</v>
      </c>
      <c r="B4" s="85" t="s">
        <v>721</v>
      </c>
      <c r="C4" s="56"/>
      <c r="D4" s="56"/>
      <c r="E4" s="59"/>
      <c r="F4" s="57"/>
      <c r="G4" s="57"/>
      <c r="H4" s="57"/>
      <c r="I4" s="57"/>
      <c r="J4" s="57"/>
      <c r="K4" s="57"/>
    </row>
    <row r="5" spans="1:29" ht="15.75" customHeight="1">
      <c r="A5" s="85"/>
      <c r="B5" s="85" t="s">
        <v>722</v>
      </c>
      <c r="C5" s="56"/>
      <c r="D5" s="56"/>
      <c r="E5" s="59"/>
      <c r="F5" s="57"/>
      <c r="G5" s="57"/>
      <c r="H5" s="57"/>
      <c r="I5" s="57"/>
      <c r="J5" s="57"/>
      <c r="K5" s="57"/>
    </row>
    <row r="6" spans="1:29" ht="15.75" customHeight="1">
      <c r="A6" s="85" t="s">
        <v>119</v>
      </c>
      <c r="B6" s="85" t="s">
        <v>354</v>
      </c>
      <c r="C6" s="60"/>
      <c r="D6" s="60"/>
      <c r="E6" s="82"/>
      <c r="F6" s="57"/>
      <c r="G6" s="57"/>
      <c r="H6" s="57"/>
      <c r="I6" s="57"/>
      <c r="J6" s="57"/>
      <c r="K6" s="57"/>
    </row>
    <row r="7" spans="1:29" ht="15.75" customHeight="1">
      <c r="A7" s="85"/>
      <c r="B7" s="85" t="s">
        <v>120</v>
      </c>
      <c r="C7" s="85"/>
      <c r="D7" s="60"/>
      <c r="E7" s="60"/>
      <c r="F7" s="82"/>
      <c r="G7" s="57"/>
      <c r="H7" s="57"/>
      <c r="I7" s="57"/>
      <c r="J7" s="57"/>
      <c r="K7" s="57"/>
    </row>
    <row r="8" spans="1:29" ht="15.75" customHeight="1">
      <c r="A8" s="85"/>
      <c r="B8" s="85" t="s">
        <v>959</v>
      </c>
      <c r="C8" s="60"/>
      <c r="D8" s="60"/>
      <c r="E8" s="82"/>
      <c r="F8" s="57"/>
      <c r="G8" s="57"/>
      <c r="H8" s="57"/>
      <c r="I8" s="57"/>
      <c r="J8" s="57"/>
      <c r="K8" s="57"/>
    </row>
    <row r="9" spans="1:29" ht="15.75" customHeight="1">
      <c r="A9" s="85"/>
      <c r="B9" s="85" t="s">
        <v>986</v>
      </c>
      <c r="C9" s="60"/>
      <c r="D9" s="60"/>
      <c r="E9" s="82"/>
      <c r="F9" s="57"/>
      <c r="G9" s="57"/>
      <c r="H9" s="57"/>
      <c r="I9" s="57"/>
      <c r="J9" s="57"/>
      <c r="K9" s="57"/>
    </row>
    <row r="10" spans="1:29" ht="15.75" customHeight="1">
      <c r="A10" s="85"/>
      <c r="B10" s="85" t="s">
        <v>852</v>
      </c>
      <c r="C10" s="60"/>
      <c r="D10" s="60"/>
      <c r="E10" s="82"/>
      <c r="F10" s="57"/>
      <c r="G10" s="57"/>
      <c r="H10" s="57"/>
      <c r="I10" s="57"/>
      <c r="J10" s="57"/>
      <c r="K10" s="57"/>
    </row>
    <row r="11" spans="1:29" ht="15.75" customHeight="1">
      <c r="A11" s="85" t="s">
        <v>353</v>
      </c>
      <c r="B11" s="85" t="s">
        <v>834</v>
      </c>
      <c r="C11" s="60"/>
      <c r="D11" s="60"/>
      <c r="E11" s="82"/>
      <c r="F11" s="57"/>
      <c r="G11" s="57"/>
      <c r="H11" s="57"/>
      <c r="I11" s="57"/>
      <c r="J11" s="57"/>
      <c r="K11" s="57"/>
    </row>
    <row r="12" spans="1:29" ht="15.75" customHeight="1">
      <c r="A12" s="85"/>
      <c r="B12" s="85" t="s">
        <v>235</v>
      </c>
      <c r="C12" s="60"/>
      <c r="D12" s="60"/>
      <c r="E12" s="82"/>
      <c r="F12" s="57"/>
      <c r="G12" s="57"/>
      <c r="H12" s="57"/>
      <c r="I12" s="57"/>
      <c r="J12" s="57"/>
      <c r="K12" s="57"/>
    </row>
    <row r="13" spans="1:29" ht="15.75" customHeight="1">
      <c r="A13" s="119"/>
      <c r="B13" s="119" t="s">
        <v>236</v>
      </c>
      <c r="C13" s="53"/>
      <c r="D13" s="53"/>
      <c r="E13" s="53"/>
      <c r="L13" s="61" t="s">
        <v>104</v>
      </c>
      <c r="M13" s="62"/>
      <c r="N13" s="63"/>
      <c r="O13" s="64" t="s">
        <v>105</v>
      </c>
      <c r="P13" s="64" t="s">
        <v>106</v>
      </c>
      <c r="Q13" s="65" t="s">
        <v>121</v>
      </c>
      <c r="R13" s="102" t="s">
        <v>216</v>
      </c>
      <c r="S13" s="111" t="s">
        <v>217</v>
      </c>
    </row>
    <row r="14" spans="1:29" ht="15.75" customHeight="1">
      <c r="A14" s="53"/>
      <c r="B14" s="53"/>
      <c r="C14" s="53"/>
      <c r="D14" s="53"/>
      <c r="E14" s="53"/>
      <c r="L14" s="68" t="s">
        <v>107</v>
      </c>
      <c r="M14" s="86"/>
      <c r="N14" s="87"/>
      <c r="O14" s="69">
        <v>0.04</v>
      </c>
      <c r="P14" s="66">
        <v>15</v>
      </c>
      <c r="Q14" s="65" t="e">
        <f>#REF!*1000</f>
        <v>#REF!</v>
      </c>
      <c r="R14" s="112" t="e">
        <f>#REF!</f>
        <v>#REF!</v>
      </c>
      <c r="S14" s="111" t="e">
        <f>#REF!</f>
        <v>#REF!</v>
      </c>
      <c r="T14" s="58" t="s">
        <v>269</v>
      </c>
      <c r="U14" s="58" t="s">
        <v>270</v>
      </c>
      <c r="V14" s="58" t="s">
        <v>271</v>
      </c>
      <c r="W14" s="58" t="s">
        <v>272</v>
      </c>
      <c r="X14" s="58" t="s">
        <v>273</v>
      </c>
      <c r="Y14" s="58" t="s">
        <v>274</v>
      </c>
      <c r="Z14" s="58" t="s">
        <v>275</v>
      </c>
      <c r="AA14" s="58" t="s">
        <v>276</v>
      </c>
      <c r="AB14" s="58" t="s">
        <v>277</v>
      </c>
    </row>
    <row r="15" spans="1:29" ht="15.75" customHeight="1">
      <c r="A15" s="66" t="s">
        <v>237</v>
      </c>
      <c r="B15" s="772">
        <f>データ参照シート!B2</f>
        <v>0</v>
      </c>
      <c r="C15" s="773"/>
      <c r="D15" s="774"/>
      <c r="E15" s="191"/>
      <c r="L15" s="68" t="s">
        <v>108</v>
      </c>
      <c r="M15" s="86"/>
      <c r="N15" s="87"/>
      <c r="O15" s="69">
        <v>0.04</v>
      </c>
      <c r="P15" s="66">
        <v>15</v>
      </c>
      <c r="Q15" s="149" t="e">
        <f>#REF!*1000</f>
        <v>#REF!</v>
      </c>
      <c r="R15" s="112" t="e">
        <f>#REF!</f>
        <v>#REF!</v>
      </c>
      <c r="S15" s="111"/>
      <c r="T15" s="58" t="s">
        <v>278</v>
      </c>
      <c r="U15" s="58" t="s">
        <v>271</v>
      </c>
      <c r="V15" s="58" t="s">
        <v>272</v>
      </c>
      <c r="W15" s="58" t="s">
        <v>273</v>
      </c>
      <c r="X15" s="58" t="s">
        <v>279</v>
      </c>
      <c r="Y15" s="58" t="s">
        <v>274</v>
      </c>
      <c r="Z15" s="58" t="s">
        <v>276</v>
      </c>
      <c r="AA15" s="58" t="s">
        <v>277</v>
      </c>
    </row>
    <row r="16" spans="1:29" ht="15.75" customHeight="1">
      <c r="A16" s="53"/>
      <c r="B16" s="53"/>
      <c r="C16" s="193"/>
      <c r="D16" s="147"/>
      <c r="E16" s="147"/>
      <c r="F16" s="192"/>
      <c r="G16" s="192"/>
      <c r="L16" s="68" t="s">
        <v>110</v>
      </c>
      <c r="M16" s="113"/>
      <c r="N16" s="87"/>
      <c r="O16" s="69">
        <v>0.04</v>
      </c>
      <c r="P16" s="66">
        <v>15</v>
      </c>
      <c r="Q16" s="65" t="e">
        <f>#REF!*1000</f>
        <v>#REF!</v>
      </c>
      <c r="R16" s="112" t="e">
        <f>#REF!</f>
        <v>#REF!</v>
      </c>
      <c r="S16" s="111"/>
      <c r="T16" s="58" t="s">
        <v>282</v>
      </c>
      <c r="U16" s="58" t="s">
        <v>283</v>
      </c>
      <c r="V16" s="58" t="s">
        <v>284</v>
      </c>
      <c r="W16" s="58" t="s">
        <v>285</v>
      </c>
      <c r="X16" s="58" t="s">
        <v>286</v>
      </c>
      <c r="Y16" s="58" t="s">
        <v>287</v>
      </c>
      <c r="Z16" s="58" t="s">
        <v>273</v>
      </c>
      <c r="AA16" s="58" t="s">
        <v>274</v>
      </c>
      <c r="AB16" s="58" t="s">
        <v>276</v>
      </c>
      <c r="AC16" s="58" t="s">
        <v>277</v>
      </c>
    </row>
    <row r="17" spans="1:28" ht="15.75" customHeight="1">
      <c r="A17" s="274" t="s">
        <v>238</v>
      </c>
      <c r="B17" s="275" t="s">
        <v>109</v>
      </c>
      <c r="C17" s="552">
        <f>データ参照シート!B77</f>
        <v>0</v>
      </c>
      <c r="D17" s="194" t="s">
        <v>210</v>
      </c>
      <c r="E17" s="147"/>
      <c r="F17" s="192"/>
      <c r="G17" s="192"/>
      <c r="L17" s="68" t="s">
        <v>122</v>
      </c>
      <c r="M17" s="86"/>
      <c r="N17" s="87"/>
      <c r="O17" s="69">
        <v>0.04</v>
      </c>
      <c r="P17" s="66">
        <v>15</v>
      </c>
      <c r="Q17" s="65" t="e">
        <f>#REF!*#REF!*1000</f>
        <v>#REF!</v>
      </c>
      <c r="R17" s="65">
        <v>0</v>
      </c>
      <c r="S17" s="111"/>
      <c r="T17" s="58" t="s">
        <v>288</v>
      </c>
      <c r="U17" s="58" t="s">
        <v>289</v>
      </c>
      <c r="V17" s="58" t="s">
        <v>290</v>
      </c>
      <c r="W17" s="58" t="s">
        <v>291</v>
      </c>
      <c r="X17" s="58" t="s">
        <v>292</v>
      </c>
      <c r="Y17" s="58" t="s">
        <v>273</v>
      </c>
      <c r="Z17" s="58" t="s">
        <v>293</v>
      </c>
      <c r="AA17" s="58" t="s">
        <v>294</v>
      </c>
      <c r="AB17" s="58" t="s">
        <v>277</v>
      </c>
    </row>
    <row r="18" spans="1:28" ht="15.75" customHeight="1">
      <c r="A18" s="71" t="s">
        <v>111</v>
      </c>
      <c r="B18" s="72" t="s">
        <v>788</v>
      </c>
      <c r="C18" s="277" t="e">
        <f>IF(C19=0,1/C20,C19/(1-(1+C19)^(-C20)))</f>
        <v>#N/A</v>
      </c>
      <c r="D18" s="147"/>
      <c r="E18" s="147"/>
      <c r="F18" s="192"/>
      <c r="G18" s="192"/>
      <c r="L18" s="68" t="s">
        <v>123</v>
      </c>
      <c r="M18" s="86"/>
      <c r="N18" s="87"/>
      <c r="O18" s="69">
        <v>0.04</v>
      </c>
      <c r="P18" s="66">
        <v>20</v>
      </c>
      <c r="Q18" s="149" t="e">
        <f>#REF!*1000</f>
        <v>#REF!</v>
      </c>
      <c r="R18" s="65" t="e">
        <f>#REF!</f>
        <v>#REF!</v>
      </c>
      <c r="S18" s="111"/>
      <c r="T18" s="58" t="s">
        <v>280</v>
      </c>
      <c r="U18" s="58" t="s">
        <v>271</v>
      </c>
      <c r="V18" s="58" t="s">
        <v>273</v>
      </c>
      <c r="W18" s="58" t="s">
        <v>281</v>
      </c>
      <c r="X18" s="58" t="s">
        <v>274</v>
      </c>
      <c r="Y18" s="58" t="s">
        <v>276</v>
      </c>
      <c r="Z18" s="58" t="s">
        <v>277</v>
      </c>
    </row>
    <row r="19" spans="1:28" ht="15.75" customHeight="1">
      <c r="A19" s="73" t="s">
        <v>112</v>
      </c>
      <c r="B19" s="74"/>
      <c r="C19" s="455">
        <v>0</v>
      </c>
      <c r="D19" s="147"/>
      <c r="E19" s="147"/>
      <c r="F19" s="192"/>
      <c r="G19" s="192"/>
      <c r="L19" s="77" t="s">
        <v>115</v>
      </c>
      <c r="M19" s="86"/>
      <c r="N19" s="87"/>
      <c r="O19" s="69">
        <v>0.04</v>
      </c>
      <c r="P19" s="78">
        <v>15</v>
      </c>
      <c r="Q19" s="65" t="e">
        <f>#REF!*1000</f>
        <v>#REF!</v>
      </c>
      <c r="R19" s="65" t="e">
        <f>#REF!</f>
        <v>#REF!</v>
      </c>
      <c r="S19" s="111"/>
      <c r="T19" s="58" t="s">
        <v>278</v>
      </c>
      <c r="U19" s="58" t="s">
        <v>271</v>
      </c>
      <c r="V19" s="58" t="s">
        <v>272</v>
      </c>
      <c r="W19" s="58" t="s">
        <v>273</v>
      </c>
      <c r="X19" s="58" t="s">
        <v>274</v>
      </c>
      <c r="Y19" s="58" t="s">
        <v>276</v>
      </c>
      <c r="Z19" s="58" t="s">
        <v>277</v>
      </c>
    </row>
    <row r="20" spans="1:28" ht="15.75" customHeight="1">
      <c r="A20" s="75" t="s">
        <v>113</v>
      </c>
      <c r="B20" s="76"/>
      <c r="C20" s="295" t="e">
        <f>データ参照シート!B80</f>
        <v>#N/A</v>
      </c>
      <c r="D20" s="194" t="s">
        <v>114</v>
      </c>
      <c r="E20" s="147"/>
      <c r="F20" s="192"/>
      <c r="G20" s="192"/>
    </row>
    <row r="21" spans="1:28" ht="15.75" customHeight="1" thickBot="1">
      <c r="A21" s="66" t="s">
        <v>116</v>
      </c>
      <c r="B21" s="70" t="s">
        <v>724</v>
      </c>
      <c r="C21" s="553">
        <f>C40</f>
        <v>0</v>
      </c>
      <c r="D21" s="194" t="s">
        <v>210</v>
      </c>
      <c r="E21" s="147"/>
      <c r="F21" s="195"/>
      <c r="G21" s="195"/>
      <c r="H21" s="79"/>
      <c r="I21" s="80"/>
      <c r="J21" s="67"/>
      <c r="K21" s="57"/>
      <c r="L21" s="58" t="s">
        <v>268</v>
      </c>
    </row>
    <row r="22" spans="1:28" ht="15.75" customHeight="1" thickBot="1">
      <c r="A22" s="81" t="s">
        <v>800</v>
      </c>
      <c r="B22" s="70" t="s">
        <v>725</v>
      </c>
      <c r="C22" s="296" t="str">
        <f>データ参照シート!B104</f>
        <v/>
      </c>
      <c r="D22" s="121" t="s">
        <v>801</v>
      </c>
      <c r="E22" s="147"/>
      <c r="F22" s="196"/>
      <c r="G22" s="196"/>
      <c r="H22" s="59"/>
      <c r="I22" s="59"/>
      <c r="J22" s="59"/>
      <c r="K22" s="57"/>
      <c r="L22" s="150" t="e">
        <f>VLOOKUP(F15,L13:R19,7,0)</f>
        <v>#N/A</v>
      </c>
    </row>
    <row r="23" spans="1:28" ht="15.75" customHeight="1">
      <c r="A23" s="53"/>
      <c r="B23" s="53"/>
      <c r="C23" s="147"/>
      <c r="D23" s="147"/>
      <c r="E23" s="147"/>
      <c r="F23" s="197"/>
      <c r="G23" s="197"/>
      <c r="H23" s="82"/>
      <c r="I23" s="82"/>
      <c r="J23" s="82"/>
      <c r="K23" s="57"/>
    </row>
    <row r="24" spans="1:28" ht="15.75" customHeight="1">
      <c r="B24" s="83" t="s">
        <v>117</v>
      </c>
      <c r="C24" s="198" t="s">
        <v>876</v>
      </c>
      <c r="D24" s="198"/>
      <c r="E24" s="147"/>
      <c r="F24" s="197"/>
      <c r="G24" s="197"/>
      <c r="H24" s="82"/>
      <c r="I24" s="82"/>
      <c r="J24" s="82"/>
      <c r="K24" s="57"/>
    </row>
    <row r="25" spans="1:28" ht="28.5" customHeight="1">
      <c r="A25" s="84" t="s">
        <v>355</v>
      </c>
      <c r="B25" s="83" t="s">
        <v>117</v>
      </c>
      <c r="C25" s="276" t="e">
        <f>ROUNDUP((C17*C18+C21)/C22,2)</f>
        <v>#N/A</v>
      </c>
      <c r="D25" s="120" t="s">
        <v>802</v>
      </c>
      <c r="E25" s="147"/>
      <c r="F25" s="197"/>
      <c r="G25" s="197"/>
      <c r="H25" s="82"/>
      <c r="I25" s="82"/>
      <c r="J25" s="82"/>
      <c r="K25" s="57"/>
    </row>
    <row r="26" spans="1:28" ht="17.25" customHeight="1">
      <c r="A26" s="53"/>
      <c r="B26" s="53"/>
      <c r="C26" s="147"/>
      <c r="D26" s="147"/>
      <c r="E26" s="147"/>
      <c r="F26" s="197"/>
      <c r="G26" s="197"/>
      <c r="H26" s="82"/>
      <c r="I26" s="82"/>
      <c r="J26" s="82"/>
      <c r="K26" s="57"/>
    </row>
    <row r="27" spans="1:28">
      <c r="A27" s="118" t="s">
        <v>853</v>
      </c>
      <c r="B27" s="118"/>
      <c r="C27" s="199"/>
      <c r="D27" s="199"/>
    </row>
    <row r="28" spans="1:28" ht="15" customHeight="1">
      <c r="A28" s="767" t="s">
        <v>226</v>
      </c>
      <c r="B28" s="768"/>
      <c r="C28" s="201" t="s">
        <v>225</v>
      </c>
      <c r="D28" s="200"/>
    </row>
    <row r="29" spans="1:28" ht="15" customHeight="1">
      <c r="A29" s="769" t="s">
        <v>832</v>
      </c>
      <c r="B29" s="770"/>
      <c r="C29" s="538"/>
      <c r="D29" s="200"/>
    </row>
    <row r="30" spans="1:28" ht="15" customHeight="1">
      <c r="A30" s="769" t="s">
        <v>833</v>
      </c>
      <c r="B30" s="770"/>
      <c r="C30" s="538"/>
      <c r="D30" s="200"/>
    </row>
    <row r="31" spans="1:28" ht="15" customHeight="1">
      <c r="A31" s="769" t="s">
        <v>228</v>
      </c>
      <c r="B31" s="770"/>
      <c r="C31" s="538"/>
      <c r="D31" s="200"/>
    </row>
    <row r="32" spans="1:28" ht="15" customHeight="1">
      <c r="A32" s="769" t="s">
        <v>230</v>
      </c>
      <c r="B32" s="770"/>
      <c r="C32" s="538"/>
      <c r="D32" s="200"/>
    </row>
    <row r="33" spans="1:4" ht="15" customHeight="1">
      <c r="A33" s="769" t="s">
        <v>232</v>
      </c>
      <c r="B33" s="770"/>
      <c r="C33" s="538"/>
      <c r="D33" s="200"/>
    </row>
    <row r="34" spans="1:4" ht="15" customHeight="1">
      <c r="A34" s="771" t="s">
        <v>314</v>
      </c>
      <c r="B34" s="610"/>
      <c r="C34" s="538"/>
      <c r="D34" s="200"/>
    </row>
    <row r="35" spans="1:4" ht="15" customHeight="1">
      <c r="A35" s="771" t="s">
        <v>227</v>
      </c>
      <c r="B35" s="610"/>
      <c r="C35" s="538"/>
    </row>
    <row r="36" spans="1:4" ht="15" customHeight="1">
      <c r="A36" s="771" t="s">
        <v>229</v>
      </c>
      <c r="B36" s="610"/>
      <c r="C36" s="538"/>
    </row>
    <row r="37" spans="1:4" ht="15" customHeight="1">
      <c r="A37" s="771" t="s">
        <v>231</v>
      </c>
      <c r="B37" s="610"/>
      <c r="C37" s="538"/>
    </row>
    <row r="38" spans="1:4" ht="15" customHeight="1">
      <c r="A38" s="771" t="s">
        <v>233</v>
      </c>
      <c r="B38" s="610"/>
      <c r="C38" s="538"/>
    </row>
    <row r="39" spans="1:4" ht="15" customHeight="1">
      <c r="A39" s="771" t="s">
        <v>234</v>
      </c>
      <c r="B39" s="610"/>
      <c r="C39" s="538"/>
    </row>
    <row r="40" spans="1:4" ht="15" customHeight="1">
      <c r="A40" s="775" t="s">
        <v>576</v>
      </c>
      <c r="B40" s="776"/>
      <c r="C40" s="539">
        <f>SUM(C29:C39)</f>
        <v>0</v>
      </c>
    </row>
  </sheetData>
  <sheetProtection sheet="1"/>
  <mergeCells count="15">
    <mergeCell ref="A40:B40"/>
    <mergeCell ref="A35:B35"/>
    <mergeCell ref="A36:B36"/>
    <mergeCell ref="A37:B37"/>
    <mergeCell ref="A38:B38"/>
    <mergeCell ref="A39:B39"/>
    <mergeCell ref="A2:H2"/>
    <mergeCell ref="A28:B28"/>
    <mergeCell ref="A29:B29"/>
    <mergeCell ref="A33:B33"/>
    <mergeCell ref="A34:B34"/>
    <mergeCell ref="A30:B30"/>
    <mergeCell ref="A31:B31"/>
    <mergeCell ref="A32:B32"/>
    <mergeCell ref="B15:D15"/>
  </mergeCells>
  <phoneticPr fontId="2"/>
  <dataValidations count="2">
    <dataValidation allowBlank="1" showErrorMessage="1" sqref="A34:A40 C29:C40 D29:D34"/>
    <dataValidation allowBlank="1" showInputMessage="1" showErrorMessage="1" prompt="資金の調達において金融機関の借入を予定していない場合は利子率を0としてください。_x000a_（ただし0は表示されません）" sqref="C19"/>
  </dataValidations>
  <pageMargins left="0.43307086614173229" right="0" top="0.15748031496062992" bottom="0.15748031496062992" header="0.31496062992125984" footer="0.31496062992125984"/>
  <pageSetup paperSize="9" scale="93"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W59"/>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8"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5" t="s">
        <v>870</v>
      </c>
      <c r="B1" s="7"/>
      <c r="S1" s="292"/>
      <c r="V1" s="9">
        <f>データ参照シート!B2</f>
        <v>0</v>
      </c>
    </row>
    <row r="2" spans="1:23" ht="22.5" customHeight="1">
      <c r="B2" s="809" t="s">
        <v>417</v>
      </c>
      <c r="C2" s="810"/>
      <c r="D2" s="810"/>
      <c r="E2" s="810"/>
      <c r="F2" s="810"/>
      <c r="G2" s="810"/>
      <c r="H2" s="810"/>
      <c r="I2" s="810"/>
      <c r="J2" s="810"/>
      <c r="K2" s="810"/>
      <c r="L2" s="213"/>
      <c r="M2" s="213"/>
    </row>
    <row r="3" spans="1:23" ht="9.75" customHeight="1">
      <c r="B3" s="7"/>
    </row>
    <row r="4" spans="1:23" ht="18.75" customHeight="1">
      <c r="B4" s="106" t="s">
        <v>835</v>
      </c>
      <c r="U4" s="456"/>
      <c r="V4" s="457" t="s">
        <v>842</v>
      </c>
      <c r="W4" s="457" t="s">
        <v>843</v>
      </c>
    </row>
    <row r="5" spans="1:23" ht="15.75" customHeight="1">
      <c r="C5" s="106" t="s">
        <v>401</v>
      </c>
      <c r="J5" s="807"/>
      <c r="K5" s="808"/>
      <c r="L5" s="808"/>
      <c r="O5" s="807"/>
      <c r="P5" s="808"/>
      <c r="Q5" s="808"/>
      <c r="U5" s="456" t="str">
        <f>C5</f>
        <v>・太陽電池出力</v>
      </c>
      <c r="V5" s="456" t="b">
        <v>0</v>
      </c>
      <c r="W5" s="456" t="b">
        <v>0</v>
      </c>
    </row>
    <row r="6" spans="1:23" s="98" customFormat="1" ht="15.75" customHeight="1">
      <c r="A6" s="8"/>
      <c r="B6" s="8"/>
      <c r="C6" s="8"/>
      <c r="D6" s="205" t="s">
        <v>384</v>
      </c>
      <c r="E6" s="780" t="str">
        <f>IF(E20="","",ROUNDDOWN(MIN(SUM(E13,J13,O13),SUM(E20,J20,O20,E38,J38,O38)),0))</f>
        <v/>
      </c>
      <c r="F6" s="781"/>
      <c r="G6" s="782"/>
      <c r="H6" s="109" t="s">
        <v>577</v>
      </c>
      <c r="I6" s="221"/>
      <c r="J6" s="581"/>
      <c r="K6" s="581"/>
      <c r="L6" s="581"/>
      <c r="M6" s="215"/>
      <c r="N6" s="582"/>
      <c r="O6" s="581"/>
      <c r="P6" s="581"/>
      <c r="Q6" s="581"/>
      <c r="R6" s="109"/>
      <c r="U6" s="458"/>
      <c r="V6" s="458"/>
      <c r="W6" s="458"/>
    </row>
    <row r="7" spans="1:23" s="98" customFormat="1" ht="15.75" customHeight="1">
      <c r="A7" s="8"/>
      <c r="B7" s="226"/>
      <c r="C7" s="226"/>
      <c r="D7" s="231"/>
      <c r="E7" s="227"/>
      <c r="F7" s="227"/>
      <c r="G7" s="229"/>
      <c r="H7" s="236"/>
      <c r="I7" s="230"/>
      <c r="J7" s="227"/>
      <c r="K7" s="227"/>
      <c r="L7" s="229"/>
      <c r="M7" s="236"/>
      <c r="N7" s="229"/>
      <c r="O7" s="227"/>
      <c r="P7" s="227"/>
      <c r="Q7" s="229"/>
      <c r="R7" s="236"/>
      <c r="U7" s="458"/>
      <c r="V7" s="457" t="s">
        <v>842</v>
      </c>
      <c r="W7" s="457" t="s">
        <v>843</v>
      </c>
    </row>
    <row r="8" spans="1:23" s="98" customFormat="1" ht="15.75" customHeight="1">
      <c r="A8" s="8"/>
      <c r="B8" s="8"/>
      <c r="C8" s="106" t="s">
        <v>402</v>
      </c>
      <c r="D8" s="205"/>
      <c r="E8" s="9"/>
      <c r="F8" s="9"/>
      <c r="H8" s="108"/>
      <c r="I8" s="13"/>
      <c r="J8" s="789" t="s">
        <v>836</v>
      </c>
      <c r="K8" s="790"/>
      <c r="L8" s="790"/>
      <c r="M8" s="9"/>
      <c r="O8" s="789" t="s">
        <v>837</v>
      </c>
      <c r="P8" s="790"/>
      <c r="Q8" s="790"/>
      <c r="R8" s="108"/>
      <c r="U8" s="456" t="str">
        <f>C8</f>
        <v>・太陽電池モジュール</v>
      </c>
      <c r="V8" s="458" t="b">
        <v>0</v>
      </c>
      <c r="W8" s="458" t="b">
        <v>0</v>
      </c>
    </row>
    <row r="9" spans="1:23" s="98" customFormat="1" ht="15.75" customHeight="1">
      <c r="A9" s="8"/>
      <c r="B9" s="8"/>
      <c r="C9" s="8"/>
      <c r="D9" s="205" t="s">
        <v>191</v>
      </c>
      <c r="E9" s="811"/>
      <c r="F9" s="784"/>
      <c r="G9" s="812"/>
      <c r="H9" s="108"/>
      <c r="I9" s="13"/>
      <c r="J9" s="783"/>
      <c r="K9" s="784"/>
      <c r="L9" s="785"/>
      <c r="M9" s="108"/>
      <c r="O9" s="783"/>
      <c r="P9" s="784"/>
      <c r="Q9" s="785"/>
      <c r="R9" s="108"/>
      <c r="U9" s="458"/>
      <c r="V9" s="458"/>
      <c r="W9" s="458"/>
    </row>
    <row r="10" spans="1:23" s="98" customFormat="1" ht="15.75" customHeight="1">
      <c r="A10" s="8"/>
      <c r="B10" s="8"/>
      <c r="C10" s="8"/>
      <c r="D10" s="205" t="s">
        <v>385</v>
      </c>
      <c r="E10" s="811"/>
      <c r="F10" s="784"/>
      <c r="G10" s="812"/>
      <c r="H10" s="108"/>
      <c r="I10" s="13"/>
      <c r="J10" s="783"/>
      <c r="K10" s="784"/>
      <c r="L10" s="785"/>
      <c r="M10" s="108"/>
      <c r="O10" s="783"/>
      <c r="P10" s="784"/>
      <c r="Q10" s="785"/>
      <c r="R10" s="108"/>
      <c r="U10" s="458"/>
      <c r="V10" s="458"/>
      <c r="W10" s="458"/>
    </row>
    <row r="11" spans="1:23" s="98" customFormat="1" ht="15.75" customHeight="1">
      <c r="A11" s="8"/>
      <c r="B11" s="8"/>
      <c r="C11" s="8"/>
      <c r="D11" s="109" t="s">
        <v>404</v>
      </c>
      <c r="E11" s="786"/>
      <c r="F11" s="787"/>
      <c r="G11" s="796"/>
      <c r="H11" s="109" t="s">
        <v>579</v>
      </c>
      <c r="I11" s="103"/>
      <c r="J11" s="786"/>
      <c r="K11" s="787"/>
      <c r="L11" s="796"/>
      <c r="M11" s="109" t="s">
        <v>579</v>
      </c>
      <c r="O11" s="786"/>
      <c r="P11" s="787"/>
      <c r="Q11" s="788"/>
      <c r="R11" s="109" t="s">
        <v>579</v>
      </c>
      <c r="U11" s="458"/>
      <c r="V11" s="458"/>
      <c r="W11" s="458"/>
    </row>
    <row r="12" spans="1:23" s="98" customFormat="1" ht="15.75" customHeight="1">
      <c r="A12" s="8"/>
      <c r="B12" s="8"/>
      <c r="C12" s="8"/>
      <c r="D12" s="109" t="s">
        <v>403</v>
      </c>
      <c r="E12" s="777"/>
      <c r="F12" s="778"/>
      <c r="G12" s="791"/>
      <c r="H12" s="109" t="s">
        <v>356</v>
      </c>
      <c r="I12" s="103"/>
      <c r="J12" s="777"/>
      <c r="K12" s="778"/>
      <c r="L12" s="791"/>
      <c r="M12" s="109" t="s">
        <v>356</v>
      </c>
      <c r="O12" s="777"/>
      <c r="P12" s="778"/>
      <c r="Q12" s="779"/>
      <c r="R12" s="109" t="s">
        <v>356</v>
      </c>
      <c r="U12" s="458"/>
      <c r="V12" s="458"/>
      <c r="W12" s="458"/>
    </row>
    <row r="13" spans="1:23" s="98" customFormat="1" ht="15.75" customHeight="1">
      <c r="A13" s="8"/>
      <c r="B13" s="8"/>
      <c r="C13" s="8"/>
      <c r="D13" s="109" t="s">
        <v>578</v>
      </c>
      <c r="E13" s="780" t="str">
        <f>IF(OR(E11="",E12="")=TRUE,"",(E11*E12)/1000)</f>
        <v/>
      </c>
      <c r="F13" s="781"/>
      <c r="G13" s="797"/>
      <c r="H13" s="109" t="s">
        <v>577</v>
      </c>
      <c r="I13" s="103"/>
      <c r="J13" s="780" t="str">
        <f>IF(OR(J11="",J12="")=TRUE,"",(J11*J12)/1000)</f>
        <v/>
      </c>
      <c r="K13" s="781"/>
      <c r="L13" s="797"/>
      <c r="M13" s="109" t="s">
        <v>577</v>
      </c>
      <c r="O13" s="780" t="str">
        <f>IF(OR(O11="",O12="")=TRUE,"",(O11*O12)/1000)</f>
        <v/>
      </c>
      <c r="P13" s="781"/>
      <c r="Q13" s="782"/>
      <c r="R13" s="109" t="s">
        <v>577</v>
      </c>
      <c r="U13" s="458"/>
      <c r="V13" s="458"/>
      <c r="W13" s="458"/>
    </row>
    <row r="14" spans="1:23" s="98" customFormat="1" ht="15.75" customHeight="1">
      <c r="A14" s="8"/>
      <c r="B14" s="226"/>
      <c r="C14" s="226"/>
      <c r="D14" s="227"/>
      <c r="E14" s="228"/>
      <c r="F14" s="227"/>
      <c r="G14" s="229"/>
      <c r="H14" s="227"/>
      <c r="I14" s="227"/>
      <c r="J14" s="228"/>
      <c r="K14" s="227"/>
      <c r="L14" s="229"/>
      <c r="M14" s="227"/>
      <c r="N14" s="229"/>
      <c r="O14" s="228"/>
      <c r="P14" s="227"/>
      <c r="Q14" s="229"/>
      <c r="R14" s="227"/>
      <c r="U14" s="458"/>
      <c r="V14" s="457" t="s">
        <v>842</v>
      </c>
      <c r="W14" s="457" t="s">
        <v>843</v>
      </c>
    </row>
    <row r="15" spans="1:23" s="98" customFormat="1" ht="15.75" customHeight="1">
      <c r="A15" s="8"/>
      <c r="B15" s="8"/>
      <c r="C15" s="106" t="s">
        <v>405</v>
      </c>
      <c r="D15" s="9"/>
      <c r="E15" s="9"/>
      <c r="F15" s="9"/>
      <c r="H15" s="9"/>
      <c r="I15" s="9"/>
      <c r="J15" s="789" t="s">
        <v>836</v>
      </c>
      <c r="K15" s="790"/>
      <c r="L15" s="790"/>
      <c r="M15" s="9"/>
      <c r="O15" s="789" t="s">
        <v>837</v>
      </c>
      <c r="P15" s="790"/>
      <c r="Q15" s="790"/>
      <c r="R15" s="9"/>
      <c r="U15" s="456" t="str">
        <f>C15</f>
        <v>・パワーコンディショナ</v>
      </c>
      <c r="V15" s="458" t="b">
        <v>0</v>
      </c>
      <c r="W15" s="458" t="b">
        <v>0</v>
      </c>
    </row>
    <row r="16" spans="1:23" s="98" customFormat="1" ht="15.75" customHeight="1">
      <c r="A16" s="8"/>
      <c r="B16" s="8"/>
      <c r="C16" s="11"/>
      <c r="D16" s="205" t="s">
        <v>191</v>
      </c>
      <c r="E16" s="783"/>
      <c r="F16" s="784"/>
      <c r="G16" s="785"/>
      <c r="H16" s="108"/>
      <c r="I16" s="9"/>
      <c r="J16" s="783"/>
      <c r="K16" s="784"/>
      <c r="L16" s="785"/>
      <c r="M16" s="108"/>
      <c r="O16" s="783"/>
      <c r="P16" s="784"/>
      <c r="Q16" s="785"/>
      <c r="R16" s="108"/>
      <c r="U16" s="458"/>
      <c r="V16" s="458"/>
      <c r="W16" s="458"/>
    </row>
    <row r="17" spans="1:23" s="98" customFormat="1" ht="15.75" customHeight="1">
      <c r="A17" s="8"/>
      <c r="B17" s="8"/>
      <c r="C17" s="11"/>
      <c r="D17" s="205" t="s">
        <v>297</v>
      </c>
      <c r="E17" s="783"/>
      <c r="F17" s="784"/>
      <c r="G17" s="785"/>
      <c r="H17" s="108"/>
      <c r="I17" s="9"/>
      <c r="J17" s="783"/>
      <c r="K17" s="784"/>
      <c r="L17" s="785"/>
      <c r="M17" s="108"/>
      <c r="O17" s="783"/>
      <c r="P17" s="784"/>
      <c r="Q17" s="785"/>
      <c r="R17" s="108"/>
      <c r="U17" s="458"/>
      <c r="V17" s="458"/>
      <c r="W17" s="458"/>
    </row>
    <row r="18" spans="1:23" s="98" customFormat="1" ht="15.75" customHeight="1">
      <c r="A18" s="8"/>
      <c r="B18" s="8"/>
      <c r="C18" s="11"/>
      <c r="D18" s="205" t="s">
        <v>407</v>
      </c>
      <c r="E18" s="786"/>
      <c r="F18" s="787"/>
      <c r="G18" s="788"/>
      <c r="H18" s="109" t="s">
        <v>577</v>
      </c>
      <c r="I18" s="9"/>
      <c r="J18" s="786"/>
      <c r="K18" s="787"/>
      <c r="L18" s="788"/>
      <c r="M18" s="109" t="s">
        <v>577</v>
      </c>
      <c r="O18" s="786"/>
      <c r="P18" s="787"/>
      <c r="Q18" s="788"/>
      <c r="R18" s="109" t="s">
        <v>577</v>
      </c>
      <c r="U18" s="458"/>
      <c r="V18" s="458"/>
      <c r="W18" s="458"/>
    </row>
    <row r="19" spans="1:23" s="98" customFormat="1" ht="15.75" customHeight="1">
      <c r="A19" s="8"/>
      <c r="B19" s="8"/>
      <c r="C19" s="11"/>
      <c r="D19" s="205" t="s">
        <v>357</v>
      </c>
      <c r="E19" s="777"/>
      <c r="F19" s="778"/>
      <c r="G19" s="779"/>
      <c r="H19" s="145" t="s">
        <v>361</v>
      </c>
      <c r="I19" s="9"/>
      <c r="J19" s="777"/>
      <c r="K19" s="778"/>
      <c r="L19" s="779"/>
      <c r="M19" s="145" t="s">
        <v>361</v>
      </c>
      <c r="O19" s="777"/>
      <c r="P19" s="778"/>
      <c r="Q19" s="779"/>
      <c r="R19" s="145" t="s">
        <v>361</v>
      </c>
      <c r="U19" s="458"/>
      <c r="V19" s="458"/>
      <c r="W19" s="458"/>
    </row>
    <row r="20" spans="1:23" s="98" customFormat="1" ht="15.75" customHeight="1">
      <c r="A20" s="8"/>
      <c r="B20" s="8"/>
      <c r="C20" s="11"/>
      <c r="D20" s="205" t="s">
        <v>406</v>
      </c>
      <c r="E20" s="780" t="str">
        <f>IF(OR(E18="",E19="")=TRUE,"",E18*E19)</f>
        <v/>
      </c>
      <c r="F20" s="781"/>
      <c r="G20" s="782"/>
      <c r="H20" s="109" t="s">
        <v>577</v>
      </c>
      <c r="I20" s="9"/>
      <c r="J20" s="780" t="str">
        <f>IF(OR(J18="",J19="")=TRUE,"",J18*J19)</f>
        <v/>
      </c>
      <c r="K20" s="781"/>
      <c r="L20" s="782"/>
      <c r="M20" s="109" t="s">
        <v>577</v>
      </c>
      <c r="O20" s="780" t="str">
        <f>IF(OR(O18="",O19="")=TRUE,"",O18*O19)</f>
        <v/>
      </c>
      <c r="P20" s="781"/>
      <c r="Q20" s="782"/>
      <c r="R20" s="109" t="s">
        <v>577</v>
      </c>
      <c r="U20" s="458"/>
      <c r="V20" s="458"/>
      <c r="W20" s="458"/>
    </row>
    <row r="21" spans="1:23" s="98" customFormat="1" ht="15.75" customHeight="1">
      <c r="A21" s="8"/>
      <c r="B21" s="238"/>
      <c r="C21" s="238"/>
      <c r="D21" s="239"/>
      <c r="E21" s="110"/>
      <c r="F21" s="239"/>
      <c r="G21" s="240"/>
      <c r="H21" s="239"/>
      <c r="I21" s="239"/>
      <c r="J21" s="239"/>
      <c r="K21" s="239"/>
      <c r="L21" s="239"/>
      <c r="M21" s="239"/>
      <c r="N21" s="240"/>
      <c r="O21" s="13"/>
      <c r="P21" s="239"/>
      <c r="Q21" s="239"/>
      <c r="R21" s="239"/>
      <c r="U21" s="458"/>
      <c r="V21" s="457" t="s">
        <v>842</v>
      </c>
      <c r="W21" s="457" t="s">
        <v>843</v>
      </c>
    </row>
    <row r="22" spans="1:23" s="98" customFormat="1" ht="15.75" customHeight="1">
      <c r="A22" s="8"/>
      <c r="B22" s="8"/>
      <c r="C22" s="106" t="s">
        <v>408</v>
      </c>
      <c r="D22" s="9"/>
      <c r="E22" s="9"/>
      <c r="F22" s="9"/>
      <c r="H22" s="9"/>
      <c r="I22" s="9"/>
      <c r="J22" s="789" t="s">
        <v>836</v>
      </c>
      <c r="K22" s="790"/>
      <c r="L22" s="790"/>
      <c r="M22" s="9"/>
      <c r="O22" s="789" t="s">
        <v>837</v>
      </c>
      <c r="P22" s="790"/>
      <c r="Q22" s="790"/>
      <c r="R22" s="9"/>
      <c r="U22" s="456" t="str">
        <f>C22</f>
        <v>・蓄電池</v>
      </c>
      <c r="V22" s="458" t="b">
        <v>0</v>
      </c>
      <c r="W22" s="458" t="b">
        <v>0</v>
      </c>
    </row>
    <row r="23" spans="1:23" s="98" customFormat="1" ht="15.75" customHeight="1">
      <c r="A23" s="8"/>
      <c r="B23" s="8"/>
      <c r="C23" s="8"/>
      <c r="D23" s="107" t="s">
        <v>191</v>
      </c>
      <c r="E23" s="783"/>
      <c r="F23" s="784"/>
      <c r="G23" s="785"/>
      <c r="H23" s="108"/>
      <c r="I23" s="19"/>
      <c r="J23" s="783"/>
      <c r="K23" s="784"/>
      <c r="L23" s="785"/>
      <c r="M23" s="108"/>
      <c r="O23" s="783"/>
      <c r="P23" s="784"/>
      <c r="Q23" s="785"/>
      <c r="R23" s="108"/>
      <c r="U23" s="458"/>
      <c r="V23" s="458"/>
      <c r="W23" s="458"/>
    </row>
    <row r="24" spans="1:23" s="98" customFormat="1" ht="15.75" customHeight="1">
      <c r="A24" s="8"/>
      <c r="B24" s="8"/>
      <c r="C24" s="8"/>
      <c r="D24" s="205" t="s">
        <v>297</v>
      </c>
      <c r="E24" s="783"/>
      <c r="F24" s="784"/>
      <c r="G24" s="785"/>
      <c r="H24" s="108"/>
      <c r="I24" s="19"/>
      <c r="J24" s="783"/>
      <c r="K24" s="784"/>
      <c r="L24" s="785"/>
      <c r="M24" s="108"/>
      <c r="O24" s="783"/>
      <c r="P24" s="784"/>
      <c r="Q24" s="785"/>
      <c r="R24" s="108"/>
      <c r="U24" s="458"/>
      <c r="V24" s="458"/>
      <c r="W24" s="458"/>
    </row>
    <row r="25" spans="1:23" s="98" customFormat="1" ht="15.75" customHeight="1">
      <c r="A25" s="8"/>
      <c r="B25" s="8"/>
      <c r="C25" s="8"/>
      <c r="D25" s="205" t="s">
        <v>685</v>
      </c>
      <c r="E25" s="786"/>
      <c r="F25" s="787"/>
      <c r="G25" s="788"/>
      <c r="H25" s="109" t="s">
        <v>577</v>
      </c>
      <c r="I25" s="19"/>
      <c r="J25" s="786"/>
      <c r="K25" s="787"/>
      <c r="L25" s="788"/>
      <c r="M25" s="109" t="s">
        <v>577</v>
      </c>
      <c r="O25" s="786"/>
      <c r="P25" s="787"/>
      <c r="Q25" s="788"/>
      <c r="R25" s="109" t="s">
        <v>577</v>
      </c>
      <c r="U25" s="458"/>
      <c r="V25" s="458"/>
      <c r="W25" s="458"/>
    </row>
    <row r="26" spans="1:23" s="98" customFormat="1" ht="15.75" customHeight="1">
      <c r="A26" s="8"/>
      <c r="B26" s="8"/>
      <c r="C26" s="8"/>
      <c r="D26" s="205" t="s">
        <v>411</v>
      </c>
      <c r="E26" s="786"/>
      <c r="F26" s="787"/>
      <c r="G26" s="788"/>
      <c r="H26" s="109" t="s">
        <v>580</v>
      </c>
      <c r="I26" s="19"/>
      <c r="J26" s="786"/>
      <c r="K26" s="787"/>
      <c r="L26" s="788"/>
      <c r="M26" s="109" t="s">
        <v>580</v>
      </c>
      <c r="O26" s="786"/>
      <c r="P26" s="787"/>
      <c r="Q26" s="788"/>
      <c r="R26" s="109" t="s">
        <v>580</v>
      </c>
      <c r="U26" s="458"/>
      <c r="V26" s="458"/>
      <c r="W26" s="458"/>
    </row>
    <row r="27" spans="1:23" s="98" customFormat="1" ht="15.75" customHeight="1">
      <c r="A27" s="8"/>
      <c r="B27" s="8"/>
      <c r="C27" s="8"/>
      <c r="D27" s="205" t="s">
        <v>357</v>
      </c>
      <c r="E27" s="777"/>
      <c r="F27" s="778"/>
      <c r="G27" s="779"/>
      <c r="H27" s="109" t="s">
        <v>358</v>
      </c>
      <c r="I27" s="215"/>
      <c r="J27" s="777"/>
      <c r="K27" s="778"/>
      <c r="L27" s="779"/>
      <c r="M27" s="109" t="s">
        <v>358</v>
      </c>
      <c r="O27" s="777"/>
      <c r="P27" s="778"/>
      <c r="Q27" s="779"/>
      <c r="R27" s="109" t="s">
        <v>358</v>
      </c>
      <c r="U27" s="458"/>
      <c r="V27" s="458"/>
      <c r="W27" s="458"/>
    </row>
    <row r="28" spans="1:23" s="98" customFormat="1" ht="15.75" customHeight="1">
      <c r="A28" s="8"/>
      <c r="B28" s="8"/>
      <c r="C28" s="8"/>
      <c r="D28" s="205" t="s">
        <v>686</v>
      </c>
      <c r="E28" s="780" t="str">
        <f>IF(OR(E25="",E27="")=TRUE,"",E25*E27)</f>
        <v/>
      </c>
      <c r="F28" s="781"/>
      <c r="G28" s="782"/>
      <c r="H28" s="109" t="s">
        <v>577</v>
      </c>
      <c r="I28" s="19"/>
      <c r="J28" s="780" t="str">
        <f>IF(OR(J25="",J27="")=TRUE,"",J25*J27)</f>
        <v/>
      </c>
      <c r="K28" s="781"/>
      <c r="L28" s="782"/>
      <c r="M28" s="109" t="s">
        <v>577</v>
      </c>
      <c r="O28" s="780" t="str">
        <f>IF(OR(O25="",O27="")=TRUE,"",O25*O27)</f>
        <v/>
      </c>
      <c r="P28" s="781"/>
      <c r="Q28" s="782"/>
      <c r="R28" s="109" t="s">
        <v>577</v>
      </c>
      <c r="U28" s="458"/>
      <c r="V28" s="458"/>
      <c r="W28" s="458"/>
    </row>
    <row r="29" spans="1:23" s="98" customFormat="1" ht="15.75" customHeight="1">
      <c r="A29" s="8"/>
      <c r="B29" s="8"/>
      <c r="C29" s="8"/>
      <c r="D29" s="205" t="s">
        <v>409</v>
      </c>
      <c r="E29" s="780" t="str">
        <f>IF(OR(E26="",E27="")=TRUE,"",E26*E27)</f>
        <v/>
      </c>
      <c r="F29" s="781"/>
      <c r="G29" s="782"/>
      <c r="H29" s="109" t="s">
        <v>580</v>
      </c>
      <c r="I29" s="215"/>
      <c r="J29" s="780" t="str">
        <f>IF(OR(J26="",J27="")=TRUE,"",J26*J27)</f>
        <v/>
      </c>
      <c r="K29" s="781"/>
      <c r="L29" s="782"/>
      <c r="M29" s="109" t="s">
        <v>580</v>
      </c>
      <c r="O29" s="780" t="str">
        <f>IF(OR(O26="",O27="")=TRUE,"",O26*O27)</f>
        <v/>
      </c>
      <c r="P29" s="781"/>
      <c r="Q29" s="782"/>
      <c r="R29" s="109" t="s">
        <v>580</v>
      </c>
      <c r="U29" s="458"/>
      <c r="V29" s="458"/>
      <c r="W29" s="458"/>
    </row>
    <row r="30" spans="1:23" s="98" customFormat="1" ht="15.75" customHeight="1">
      <c r="A30" s="8"/>
      <c r="B30" s="226"/>
      <c r="C30" s="226"/>
      <c r="D30" s="227"/>
      <c r="E30" s="228"/>
      <c r="F30" s="228"/>
      <c r="G30" s="227"/>
      <c r="H30" s="227"/>
      <c r="I30" s="227"/>
      <c r="J30" s="227"/>
      <c r="K30" s="227"/>
      <c r="L30" s="227"/>
      <c r="M30" s="227"/>
      <c r="N30" s="229"/>
      <c r="O30" s="230"/>
      <c r="P30" s="227"/>
      <c r="Q30" s="227"/>
      <c r="R30" s="227"/>
      <c r="U30" s="458"/>
      <c r="V30" s="457" t="s">
        <v>842</v>
      </c>
      <c r="W30" s="457" t="s">
        <v>843</v>
      </c>
    </row>
    <row r="31" spans="1:23" s="98" customFormat="1" ht="15.75" customHeight="1">
      <c r="A31" s="8"/>
      <c r="B31" s="8"/>
      <c r="C31" s="106" t="s">
        <v>683</v>
      </c>
      <c r="D31" s="9"/>
      <c r="E31" s="104"/>
      <c r="F31" s="104"/>
      <c r="G31" s="9"/>
      <c r="H31" s="9"/>
      <c r="I31" s="9"/>
      <c r="J31" s="789" t="s">
        <v>836</v>
      </c>
      <c r="K31" s="790"/>
      <c r="L31" s="790"/>
      <c r="M31" s="9"/>
      <c r="O31" s="789" t="s">
        <v>837</v>
      </c>
      <c r="P31" s="790"/>
      <c r="Q31" s="790"/>
      <c r="R31" s="9"/>
      <c r="U31" s="456" t="str">
        <f>C31</f>
        <v>・蓄電池（パワコン一体型タイプの場合）</v>
      </c>
      <c r="V31" s="458" t="b">
        <v>0</v>
      </c>
      <c r="W31" s="458" t="b">
        <v>0</v>
      </c>
    </row>
    <row r="32" spans="1:23" s="98" customFormat="1" ht="15.75" customHeight="1">
      <c r="A32" s="8"/>
      <c r="B32" s="8"/>
      <c r="C32" s="8"/>
      <c r="D32" s="107" t="s">
        <v>191</v>
      </c>
      <c r="E32" s="783"/>
      <c r="F32" s="784"/>
      <c r="G32" s="785"/>
      <c r="H32" s="108"/>
      <c r="I32" s="19"/>
      <c r="J32" s="783"/>
      <c r="K32" s="784"/>
      <c r="L32" s="785"/>
      <c r="M32" s="108"/>
      <c r="O32" s="783"/>
      <c r="P32" s="784"/>
      <c r="Q32" s="785"/>
      <c r="R32" s="108"/>
    </row>
    <row r="33" spans="1:20" s="98" customFormat="1" ht="15.75" customHeight="1">
      <c r="A33" s="8"/>
      <c r="B33" s="8"/>
      <c r="C33" s="8"/>
      <c r="D33" s="205" t="s">
        <v>297</v>
      </c>
      <c r="E33" s="783"/>
      <c r="F33" s="784"/>
      <c r="G33" s="785"/>
      <c r="H33" s="108"/>
      <c r="I33" s="19"/>
      <c r="J33" s="783"/>
      <c r="K33" s="784"/>
      <c r="L33" s="785"/>
      <c r="M33" s="108"/>
      <c r="O33" s="783"/>
      <c r="P33" s="784"/>
      <c r="Q33" s="785"/>
      <c r="R33" s="108"/>
    </row>
    <row r="34" spans="1:20" s="98" customFormat="1" ht="15.75" customHeight="1">
      <c r="A34" s="8"/>
      <c r="B34" s="8"/>
      <c r="C34" s="8"/>
      <c r="D34" s="205" t="s">
        <v>684</v>
      </c>
      <c r="E34" s="795"/>
      <c r="F34" s="787"/>
      <c r="G34" s="788"/>
      <c r="H34" s="109" t="s">
        <v>577</v>
      </c>
      <c r="I34" s="19"/>
      <c r="J34" s="786"/>
      <c r="K34" s="787"/>
      <c r="L34" s="788"/>
      <c r="M34" s="109" t="s">
        <v>577</v>
      </c>
      <c r="O34" s="786"/>
      <c r="P34" s="787"/>
      <c r="Q34" s="788"/>
      <c r="R34" s="109" t="s">
        <v>577</v>
      </c>
    </row>
    <row r="35" spans="1:20" s="98" customFormat="1" ht="15.75" customHeight="1">
      <c r="A35" s="8"/>
      <c r="B35" s="8"/>
      <c r="C35" s="8"/>
      <c r="D35" s="205" t="s">
        <v>685</v>
      </c>
      <c r="E35" s="786"/>
      <c r="F35" s="787"/>
      <c r="G35" s="788"/>
      <c r="H35" s="109" t="s">
        <v>577</v>
      </c>
      <c r="I35" s="19"/>
      <c r="J35" s="786"/>
      <c r="K35" s="787"/>
      <c r="L35" s="788"/>
      <c r="M35" s="109" t="s">
        <v>577</v>
      </c>
      <c r="O35" s="786"/>
      <c r="P35" s="787"/>
      <c r="Q35" s="788"/>
      <c r="R35" s="109" t="s">
        <v>577</v>
      </c>
    </row>
    <row r="36" spans="1:20" s="98" customFormat="1" ht="15.75" customHeight="1">
      <c r="A36" s="8"/>
      <c r="B36" s="8"/>
      <c r="C36" s="8"/>
      <c r="D36" s="205" t="s">
        <v>411</v>
      </c>
      <c r="E36" s="786"/>
      <c r="F36" s="787"/>
      <c r="G36" s="788"/>
      <c r="H36" s="109" t="s">
        <v>580</v>
      </c>
      <c r="I36" s="19"/>
      <c r="J36" s="786"/>
      <c r="K36" s="787"/>
      <c r="L36" s="788"/>
      <c r="M36" s="109" t="s">
        <v>580</v>
      </c>
      <c r="O36" s="786"/>
      <c r="P36" s="787"/>
      <c r="Q36" s="788"/>
      <c r="R36" s="109" t="s">
        <v>580</v>
      </c>
    </row>
    <row r="37" spans="1:20" s="98" customFormat="1" ht="15.75" customHeight="1">
      <c r="A37" s="8"/>
      <c r="B37" s="8"/>
      <c r="C37" s="8"/>
      <c r="D37" s="205" t="s">
        <v>357</v>
      </c>
      <c r="E37" s="777"/>
      <c r="F37" s="778"/>
      <c r="G37" s="779"/>
      <c r="H37" s="109" t="s">
        <v>358</v>
      </c>
      <c r="I37" s="215"/>
      <c r="J37" s="777"/>
      <c r="K37" s="778"/>
      <c r="L37" s="779"/>
      <c r="M37" s="109" t="s">
        <v>358</v>
      </c>
      <c r="O37" s="777"/>
      <c r="P37" s="778"/>
      <c r="Q37" s="779"/>
      <c r="R37" s="109" t="s">
        <v>358</v>
      </c>
    </row>
    <row r="38" spans="1:20" s="98" customFormat="1" ht="15.75" customHeight="1">
      <c r="A38" s="8"/>
      <c r="B38" s="8"/>
      <c r="C38" s="8"/>
      <c r="D38" s="205" t="s">
        <v>687</v>
      </c>
      <c r="E38" s="780" t="str">
        <f>IF(OR(E34="",E37="")=TRUE,"",E34*E37)</f>
        <v/>
      </c>
      <c r="F38" s="781"/>
      <c r="G38" s="782"/>
      <c r="H38" s="109" t="s">
        <v>577</v>
      </c>
      <c r="I38" s="19"/>
      <c r="J38" s="780" t="str">
        <f>IF(OR(J34="",J37="")=TRUE,"",J34*J37)</f>
        <v/>
      </c>
      <c r="K38" s="781"/>
      <c r="L38" s="782"/>
      <c r="M38" s="109" t="s">
        <v>577</v>
      </c>
      <c r="O38" s="780" t="str">
        <f>IF(OR(O34="",O37="")=TRUE,"",O34*O37)</f>
        <v/>
      </c>
      <c r="P38" s="781"/>
      <c r="Q38" s="782"/>
      <c r="R38" s="109" t="s">
        <v>577</v>
      </c>
    </row>
    <row r="39" spans="1:20" s="98" customFormat="1" ht="15.75" customHeight="1">
      <c r="A39" s="8"/>
      <c r="B39" s="8"/>
      <c r="C39" s="8"/>
      <c r="D39" s="205" t="s">
        <v>686</v>
      </c>
      <c r="E39" s="780" t="str">
        <f>IF(OR(E35="",E37="")=TRUE,"",E35*E37)</f>
        <v/>
      </c>
      <c r="F39" s="781"/>
      <c r="G39" s="782"/>
      <c r="H39" s="109" t="s">
        <v>577</v>
      </c>
      <c r="I39" s="215"/>
      <c r="J39" s="780" t="str">
        <f>IF(OR(J35="",J37="")=TRUE,"",J35*J37)</f>
        <v/>
      </c>
      <c r="K39" s="781"/>
      <c r="L39" s="782"/>
      <c r="M39" s="109" t="s">
        <v>577</v>
      </c>
      <c r="O39" s="780" t="str">
        <f>IF(OR(O35="",O37="")=TRUE,"",O35*O37)</f>
        <v/>
      </c>
      <c r="P39" s="781"/>
      <c r="Q39" s="782"/>
      <c r="R39" s="109" t="s">
        <v>577</v>
      </c>
    </row>
    <row r="40" spans="1:20" s="98" customFormat="1" ht="15.75" customHeight="1">
      <c r="A40" s="8"/>
      <c r="B40" s="8"/>
      <c r="C40" s="8"/>
      <c r="D40" s="205" t="s">
        <v>409</v>
      </c>
      <c r="E40" s="780" t="str">
        <f>IF(OR(E36="",E37="")=TRUE,"",E36*E37)</f>
        <v/>
      </c>
      <c r="F40" s="781"/>
      <c r="G40" s="782"/>
      <c r="H40" s="109" t="s">
        <v>580</v>
      </c>
      <c r="I40" s="215"/>
      <c r="J40" s="780" t="str">
        <f>IF(OR(J36="",J37="")=TRUE,"",J36*J37)</f>
        <v/>
      </c>
      <c r="K40" s="781"/>
      <c r="L40" s="782"/>
      <c r="M40" s="109" t="s">
        <v>580</v>
      </c>
      <c r="O40" s="780" t="str">
        <f>IF(OR(O36="",O37="")=TRUE,"",O36*O37)</f>
        <v/>
      </c>
      <c r="P40" s="781"/>
      <c r="Q40" s="782"/>
      <c r="R40" s="109" t="s">
        <v>580</v>
      </c>
    </row>
    <row r="41" spans="1:20" s="98" customFormat="1" ht="15.75" customHeight="1">
      <c r="A41" s="8"/>
      <c r="B41" s="8"/>
      <c r="C41" s="8"/>
      <c r="D41" s="9"/>
      <c r="E41" s="104"/>
      <c r="F41" s="104"/>
      <c r="G41" s="9"/>
      <c r="H41" s="9"/>
      <c r="I41" s="9"/>
      <c r="J41" s="9"/>
      <c r="K41" s="9"/>
      <c r="L41" s="9"/>
      <c r="M41" s="9"/>
      <c r="O41" s="10"/>
      <c r="P41" s="9"/>
      <c r="Q41" s="9"/>
      <c r="R41" s="9"/>
    </row>
    <row r="42" spans="1:20" s="98" customFormat="1" ht="15.75" customHeight="1">
      <c r="A42" s="8"/>
      <c r="B42" s="8"/>
      <c r="C42" s="8"/>
      <c r="D42" s="9"/>
      <c r="E42" s="104"/>
      <c r="F42" s="104"/>
      <c r="G42" s="9"/>
      <c r="H42" s="9"/>
      <c r="I42" s="9"/>
      <c r="J42" s="9"/>
      <c r="K42" s="9"/>
      <c r="L42" s="9"/>
      <c r="M42" s="9"/>
      <c r="O42" s="10"/>
      <c r="P42" s="9"/>
      <c r="Q42" s="9"/>
      <c r="R42" s="9"/>
    </row>
    <row r="43" spans="1:20" ht="15.75" customHeight="1">
      <c r="B43" s="109" t="s">
        <v>362</v>
      </c>
      <c r="C43" s="9"/>
    </row>
    <row r="44" spans="1:20" ht="15.75" customHeight="1">
      <c r="A44" s="14"/>
      <c r="B44" s="15"/>
      <c r="C44" s="109" t="s">
        <v>584</v>
      </c>
      <c r="D44" s="16"/>
      <c r="E44" s="15"/>
      <c r="F44" s="15"/>
      <c r="G44" s="15"/>
      <c r="H44" s="15"/>
      <c r="I44" s="15"/>
      <c r="J44" s="15"/>
      <c r="K44" s="17"/>
      <c r="L44" s="17"/>
      <c r="M44" s="17"/>
      <c r="N44" s="117"/>
      <c r="R44" s="220"/>
    </row>
    <row r="45" spans="1:20" ht="15.75" customHeight="1">
      <c r="A45" s="14"/>
      <c r="B45" s="794"/>
      <c r="C45" s="609"/>
      <c r="D45" s="610"/>
      <c r="E45" s="18" t="s">
        <v>192</v>
      </c>
      <c r="F45" s="18" t="s">
        <v>193</v>
      </c>
      <c r="G45" s="18" t="s">
        <v>194</v>
      </c>
      <c r="H45" s="18" t="s">
        <v>195</v>
      </c>
      <c r="I45" s="18" t="s">
        <v>196</v>
      </c>
      <c r="J45" s="18" t="s">
        <v>197</v>
      </c>
      <c r="K45" s="18" t="s">
        <v>198</v>
      </c>
      <c r="L45" s="18" t="s">
        <v>199</v>
      </c>
      <c r="M45" s="18" t="s">
        <v>200</v>
      </c>
      <c r="N45" s="18" t="s">
        <v>201</v>
      </c>
      <c r="O45" s="18" t="s">
        <v>202</v>
      </c>
      <c r="P45" s="18" t="s">
        <v>203</v>
      </c>
      <c r="Q45" s="805" t="s">
        <v>519</v>
      </c>
      <c r="R45" s="805"/>
    </row>
    <row r="46" spans="1:20" ht="26.25" customHeight="1">
      <c r="B46" s="218" t="s">
        <v>517</v>
      </c>
      <c r="C46" s="792" t="s">
        <v>582</v>
      </c>
      <c r="D46" s="793"/>
      <c r="E46" s="531"/>
      <c r="F46" s="531"/>
      <c r="G46" s="531"/>
      <c r="H46" s="531"/>
      <c r="I46" s="531"/>
      <c r="J46" s="531"/>
      <c r="K46" s="531"/>
      <c r="L46" s="531"/>
      <c r="M46" s="531"/>
      <c r="N46" s="531"/>
      <c r="O46" s="531"/>
      <c r="P46" s="531"/>
      <c r="Q46" s="806">
        <f>SUM(E46:P46)</f>
        <v>0</v>
      </c>
      <c r="R46" s="806"/>
    </row>
    <row r="47" spans="1:20" ht="26.25" customHeight="1">
      <c r="B47" s="218" t="s">
        <v>518</v>
      </c>
      <c r="C47" s="792" t="s">
        <v>840</v>
      </c>
      <c r="D47" s="793"/>
      <c r="E47" s="531"/>
      <c r="F47" s="531"/>
      <c r="G47" s="531"/>
      <c r="H47" s="531"/>
      <c r="I47" s="531"/>
      <c r="J47" s="531"/>
      <c r="K47" s="531"/>
      <c r="L47" s="531"/>
      <c r="M47" s="531"/>
      <c r="N47" s="531"/>
      <c r="O47" s="531"/>
      <c r="P47" s="531"/>
      <c r="Q47" s="806">
        <f>SUM(E47:P47)</f>
        <v>0</v>
      </c>
      <c r="R47" s="806"/>
    </row>
    <row r="48" spans="1:20" ht="26.25" customHeight="1">
      <c r="B48" s="218" t="s">
        <v>838</v>
      </c>
      <c r="C48" s="792" t="s">
        <v>583</v>
      </c>
      <c r="D48" s="793"/>
      <c r="E48" s="531"/>
      <c r="F48" s="531"/>
      <c r="G48" s="531"/>
      <c r="H48" s="531"/>
      <c r="I48" s="531"/>
      <c r="J48" s="531"/>
      <c r="K48" s="531"/>
      <c r="L48" s="531"/>
      <c r="M48" s="531"/>
      <c r="N48" s="531"/>
      <c r="O48" s="531"/>
      <c r="P48" s="531"/>
      <c r="Q48" s="806">
        <f>SUM(E48:P48)</f>
        <v>0</v>
      </c>
      <c r="R48" s="806"/>
      <c r="T48" s="109"/>
    </row>
    <row r="49" spans="1:19" s="17" customFormat="1" ht="26.25" customHeight="1">
      <c r="A49" s="8"/>
      <c r="B49" s="8"/>
      <c r="C49" s="297" t="s">
        <v>839</v>
      </c>
      <c r="I49" s="802" t="s">
        <v>841</v>
      </c>
      <c r="J49" s="803"/>
      <c r="K49" s="803"/>
      <c r="L49" s="803"/>
      <c r="M49" s="803"/>
      <c r="N49" s="803"/>
      <c r="O49" s="803"/>
      <c r="P49" s="803"/>
      <c r="Q49" s="804"/>
      <c r="R49" s="316" t="e">
        <f>ROUND(Q46/(Q48-Q47)*100,1)</f>
        <v>#DIV/0!</v>
      </c>
      <c r="S49" s="272" t="s">
        <v>412</v>
      </c>
    </row>
    <row r="50" spans="1:19" s="17" customFormat="1" ht="15.75" customHeight="1">
      <c r="A50" s="8"/>
      <c r="B50" s="8"/>
      <c r="C50" s="106"/>
      <c r="D50" s="9"/>
      <c r="E50" s="9"/>
      <c r="F50" s="9"/>
      <c r="G50" s="9"/>
      <c r="H50" s="9"/>
      <c r="I50" s="9"/>
      <c r="J50" s="9"/>
      <c r="K50" s="9"/>
      <c r="L50" s="9"/>
      <c r="M50" s="9"/>
      <c r="N50" s="117"/>
      <c r="O50" s="11"/>
    </row>
    <row r="51" spans="1:19" ht="15.75" customHeight="1">
      <c r="C51" s="146" t="s">
        <v>413</v>
      </c>
      <c r="N51" s="9"/>
      <c r="O51" s="12"/>
    </row>
    <row r="52" spans="1:19" ht="15.75" customHeight="1">
      <c r="D52" s="109" t="s">
        <v>387</v>
      </c>
      <c r="E52" s="798"/>
      <c r="F52" s="799"/>
      <c r="G52" s="799"/>
      <c r="H52" s="799"/>
      <c r="I52" s="799"/>
      <c r="J52" s="799"/>
      <c r="K52" s="799"/>
      <c r="L52" s="799"/>
      <c r="M52" s="799"/>
      <c r="N52" s="799"/>
      <c r="O52" s="799"/>
      <c r="P52" s="800"/>
    </row>
    <row r="53" spans="1:19" ht="15.75" customHeight="1">
      <c r="E53" s="801"/>
      <c r="F53" s="799"/>
      <c r="G53" s="799"/>
      <c r="H53" s="799"/>
      <c r="I53" s="799"/>
      <c r="J53" s="799"/>
      <c r="K53" s="799"/>
      <c r="L53" s="799"/>
      <c r="M53" s="799"/>
      <c r="N53" s="799"/>
      <c r="O53" s="799"/>
      <c r="P53" s="800"/>
      <c r="R53" s="109"/>
    </row>
    <row r="54" spans="1:19" ht="15.75" customHeight="1">
      <c r="D54" s="109" t="s">
        <v>414</v>
      </c>
      <c r="E54" s="798"/>
      <c r="F54" s="799"/>
      <c r="G54" s="799"/>
      <c r="H54" s="799"/>
      <c r="I54" s="799"/>
      <c r="J54" s="799"/>
      <c r="K54" s="799"/>
      <c r="L54" s="799"/>
      <c r="M54" s="799"/>
      <c r="N54" s="799"/>
      <c r="O54" s="799"/>
      <c r="P54" s="800"/>
    </row>
    <row r="55" spans="1:19" ht="15.75" customHeight="1">
      <c r="E55" s="801"/>
      <c r="F55" s="799"/>
      <c r="G55" s="799"/>
      <c r="H55" s="799"/>
      <c r="I55" s="799"/>
      <c r="J55" s="799"/>
      <c r="K55" s="799"/>
      <c r="L55" s="799"/>
      <c r="M55" s="799"/>
      <c r="N55" s="799"/>
      <c r="O55" s="799"/>
      <c r="P55" s="800"/>
    </row>
    <row r="57" spans="1:19" ht="15.75" customHeight="1">
      <c r="C57" s="1"/>
    </row>
    <row r="59" spans="1:19" s="10" customFormat="1" ht="15.75" customHeight="1">
      <c r="A59" s="8"/>
      <c r="B59" s="8"/>
      <c r="C59" s="8"/>
      <c r="D59" s="9"/>
      <c r="E59" s="9"/>
      <c r="F59" s="9"/>
      <c r="G59" s="9"/>
      <c r="H59" s="9"/>
      <c r="I59" s="9"/>
      <c r="J59" s="9"/>
      <c r="K59" s="9"/>
      <c r="L59" s="9"/>
      <c r="M59" s="9"/>
      <c r="N59" s="99"/>
      <c r="P59" s="9"/>
      <c r="Q59" s="9"/>
      <c r="R59" s="9"/>
    </row>
  </sheetData>
  <sheetProtection sheet="1" objects="1" scenarios="1" insertRows="0"/>
  <mergeCells count="101">
    <mergeCell ref="O5:Q5"/>
    <mergeCell ref="J8:L8"/>
    <mergeCell ref="O8:Q8"/>
    <mergeCell ref="O9:Q9"/>
    <mergeCell ref="O10:Q10"/>
    <mergeCell ref="B2:K2"/>
    <mergeCell ref="E6:G6"/>
    <mergeCell ref="E9:G9"/>
    <mergeCell ref="E10:G10"/>
    <mergeCell ref="J9:L9"/>
    <mergeCell ref="J10:L10"/>
    <mergeCell ref="J5:L5"/>
    <mergeCell ref="E27:G27"/>
    <mergeCell ref="E29:G29"/>
    <mergeCell ref="E54:P55"/>
    <mergeCell ref="J25:L25"/>
    <mergeCell ref="J26:L26"/>
    <mergeCell ref="J27:L27"/>
    <mergeCell ref="E52:P53"/>
    <mergeCell ref="I49:Q49"/>
    <mergeCell ref="Q45:R45"/>
    <mergeCell ref="J35:L35"/>
    <mergeCell ref="O35:Q35"/>
    <mergeCell ref="E25:G25"/>
    <mergeCell ref="Q48:R48"/>
    <mergeCell ref="Q47:R47"/>
    <mergeCell ref="O37:Q37"/>
    <mergeCell ref="Q46:R46"/>
    <mergeCell ref="O39:Q39"/>
    <mergeCell ref="E11:G11"/>
    <mergeCell ref="J13:L13"/>
    <mergeCell ref="J16:L16"/>
    <mergeCell ref="E12:G12"/>
    <mergeCell ref="E16:G16"/>
    <mergeCell ref="J11:L11"/>
    <mergeCell ref="C48:D48"/>
    <mergeCell ref="C46:D46"/>
    <mergeCell ref="J28:L28"/>
    <mergeCell ref="J29:L29"/>
    <mergeCell ref="J39:L39"/>
    <mergeCell ref="E13:G13"/>
    <mergeCell ref="J36:L36"/>
    <mergeCell ref="E37:G37"/>
    <mergeCell ref="J37:L37"/>
    <mergeCell ref="J23:L23"/>
    <mergeCell ref="E17:G17"/>
    <mergeCell ref="E18:G18"/>
    <mergeCell ref="E19:G19"/>
    <mergeCell ref="E28:G28"/>
    <mergeCell ref="J32:L32"/>
    <mergeCell ref="E20:G20"/>
    <mergeCell ref="E23:G23"/>
    <mergeCell ref="E24:G24"/>
    <mergeCell ref="J15:L15"/>
    <mergeCell ref="O15:Q15"/>
    <mergeCell ref="J12:L12"/>
    <mergeCell ref="J22:L22"/>
    <mergeCell ref="O22:Q22"/>
    <mergeCell ref="O38:Q38"/>
    <mergeCell ref="E39:G39"/>
    <mergeCell ref="C47:D47"/>
    <mergeCell ref="B45:D45"/>
    <mergeCell ref="E36:G36"/>
    <mergeCell ref="E32:G32"/>
    <mergeCell ref="E35:G35"/>
    <mergeCell ref="O34:Q34"/>
    <mergeCell ref="J34:L34"/>
    <mergeCell ref="E34:G34"/>
    <mergeCell ref="J31:L31"/>
    <mergeCell ref="O31:Q31"/>
    <mergeCell ref="O27:Q27"/>
    <mergeCell ref="O28:Q28"/>
    <mergeCell ref="O29:Q29"/>
    <mergeCell ref="O36:Q36"/>
    <mergeCell ref="O23:Q23"/>
    <mergeCell ref="O26:Q26"/>
    <mergeCell ref="E26:G26"/>
    <mergeCell ref="J19:L19"/>
    <mergeCell ref="J20:L20"/>
    <mergeCell ref="O19:Q19"/>
    <mergeCell ref="O20:Q20"/>
    <mergeCell ref="J24:L24"/>
    <mergeCell ref="O24:Q24"/>
    <mergeCell ref="O25:Q25"/>
    <mergeCell ref="O11:Q11"/>
    <mergeCell ref="E40:G40"/>
    <mergeCell ref="J40:L40"/>
    <mergeCell ref="O40:Q40"/>
    <mergeCell ref="E38:G38"/>
    <mergeCell ref="J38:L38"/>
    <mergeCell ref="O32:Q32"/>
    <mergeCell ref="E33:G33"/>
    <mergeCell ref="J33:L33"/>
    <mergeCell ref="O33:Q33"/>
    <mergeCell ref="O12:Q12"/>
    <mergeCell ref="O13:Q13"/>
    <mergeCell ref="J18:L18"/>
    <mergeCell ref="J17:L17"/>
    <mergeCell ref="O16:Q16"/>
    <mergeCell ref="O17:Q17"/>
    <mergeCell ref="O18:Q18"/>
  </mergeCells>
  <phoneticPr fontId="2"/>
  <conditionalFormatting sqref="J9:M13">
    <cfRule type="expression" dxfId="54" priority="11" stopIfTrue="1">
      <formula>$V$8=FALSE</formula>
    </cfRule>
  </conditionalFormatting>
  <conditionalFormatting sqref="J16:M20">
    <cfRule type="expression" dxfId="53" priority="10" stopIfTrue="1">
      <formula>$V$15=FALSE</formula>
    </cfRule>
  </conditionalFormatting>
  <conditionalFormatting sqref="J23:M29">
    <cfRule type="expression" dxfId="52" priority="9" stopIfTrue="1">
      <formula>$V$22=FALSE</formula>
    </cfRule>
  </conditionalFormatting>
  <conditionalFormatting sqref="J32:M40">
    <cfRule type="expression" dxfId="51" priority="8" stopIfTrue="1">
      <formula>$V$31=FALSE</formula>
    </cfRule>
  </conditionalFormatting>
  <conditionalFormatting sqref="O32:R40">
    <cfRule type="expression" dxfId="50" priority="7" stopIfTrue="1">
      <formula>$W$31=FALSE</formula>
    </cfRule>
  </conditionalFormatting>
  <conditionalFormatting sqref="O23:R29">
    <cfRule type="expression" dxfId="49" priority="6" stopIfTrue="1">
      <formula>$W$22=FALSE</formula>
    </cfRule>
  </conditionalFormatting>
  <conditionalFormatting sqref="O16:R20">
    <cfRule type="expression" dxfId="48" priority="5" stopIfTrue="1">
      <formula>$W$15=FALSE</formula>
    </cfRule>
  </conditionalFormatting>
  <conditionalFormatting sqref="O9:R13">
    <cfRule type="expression" dxfId="47" priority="4" stopIfTrue="1">
      <formula>$W$8=FALSE</formula>
    </cfRule>
  </conditionalFormatting>
  <conditionalFormatting sqref="B45:R48 I49:R49 E52:P55">
    <cfRule type="expression" dxfId="46" priority="1" stopIfTrue="1">
      <formula>$V$1&lt;&gt;"太陽光発電"</formula>
    </cfRule>
  </conditionalFormatting>
  <dataValidations count="1">
    <dataValidation allowBlank="1" showErrorMessage="1" sqref="E46:P48"/>
  </dataValidations>
  <pageMargins left="0.43307086614173229" right="0" top="0.15748031496062992" bottom="0.15748031496062992" header="0.31496062992125984" footer="0.31496062992125984"/>
  <pageSetup paperSize="9" scale="93" fitToHeight="0" orientation="landscape" blackAndWhite="1" r:id="rId1"/>
  <rowBreaks count="2" manualBreakCount="2">
    <brk id="21" max="18" man="1"/>
    <brk id="4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47107" r:id="rId4" name="Check Box 3">
              <controlPr defaultSize="0" autoFill="0" autoLine="0" autoPict="0">
                <anchor moveWithCells="1">
                  <from>
                    <xdr:col>9</xdr:col>
                    <xdr:colOff>247650</xdr:colOff>
                    <xdr:row>6</xdr:row>
                    <xdr:rowOff>190500</xdr:rowOff>
                  </from>
                  <to>
                    <xdr:col>9</xdr:col>
                    <xdr:colOff>476250</xdr:colOff>
                    <xdr:row>8</xdr:row>
                    <xdr:rowOff>0</xdr:rowOff>
                  </to>
                </anchor>
              </controlPr>
            </control>
          </mc:Choice>
        </mc:AlternateContent>
        <mc:AlternateContent xmlns:mc="http://schemas.openxmlformats.org/markup-compatibility/2006">
          <mc:Choice Requires="x14">
            <control shapeId="3247108" r:id="rId5" name="Check Box 4">
              <controlPr defaultSize="0" autoFill="0" autoLine="0" autoPict="0">
                <anchor moveWithCells="1">
                  <from>
                    <xdr:col>14</xdr:col>
                    <xdr:colOff>200025</xdr:colOff>
                    <xdr:row>6</xdr:row>
                    <xdr:rowOff>190500</xdr:rowOff>
                  </from>
                  <to>
                    <xdr:col>14</xdr:col>
                    <xdr:colOff>428625</xdr:colOff>
                    <xdr:row>8</xdr:row>
                    <xdr:rowOff>0</xdr:rowOff>
                  </to>
                </anchor>
              </controlPr>
            </control>
          </mc:Choice>
        </mc:AlternateContent>
        <mc:AlternateContent xmlns:mc="http://schemas.openxmlformats.org/markup-compatibility/2006">
          <mc:Choice Requires="x14">
            <control shapeId="3247109" r:id="rId6" name="Check Box 5">
              <controlPr defaultSize="0" autoFill="0" autoLine="0" autoPict="0">
                <anchor moveWithCells="1">
                  <from>
                    <xdr:col>9</xdr:col>
                    <xdr:colOff>247650</xdr:colOff>
                    <xdr:row>13</xdr:row>
                    <xdr:rowOff>190500</xdr:rowOff>
                  </from>
                  <to>
                    <xdr:col>9</xdr:col>
                    <xdr:colOff>476250</xdr:colOff>
                    <xdr:row>15</xdr:row>
                    <xdr:rowOff>0</xdr:rowOff>
                  </to>
                </anchor>
              </controlPr>
            </control>
          </mc:Choice>
        </mc:AlternateContent>
        <mc:AlternateContent xmlns:mc="http://schemas.openxmlformats.org/markup-compatibility/2006">
          <mc:Choice Requires="x14">
            <control shapeId="3247110" r:id="rId7" name="Check Box 6">
              <controlPr defaultSize="0" autoFill="0" autoLine="0" autoPict="0">
                <anchor moveWithCells="1">
                  <from>
                    <xdr:col>14</xdr:col>
                    <xdr:colOff>200025</xdr:colOff>
                    <xdr:row>13</xdr:row>
                    <xdr:rowOff>190500</xdr:rowOff>
                  </from>
                  <to>
                    <xdr:col>14</xdr:col>
                    <xdr:colOff>428625</xdr:colOff>
                    <xdr:row>15</xdr:row>
                    <xdr:rowOff>0</xdr:rowOff>
                  </to>
                </anchor>
              </controlPr>
            </control>
          </mc:Choice>
        </mc:AlternateContent>
        <mc:AlternateContent xmlns:mc="http://schemas.openxmlformats.org/markup-compatibility/2006">
          <mc:Choice Requires="x14">
            <control shapeId="3247111" r:id="rId8" name="Check Box 7">
              <controlPr defaultSize="0" autoFill="0" autoLine="0" autoPict="0">
                <anchor moveWithCells="1">
                  <from>
                    <xdr:col>9</xdr:col>
                    <xdr:colOff>247650</xdr:colOff>
                    <xdr:row>20</xdr:row>
                    <xdr:rowOff>190500</xdr:rowOff>
                  </from>
                  <to>
                    <xdr:col>9</xdr:col>
                    <xdr:colOff>476250</xdr:colOff>
                    <xdr:row>22</xdr:row>
                    <xdr:rowOff>0</xdr:rowOff>
                  </to>
                </anchor>
              </controlPr>
            </control>
          </mc:Choice>
        </mc:AlternateContent>
        <mc:AlternateContent xmlns:mc="http://schemas.openxmlformats.org/markup-compatibility/2006">
          <mc:Choice Requires="x14">
            <control shapeId="3247112" r:id="rId9" name="Check Box 8">
              <controlPr defaultSize="0" autoFill="0" autoLine="0" autoPict="0">
                <anchor moveWithCells="1">
                  <from>
                    <xdr:col>14</xdr:col>
                    <xdr:colOff>200025</xdr:colOff>
                    <xdr:row>20</xdr:row>
                    <xdr:rowOff>190500</xdr:rowOff>
                  </from>
                  <to>
                    <xdr:col>14</xdr:col>
                    <xdr:colOff>428625</xdr:colOff>
                    <xdr:row>22</xdr:row>
                    <xdr:rowOff>0</xdr:rowOff>
                  </to>
                </anchor>
              </controlPr>
            </control>
          </mc:Choice>
        </mc:AlternateContent>
        <mc:AlternateContent xmlns:mc="http://schemas.openxmlformats.org/markup-compatibility/2006">
          <mc:Choice Requires="x14">
            <control shapeId="3247113" r:id="rId10" name="Check Box 9">
              <controlPr defaultSize="0" autoFill="0" autoLine="0" autoPict="0">
                <anchor moveWithCells="1">
                  <from>
                    <xdr:col>9</xdr:col>
                    <xdr:colOff>247650</xdr:colOff>
                    <xdr:row>29</xdr:row>
                    <xdr:rowOff>190500</xdr:rowOff>
                  </from>
                  <to>
                    <xdr:col>9</xdr:col>
                    <xdr:colOff>476250</xdr:colOff>
                    <xdr:row>31</xdr:row>
                    <xdr:rowOff>0</xdr:rowOff>
                  </to>
                </anchor>
              </controlPr>
            </control>
          </mc:Choice>
        </mc:AlternateContent>
        <mc:AlternateContent xmlns:mc="http://schemas.openxmlformats.org/markup-compatibility/2006">
          <mc:Choice Requires="x14">
            <control shapeId="3247114" r:id="rId11" name="Check Box 10">
              <controlPr defaultSize="0" autoFill="0" autoLine="0" autoPict="0">
                <anchor moveWithCells="1">
                  <from>
                    <xdr:col>14</xdr:col>
                    <xdr:colOff>200025</xdr:colOff>
                    <xdr:row>29</xdr:row>
                    <xdr:rowOff>190500</xdr:rowOff>
                  </from>
                  <to>
                    <xdr:col>14</xdr:col>
                    <xdr:colOff>428625</xdr:colOff>
                    <xdr:row>31</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W38"/>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8"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5" t="s">
        <v>870</v>
      </c>
      <c r="B1" s="7"/>
      <c r="S1" s="292"/>
      <c r="V1" s="9">
        <f>データ参照シート!B2</f>
        <v>0</v>
      </c>
    </row>
    <row r="2" spans="1:23" ht="22.5" customHeight="1">
      <c r="B2" s="809" t="s">
        <v>418</v>
      </c>
      <c r="C2" s="810"/>
      <c r="D2" s="810"/>
      <c r="E2" s="810"/>
      <c r="F2" s="810"/>
      <c r="G2" s="810"/>
      <c r="H2" s="810"/>
      <c r="I2" s="810"/>
      <c r="J2" s="810"/>
      <c r="K2" s="810"/>
      <c r="L2" s="213"/>
      <c r="M2" s="213"/>
    </row>
    <row r="3" spans="1:23" ht="9.75" customHeight="1">
      <c r="B3" s="7"/>
    </row>
    <row r="4" spans="1:23" ht="18.75" customHeight="1">
      <c r="B4" s="106" t="s">
        <v>835</v>
      </c>
      <c r="V4" s="109"/>
      <c r="W4" s="109"/>
    </row>
    <row r="5" spans="1:23" ht="15.75" customHeight="1">
      <c r="C5" s="106" t="s">
        <v>581</v>
      </c>
      <c r="N5" s="9"/>
      <c r="O5" s="9"/>
    </row>
    <row r="6" spans="1:23" s="98" customFormat="1" ht="15.75" customHeight="1">
      <c r="A6" s="8"/>
      <c r="B6" s="8"/>
      <c r="C6" s="8"/>
      <c r="D6" s="205" t="s">
        <v>390</v>
      </c>
      <c r="E6" s="780" t="str">
        <f>IF(E13="","",ROUNDDOWN(SUM(E13,J13,O13),0))</f>
        <v/>
      </c>
      <c r="F6" s="781"/>
      <c r="G6" s="782"/>
      <c r="H6" s="109" t="s">
        <v>577</v>
      </c>
      <c r="I6" s="221"/>
      <c r="J6" s="9"/>
      <c r="K6" s="9"/>
      <c r="L6" s="9"/>
      <c r="M6" s="9"/>
      <c r="N6" s="9"/>
      <c r="O6" s="9"/>
      <c r="P6" s="9"/>
      <c r="Q6" s="9"/>
      <c r="R6" s="109"/>
    </row>
    <row r="7" spans="1:23" s="98" customFormat="1" ht="15.75" customHeight="1">
      <c r="A7" s="8"/>
      <c r="B7" s="226"/>
      <c r="C7" s="226"/>
      <c r="D7" s="231"/>
      <c r="E7" s="227"/>
      <c r="F7" s="227"/>
      <c r="G7" s="236"/>
      <c r="H7" s="228"/>
      <c r="I7" s="230"/>
      <c r="J7" s="227"/>
      <c r="K7" s="227"/>
      <c r="L7" s="236"/>
      <c r="M7" s="228"/>
      <c r="N7" s="229"/>
      <c r="O7" s="227"/>
      <c r="P7" s="227"/>
      <c r="Q7" s="236"/>
      <c r="R7" s="228"/>
      <c r="U7" s="458"/>
      <c r="V7" s="457" t="s">
        <v>842</v>
      </c>
      <c r="W7" s="457" t="s">
        <v>843</v>
      </c>
    </row>
    <row r="8" spans="1:23" s="98" customFormat="1" ht="15.75" customHeight="1">
      <c r="A8" s="8"/>
      <c r="B8" s="8"/>
      <c r="C8" s="106" t="s">
        <v>420</v>
      </c>
      <c r="D8" s="205"/>
      <c r="E8" s="9"/>
      <c r="F8" s="9"/>
      <c r="G8" s="108"/>
      <c r="H8" s="104"/>
      <c r="I8" s="13"/>
      <c r="J8" s="789" t="s">
        <v>836</v>
      </c>
      <c r="K8" s="790"/>
      <c r="L8" s="790"/>
      <c r="M8" s="9"/>
      <c r="O8" s="789" t="s">
        <v>837</v>
      </c>
      <c r="P8" s="790"/>
      <c r="Q8" s="790"/>
      <c r="R8" s="104"/>
      <c r="U8" s="456" t="str">
        <f>C8</f>
        <v>・発電機</v>
      </c>
      <c r="V8" s="458" t="b">
        <v>0</v>
      </c>
      <c r="W8" s="458" t="b">
        <v>0</v>
      </c>
    </row>
    <row r="9" spans="1:23" s="98" customFormat="1" ht="15.75" customHeight="1">
      <c r="A9" s="8"/>
      <c r="B9" s="8"/>
      <c r="C9" s="8"/>
      <c r="D9" s="205" t="s">
        <v>191</v>
      </c>
      <c r="E9" s="783"/>
      <c r="F9" s="784"/>
      <c r="G9" s="785"/>
      <c r="H9" s="104"/>
      <c r="I9" s="13"/>
      <c r="J9" s="783"/>
      <c r="K9" s="784"/>
      <c r="L9" s="785"/>
      <c r="M9" s="104"/>
      <c r="O9" s="783"/>
      <c r="P9" s="784"/>
      <c r="Q9" s="785"/>
      <c r="R9" s="104"/>
      <c r="U9" s="458"/>
      <c r="V9" s="458"/>
      <c r="W9" s="458"/>
    </row>
    <row r="10" spans="1:23" s="98" customFormat="1" ht="15.75" customHeight="1">
      <c r="A10" s="8"/>
      <c r="B10" s="8"/>
      <c r="C10" s="8"/>
      <c r="D10" s="205" t="s">
        <v>385</v>
      </c>
      <c r="E10" s="783"/>
      <c r="F10" s="784"/>
      <c r="G10" s="785"/>
      <c r="H10" s="104"/>
      <c r="I10" s="13"/>
      <c r="J10" s="783"/>
      <c r="K10" s="784"/>
      <c r="L10" s="785"/>
      <c r="M10" s="104"/>
      <c r="O10" s="783"/>
      <c r="P10" s="784"/>
      <c r="Q10" s="785"/>
      <c r="R10" s="104"/>
      <c r="U10" s="458"/>
      <c r="V10" s="458"/>
      <c r="W10" s="458"/>
    </row>
    <row r="11" spans="1:23" s="98" customFormat="1" ht="15.75" customHeight="1">
      <c r="A11" s="8"/>
      <c r="B11" s="8"/>
      <c r="C11" s="8"/>
      <c r="D11" s="109" t="s">
        <v>416</v>
      </c>
      <c r="E11" s="786"/>
      <c r="F11" s="787"/>
      <c r="G11" s="788"/>
      <c r="H11" s="109" t="s">
        <v>818</v>
      </c>
      <c r="I11" s="103"/>
      <c r="J11" s="786"/>
      <c r="K11" s="787"/>
      <c r="L11" s="788"/>
      <c r="M11" s="109" t="s">
        <v>818</v>
      </c>
      <c r="O11" s="786"/>
      <c r="P11" s="787"/>
      <c r="Q11" s="788"/>
      <c r="R11" s="109" t="s">
        <v>818</v>
      </c>
      <c r="U11" s="458"/>
      <c r="V11" s="458"/>
      <c r="W11" s="458"/>
    </row>
    <row r="12" spans="1:23" s="98" customFormat="1" ht="15.75" customHeight="1">
      <c r="A12" s="8"/>
      <c r="B12" s="8"/>
      <c r="C12" s="8"/>
      <c r="D12" s="109" t="s">
        <v>415</v>
      </c>
      <c r="E12" s="777"/>
      <c r="F12" s="778"/>
      <c r="G12" s="779"/>
      <c r="H12" s="109" t="s">
        <v>361</v>
      </c>
      <c r="I12" s="103"/>
      <c r="J12" s="777"/>
      <c r="K12" s="778"/>
      <c r="L12" s="779"/>
      <c r="M12" s="109" t="s">
        <v>361</v>
      </c>
      <c r="O12" s="777"/>
      <c r="P12" s="778"/>
      <c r="Q12" s="779"/>
      <c r="R12" s="109" t="s">
        <v>361</v>
      </c>
      <c r="U12" s="458"/>
      <c r="V12" s="458"/>
      <c r="W12" s="458"/>
    </row>
    <row r="13" spans="1:23" s="98" customFormat="1" ht="15.75" customHeight="1">
      <c r="A13" s="8"/>
      <c r="B13" s="8"/>
      <c r="C13" s="8"/>
      <c r="D13" s="109" t="s">
        <v>406</v>
      </c>
      <c r="E13" s="780" t="str">
        <f>IF(OR(E11="",E12="")=TRUE,"",(E11*E12)/1000)</f>
        <v/>
      </c>
      <c r="F13" s="781"/>
      <c r="G13" s="782"/>
      <c r="H13" s="109" t="s">
        <v>577</v>
      </c>
      <c r="I13" s="103"/>
      <c r="J13" s="780" t="str">
        <f>IF(OR(J11="",J12="")=TRUE,"",(J11*J12)/1000)</f>
        <v/>
      </c>
      <c r="K13" s="781"/>
      <c r="L13" s="782"/>
      <c r="M13" s="109" t="s">
        <v>577</v>
      </c>
      <c r="O13" s="780" t="str">
        <f>IF(OR(O11="",O12="")=TRUE,"",(O11*O12)/1000)</f>
        <v/>
      </c>
      <c r="P13" s="781"/>
      <c r="Q13" s="782"/>
      <c r="R13" s="109" t="s">
        <v>577</v>
      </c>
      <c r="U13" s="458"/>
      <c r="V13" s="458"/>
      <c r="W13" s="458"/>
    </row>
    <row r="14" spans="1:23" s="98" customFormat="1" ht="15.75" customHeight="1">
      <c r="A14" s="8"/>
      <c r="B14" s="226"/>
      <c r="C14" s="226"/>
      <c r="D14" s="227"/>
      <c r="E14" s="228"/>
      <c r="F14" s="227"/>
      <c r="G14" s="227"/>
      <c r="H14" s="227"/>
      <c r="I14" s="227"/>
      <c r="J14" s="228"/>
      <c r="K14" s="227"/>
      <c r="L14" s="227"/>
      <c r="M14" s="227"/>
      <c r="N14" s="229"/>
      <c r="O14" s="228"/>
      <c r="P14" s="227"/>
      <c r="Q14" s="227"/>
      <c r="R14" s="227"/>
      <c r="U14" s="458"/>
      <c r="V14" s="457" t="s">
        <v>842</v>
      </c>
      <c r="W14" s="457" t="s">
        <v>843</v>
      </c>
    </row>
    <row r="15" spans="1:23" s="98" customFormat="1" ht="15.75" customHeight="1">
      <c r="A15" s="8"/>
      <c r="B15" s="8"/>
      <c r="C15" s="106" t="s">
        <v>408</v>
      </c>
      <c r="D15" s="9"/>
      <c r="E15" s="9"/>
      <c r="F15" s="9"/>
      <c r="G15" s="9"/>
      <c r="H15" s="9"/>
      <c r="I15" s="9"/>
      <c r="J15" s="789" t="s">
        <v>836</v>
      </c>
      <c r="K15" s="790"/>
      <c r="L15" s="790"/>
      <c r="M15" s="9"/>
      <c r="O15" s="789" t="s">
        <v>837</v>
      </c>
      <c r="P15" s="790"/>
      <c r="Q15" s="790"/>
      <c r="R15" s="9"/>
      <c r="U15" s="456" t="str">
        <f>C15</f>
        <v>・蓄電池</v>
      </c>
      <c r="V15" s="458" t="b">
        <v>0</v>
      </c>
      <c r="W15" s="458" t="b">
        <v>0</v>
      </c>
    </row>
    <row r="16" spans="1:23" s="98" customFormat="1" ht="15.75" customHeight="1">
      <c r="A16" s="8"/>
      <c r="B16" s="8"/>
      <c r="C16" s="8"/>
      <c r="D16" s="107" t="s">
        <v>191</v>
      </c>
      <c r="E16" s="783"/>
      <c r="F16" s="784"/>
      <c r="G16" s="785"/>
      <c r="H16" s="108"/>
      <c r="I16" s="19"/>
      <c r="J16" s="783"/>
      <c r="K16" s="784"/>
      <c r="L16" s="785"/>
      <c r="M16" s="108"/>
      <c r="O16" s="783"/>
      <c r="P16" s="784"/>
      <c r="Q16" s="785"/>
      <c r="R16" s="108"/>
    </row>
    <row r="17" spans="1:20" s="98" customFormat="1" ht="15.75" customHeight="1">
      <c r="A17" s="8"/>
      <c r="B17" s="8"/>
      <c r="C17" s="8"/>
      <c r="D17" s="205" t="s">
        <v>297</v>
      </c>
      <c r="E17" s="783"/>
      <c r="F17" s="784"/>
      <c r="G17" s="785"/>
      <c r="H17" s="108"/>
      <c r="I17" s="19"/>
      <c r="J17" s="783"/>
      <c r="K17" s="784"/>
      <c r="L17" s="785"/>
      <c r="M17" s="108"/>
      <c r="O17" s="783"/>
      <c r="P17" s="784"/>
      <c r="Q17" s="785"/>
      <c r="R17" s="108"/>
    </row>
    <row r="18" spans="1:20" s="98" customFormat="1" ht="15.75" customHeight="1">
      <c r="A18" s="8"/>
      <c r="B18" s="8"/>
      <c r="C18" s="8"/>
      <c r="D18" s="205" t="s">
        <v>685</v>
      </c>
      <c r="E18" s="786"/>
      <c r="F18" s="787"/>
      <c r="G18" s="788"/>
      <c r="H18" s="109" t="s">
        <v>577</v>
      </c>
      <c r="I18" s="19"/>
      <c r="J18" s="786"/>
      <c r="K18" s="787"/>
      <c r="L18" s="788"/>
      <c r="M18" s="109" t="s">
        <v>577</v>
      </c>
      <c r="O18" s="786"/>
      <c r="P18" s="787"/>
      <c r="Q18" s="788"/>
      <c r="R18" s="109" t="s">
        <v>577</v>
      </c>
    </row>
    <row r="19" spans="1:20" s="98" customFormat="1" ht="15.75" customHeight="1">
      <c r="A19" s="8"/>
      <c r="B19" s="8"/>
      <c r="C19" s="8"/>
      <c r="D19" s="205" t="s">
        <v>411</v>
      </c>
      <c r="E19" s="786"/>
      <c r="F19" s="787"/>
      <c r="G19" s="788"/>
      <c r="H19" s="109" t="s">
        <v>580</v>
      </c>
      <c r="I19" s="19"/>
      <c r="J19" s="786"/>
      <c r="K19" s="787"/>
      <c r="L19" s="788"/>
      <c r="M19" s="109" t="s">
        <v>580</v>
      </c>
      <c r="O19" s="786"/>
      <c r="P19" s="787"/>
      <c r="Q19" s="788"/>
      <c r="R19" s="109" t="s">
        <v>580</v>
      </c>
    </row>
    <row r="20" spans="1:20" s="98" customFormat="1" ht="15.75" customHeight="1">
      <c r="A20" s="8"/>
      <c r="B20" s="8"/>
      <c r="C20" s="8"/>
      <c r="D20" s="205" t="s">
        <v>357</v>
      </c>
      <c r="E20" s="777"/>
      <c r="F20" s="778"/>
      <c r="G20" s="779"/>
      <c r="H20" s="109" t="s">
        <v>358</v>
      </c>
      <c r="I20" s="215"/>
      <c r="J20" s="777"/>
      <c r="K20" s="778"/>
      <c r="L20" s="779"/>
      <c r="M20" s="109" t="s">
        <v>358</v>
      </c>
      <c r="O20" s="777"/>
      <c r="P20" s="778"/>
      <c r="Q20" s="779"/>
      <c r="R20" s="109" t="s">
        <v>358</v>
      </c>
    </row>
    <row r="21" spans="1:20" s="98" customFormat="1" ht="15.75" customHeight="1">
      <c r="A21" s="8"/>
      <c r="B21" s="8"/>
      <c r="C21" s="8"/>
      <c r="D21" s="205" t="s">
        <v>686</v>
      </c>
      <c r="E21" s="780" t="str">
        <f>IF(OR(E18="",E20="")=TRUE,"",E18*E20)</f>
        <v/>
      </c>
      <c r="F21" s="781"/>
      <c r="G21" s="782"/>
      <c r="H21" s="109" t="s">
        <v>577</v>
      </c>
      <c r="I21" s="19"/>
      <c r="J21" s="780" t="str">
        <f>IF(OR(J18="",J20="")=TRUE,"",J18*J20)</f>
        <v/>
      </c>
      <c r="K21" s="781"/>
      <c r="L21" s="782"/>
      <c r="M21" s="109" t="s">
        <v>577</v>
      </c>
      <c r="O21" s="780" t="str">
        <f>IF(OR(O18="",O20="")=TRUE,"",O18*O20)</f>
        <v/>
      </c>
      <c r="P21" s="781"/>
      <c r="Q21" s="782"/>
      <c r="R21" s="109" t="s">
        <v>577</v>
      </c>
    </row>
    <row r="22" spans="1:20" s="98" customFormat="1" ht="15.75" customHeight="1">
      <c r="A22" s="8"/>
      <c r="B22" s="8"/>
      <c r="C22" s="8"/>
      <c r="D22" s="205" t="s">
        <v>409</v>
      </c>
      <c r="E22" s="780" t="str">
        <f>IF(OR(E19="",E20="")=TRUE,"",E19*E20)</f>
        <v/>
      </c>
      <c r="F22" s="781"/>
      <c r="G22" s="782"/>
      <c r="H22" s="109" t="s">
        <v>580</v>
      </c>
      <c r="I22" s="215"/>
      <c r="J22" s="780" t="str">
        <f>IF(OR(J19="",J20="")=TRUE,"",J19*J20)</f>
        <v/>
      </c>
      <c r="K22" s="781"/>
      <c r="L22" s="782"/>
      <c r="M22" s="109" t="s">
        <v>580</v>
      </c>
      <c r="O22" s="780" t="str">
        <f>IF(OR(O19="",O20="")=TRUE,"",O19*O20)</f>
        <v/>
      </c>
      <c r="P22" s="781"/>
      <c r="Q22" s="782"/>
      <c r="R22" s="109" t="s">
        <v>580</v>
      </c>
    </row>
    <row r="23" spans="1:20" s="98" customFormat="1" ht="15.75" customHeight="1">
      <c r="A23" s="8"/>
      <c r="B23" s="8"/>
      <c r="C23" s="8"/>
      <c r="D23" s="9"/>
      <c r="E23" s="104"/>
      <c r="F23" s="104"/>
      <c r="G23" s="9"/>
      <c r="H23" s="9"/>
      <c r="I23" s="9"/>
      <c r="J23" s="9"/>
      <c r="K23" s="9"/>
      <c r="L23" s="9"/>
      <c r="M23" s="9"/>
      <c r="O23" s="10"/>
      <c r="P23" s="9"/>
      <c r="Q23" s="9"/>
      <c r="R23" s="9"/>
    </row>
    <row r="24" spans="1:20" ht="15.75" customHeight="1">
      <c r="B24" s="109" t="s">
        <v>362</v>
      </c>
      <c r="C24" s="9"/>
    </row>
    <row r="25" spans="1:20" ht="15.75" customHeight="1">
      <c r="A25" s="14"/>
      <c r="B25" s="15"/>
      <c r="C25" s="109" t="s">
        <v>584</v>
      </c>
      <c r="D25" s="16"/>
      <c r="E25" s="15"/>
      <c r="F25" s="15"/>
      <c r="G25" s="15"/>
      <c r="H25" s="15"/>
      <c r="I25" s="15"/>
      <c r="J25" s="15"/>
      <c r="K25" s="17"/>
      <c r="L25" s="17"/>
      <c r="M25" s="17"/>
      <c r="N25" s="117"/>
      <c r="R25" s="220"/>
    </row>
    <row r="26" spans="1:20" ht="15.75" customHeight="1">
      <c r="A26" s="14"/>
      <c r="B26" s="794"/>
      <c r="C26" s="609"/>
      <c r="D26" s="610"/>
      <c r="E26" s="18" t="s">
        <v>192</v>
      </c>
      <c r="F26" s="18" t="s">
        <v>193</v>
      </c>
      <c r="G26" s="18" t="s">
        <v>194</v>
      </c>
      <c r="H26" s="18" t="s">
        <v>195</v>
      </c>
      <c r="I26" s="18" t="s">
        <v>196</v>
      </c>
      <c r="J26" s="18" t="s">
        <v>197</v>
      </c>
      <c r="K26" s="18" t="s">
        <v>198</v>
      </c>
      <c r="L26" s="18" t="s">
        <v>199</v>
      </c>
      <c r="M26" s="18" t="s">
        <v>200</v>
      </c>
      <c r="N26" s="18" t="s">
        <v>201</v>
      </c>
      <c r="O26" s="18" t="s">
        <v>202</v>
      </c>
      <c r="P26" s="18" t="s">
        <v>203</v>
      </c>
      <c r="Q26" s="805" t="s">
        <v>519</v>
      </c>
      <c r="R26" s="805"/>
    </row>
    <row r="27" spans="1:20" ht="26.25" customHeight="1">
      <c r="B27" s="218" t="s">
        <v>517</v>
      </c>
      <c r="C27" s="792" t="s">
        <v>582</v>
      </c>
      <c r="D27" s="793"/>
      <c r="E27" s="531"/>
      <c r="F27" s="531"/>
      <c r="G27" s="531"/>
      <c r="H27" s="531"/>
      <c r="I27" s="531"/>
      <c r="J27" s="531"/>
      <c r="K27" s="531"/>
      <c r="L27" s="531"/>
      <c r="M27" s="531"/>
      <c r="N27" s="531"/>
      <c r="O27" s="531"/>
      <c r="P27" s="531"/>
      <c r="Q27" s="806">
        <f>SUM(E27:P27)</f>
        <v>0</v>
      </c>
      <c r="R27" s="806"/>
    </row>
    <row r="28" spans="1:20" ht="26.25" customHeight="1">
      <c r="B28" s="218" t="s">
        <v>518</v>
      </c>
      <c r="C28" s="792" t="s">
        <v>840</v>
      </c>
      <c r="D28" s="793"/>
      <c r="E28" s="531"/>
      <c r="F28" s="531"/>
      <c r="G28" s="531"/>
      <c r="H28" s="531"/>
      <c r="I28" s="531"/>
      <c r="J28" s="531"/>
      <c r="K28" s="531"/>
      <c r="L28" s="531"/>
      <c r="M28" s="531"/>
      <c r="N28" s="531"/>
      <c r="O28" s="531"/>
      <c r="P28" s="531"/>
      <c r="Q28" s="806">
        <f>SUM(E28:P28)</f>
        <v>0</v>
      </c>
      <c r="R28" s="806"/>
    </row>
    <row r="29" spans="1:20" ht="26.25" customHeight="1">
      <c r="B29" s="218" t="s">
        <v>838</v>
      </c>
      <c r="C29" s="792" t="s">
        <v>583</v>
      </c>
      <c r="D29" s="793"/>
      <c r="E29" s="531"/>
      <c r="F29" s="531"/>
      <c r="G29" s="531"/>
      <c r="H29" s="531"/>
      <c r="I29" s="531"/>
      <c r="J29" s="531"/>
      <c r="K29" s="531"/>
      <c r="L29" s="531"/>
      <c r="M29" s="531"/>
      <c r="N29" s="531"/>
      <c r="O29" s="531"/>
      <c r="P29" s="531"/>
      <c r="Q29" s="806">
        <f>SUM(E29:P29)</f>
        <v>0</v>
      </c>
      <c r="R29" s="806"/>
      <c r="T29" s="109"/>
    </row>
    <row r="30" spans="1:20" s="17" customFormat="1" ht="26.25" customHeight="1">
      <c r="A30" s="8"/>
      <c r="B30" s="8"/>
      <c r="C30" s="297" t="s">
        <v>839</v>
      </c>
      <c r="I30" s="802" t="s">
        <v>841</v>
      </c>
      <c r="J30" s="803"/>
      <c r="K30" s="803"/>
      <c r="L30" s="803"/>
      <c r="M30" s="803"/>
      <c r="N30" s="803"/>
      <c r="O30" s="803"/>
      <c r="P30" s="803"/>
      <c r="Q30" s="804"/>
      <c r="R30" s="316" t="e">
        <f>ROUND(Q27/(Q29-Q28)*100,1)</f>
        <v>#DIV/0!</v>
      </c>
      <c r="S30" s="272" t="s">
        <v>412</v>
      </c>
    </row>
    <row r="31" spans="1:20" s="17" customFormat="1" ht="15.75" customHeight="1">
      <c r="A31" s="8"/>
      <c r="B31" s="8"/>
      <c r="C31" s="106"/>
      <c r="D31" s="9"/>
      <c r="E31" s="9"/>
      <c r="F31" s="9"/>
      <c r="G31" s="9"/>
      <c r="H31" s="9"/>
      <c r="I31" s="9"/>
      <c r="J31" s="9"/>
      <c r="K31" s="9"/>
      <c r="L31" s="9"/>
      <c r="M31" s="9"/>
      <c r="N31" s="117"/>
      <c r="O31" s="11"/>
    </row>
    <row r="32" spans="1:20" ht="15.75" customHeight="1">
      <c r="C32" s="146" t="s">
        <v>413</v>
      </c>
      <c r="N32" s="9"/>
      <c r="O32" s="12"/>
    </row>
    <row r="33" spans="3:18" ht="15.75" customHeight="1">
      <c r="D33" s="109" t="s">
        <v>387</v>
      </c>
      <c r="E33" s="798"/>
      <c r="F33" s="799"/>
      <c r="G33" s="799"/>
      <c r="H33" s="799"/>
      <c r="I33" s="799"/>
      <c r="J33" s="799"/>
      <c r="K33" s="799"/>
      <c r="L33" s="799"/>
      <c r="M33" s="799"/>
      <c r="N33" s="799"/>
      <c r="O33" s="799"/>
      <c r="P33" s="800"/>
    </row>
    <row r="34" spans="3:18" ht="15.75" customHeight="1">
      <c r="E34" s="801"/>
      <c r="F34" s="799"/>
      <c r="G34" s="799"/>
      <c r="H34" s="799"/>
      <c r="I34" s="799"/>
      <c r="J34" s="799"/>
      <c r="K34" s="799"/>
      <c r="L34" s="799"/>
      <c r="M34" s="799"/>
      <c r="N34" s="799"/>
      <c r="O34" s="799"/>
      <c r="P34" s="800"/>
      <c r="R34" s="109"/>
    </row>
    <row r="35" spans="3:18" ht="15.75" customHeight="1">
      <c r="D35" s="109" t="s">
        <v>414</v>
      </c>
      <c r="E35" s="798"/>
      <c r="F35" s="799"/>
      <c r="G35" s="799"/>
      <c r="H35" s="799"/>
      <c r="I35" s="799"/>
      <c r="J35" s="799"/>
      <c r="K35" s="799"/>
      <c r="L35" s="799"/>
      <c r="M35" s="799"/>
      <c r="N35" s="799"/>
      <c r="O35" s="799"/>
      <c r="P35" s="800"/>
    </row>
    <row r="36" spans="3:18" ht="15.75" customHeight="1">
      <c r="E36" s="801"/>
      <c r="F36" s="799"/>
      <c r="G36" s="799"/>
      <c r="H36" s="799"/>
      <c r="I36" s="799"/>
      <c r="J36" s="799"/>
      <c r="K36" s="799"/>
      <c r="L36" s="799"/>
      <c r="M36" s="799"/>
      <c r="N36" s="799"/>
      <c r="O36" s="799"/>
      <c r="P36" s="800"/>
    </row>
    <row r="38" spans="3:18" ht="15.75" customHeight="1">
      <c r="C38" s="1"/>
    </row>
  </sheetData>
  <sheetProtection sheet="1" objects="1" scenarios="1" insertRows="0"/>
  <mergeCells count="53">
    <mergeCell ref="B2:K2"/>
    <mergeCell ref="E33:P34"/>
    <mergeCell ref="J9:L9"/>
    <mergeCell ref="J10:L10"/>
    <mergeCell ref="J11:L11"/>
    <mergeCell ref="J12:L12"/>
    <mergeCell ref="C28:D28"/>
    <mergeCell ref="I30:Q30"/>
    <mergeCell ref="J8:L8"/>
    <mergeCell ref="O8:Q8"/>
    <mergeCell ref="C29:D29"/>
    <mergeCell ref="Q29:R29"/>
    <mergeCell ref="B26:D26"/>
    <mergeCell ref="Q26:R26"/>
    <mergeCell ref="C27:D27"/>
    <mergeCell ref="Q28:R28"/>
    <mergeCell ref="Q27:R27"/>
    <mergeCell ref="E35:P36"/>
    <mergeCell ref="E16:G16"/>
    <mergeCell ref="E17:G17"/>
    <mergeCell ref="E22:G22"/>
    <mergeCell ref="E21:G21"/>
    <mergeCell ref="E18:G18"/>
    <mergeCell ref="E19:G19"/>
    <mergeCell ref="E20:G20"/>
    <mergeCell ref="O22:Q22"/>
    <mergeCell ref="J22:L22"/>
    <mergeCell ref="O17:Q17"/>
    <mergeCell ref="O18:Q18"/>
    <mergeCell ref="O19:Q19"/>
    <mergeCell ref="O20:Q20"/>
    <mergeCell ref="O21:Q21"/>
    <mergeCell ref="E12:G12"/>
    <mergeCell ref="E13:G13"/>
    <mergeCell ref="O13:Q13"/>
    <mergeCell ref="O16:Q16"/>
    <mergeCell ref="O11:Q11"/>
    <mergeCell ref="E11:G11"/>
    <mergeCell ref="J15:L15"/>
    <mergeCell ref="O15:Q15"/>
    <mergeCell ref="J13:L13"/>
    <mergeCell ref="O12:Q12"/>
    <mergeCell ref="J16:L16"/>
    <mergeCell ref="E6:G6"/>
    <mergeCell ref="E9:G9"/>
    <mergeCell ref="E10:G10"/>
    <mergeCell ref="O9:Q9"/>
    <mergeCell ref="O10:Q10"/>
    <mergeCell ref="J17:L17"/>
    <mergeCell ref="J18:L18"/>
    <mergeCell ref="J19:L19"/>
    <mergeCell ref="J20:L20"/>
    <mergeCell ref="J21:L21"/>
  </mergeCells>
  <phoneticPr fontId="2"/>
  <conditionalFormatting sqref="J9:M13">
    <cfRule type="expression" dxfId="45" priority="7" stopIfTrue="1">
      <formula>$V$8=FALSE</formula>
    </cfRule>
  </conditionalFormatting>
  <conditionalFormatting sqref="J16:M22">
    <cfRule type="expression" dxfId="44" priority="6" stopIfTrue="1">
      <formula>$V$15=FALSE</formula>
    </cfRule>
  </conditionalFormatting>
  <conditionalFormatting sqref="O16:R22">
    <cfRule type="expression" dxfId="43" priority="5" stopIfTrue="1">
      <formula>$W$15=FALSE</formula>
    </cfRule>
  </conditionalFormatting>
  <conditionalFormatting sqref="O9:R13">
    <cfRule type="expression" dxfId="42" priority="4" stopIfTrue="1">
      <formula>$W$8=FALSE</formula>
    </cfRule>
  </conditionalFormatting>
  <conditionalFormatting sqref="B26:R29 I30:R30 E33:P36">
    <cfRule type="expression" dxfId="41" priority="1" stopIfTrue="1">
      <formula>$V$1&lt;&gt;"風力発電"</formula>
    </cfRule>
  </conditionalFormatting>
  <dataValidations count="1">
    <dataValidation allowBlank="1" showErrorMessage="1" sqref="E27:P29"/>
  </dataValidations>
  <pageMargins left="0.43307086614173229" right="0" top="0.15748031496062992" bottom="0.15748031496062992" header="0.31496062992125984" footer="0.31496062992125984"/>
  <pageSetup paperSize="9" scale="93" fitToHeight="0" orientation="landscape" blackAndWhite="1" r:id="rId1"/>
  <rowBreaks count="1" manualBreakCount="1">
    <brk id="2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48131" r:id="rId4" name="Check Box 3">
              <controlPr defaultSize="0" autoFill="0" autoLine="0" autoPict="0">
                <anchor moveWithCells="1">
                  <from>
                    <xdr:col>9</xdr:col>
                    <xdr:colOff>247650</xdr:colOff>
                    <xdr:row>6</xdr:row>
                    <xdr:rowOff>190500</xdr:rowOff>
                  </from>
                  <to>
                    <xdr:col>9</xdr:col>
                    <xdr:colOff>476250</xdr:colOff>
                    <xdr:row>8</xdr:row>
                    <xdr:rowOff>0</xdr:rowOff>
                  </to>
                </anchor>
              </controlPr>
            </control>
          </mc:Choice>
        </mc:AlternateContent>
        <mc:AlternateContent xmlns:mc="http://schemas.openxmlformats.org/markup-compatibility/2006">
          <mc:Choice Requires="x14">
            <control shapeId="3248132" r:id="rId5" name="Check Box 4">
              <controlPr defaultSize="0" autoFill="0" autoLine="0" autoPict="0">
                <anchor moveWithCells="1">
                  <from>
                    <xdr:col>14</xdr:col>
                    <xdr:colOff>200025</xdr:colOff>
                    <xdr:row>6</xdr:row>
                    <xdr:rowOff>190500</xdr:rowOff>
                  </from>
                  <to>
                    <xdr:col>14</xdr:col>
                    <xdr:colOff>428625</xdr:colOff>
                    <xdr:row>8</xdr:row>
                    <xdr:rowOff>0</xdr:rowOff>
                  </to>
                </anchor>
              </controlPr>
            </control>
          </mc:Choice>
        </mc:AlternateContent>
        <mc:AlternateContent xmlns:mc="http://schemas.openxmlformats.org/markup-compatibility/2006">
          <mc:Choice Requires="x14">
            <control shapeId="3248133" r:id="rId6" name="Check Box 5">
              <controlPr defaultSize="0" autoFill="0" autoLine="0" autoPict="0">
                <anchor moveWithCells="1">
                  <from>
                    <xdr:col>9</xdr:col>
                    <xdr:colOff>247650</xdr:colOff>
                    <xdr:row>13</xdr:row>
                    <xdr:rowOff>190500</xdr:rowOff>
                  </from>
                  <to>
                    <xdr:col>9</xdr:col>
                    <xdr:colOff>476250</xdr:colOff>
                    <xdr:row>15</xdr:row>
                    <xdr:rowOff>0</xdr:rowOff>
                  </to>
                </anchor>
              </controlPr>
            </control>
          </mc:Choice>
        </mc:AlternateContent>
        <mc:AlternateContent xmlns:mc="http://schemas.openxmlformats.org/markup-compatibility/2006">
          <mc:Choice Requires="x14">
            <control shapeId="3248134" r:id="rId7" name="Check Box 6">
              <controlPr defaultSize="0" autoFill="0" autoLine="0" autoPict="0">
                <anchor moveWithCells="1">
                  <from>
                    <xdr:col>14</xdr:col>
                    <xdr:colOff>200025</xdr:colOff>
                    <xdr:row>13</xdr:row>
                    <xdr:rowOff>190500</xdr:rowOff>
                  </from>
                  <to>
                    <xdr:col>14</xdr:col>
                    <xdr:colOff>428625</xdr:colOff>
                    <xdr:row>15</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W79"/>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8"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5" t="s">
        <v>870</v>
      </c>
      <c r="B1" s="7"/>
      <c r="S1" s="292"/>
      <c r="V1" s="9">
        <f>データ参照シート!B2</f>
        <v>0</v>
      </c>
    </row>
    <row r="2" spans="1:23" ht="22.5" customHeight="1">
      <c r="B2" s="809" t="s">
        <v>419</v>
      </c>
      <c r="C2" s="810"/>
      <c r="D2" s="810"/>
      <c r="E2" s="810"/>
      <c r="F2" s="810"/>
      <c r="G2" s="810"/>
      <c r="H2" s="810"/>
      <c r="I2" s="810"/>
      <c r="J2" s="810"/>
      <c r="K2" s="810"/>
      <c r="L2" s="213"/>
      <c r="M2" s="213"/>
    </row>
    <row r="3" spans="1:23" ht="9.75" customHeight="1">
      <c r="B3" s="7"/>
    </row>
    <row r="4" spans="1:23" ht="18.75" customHeight="1">
      <c r="B4" s="106" t="s">
        <v>835</v>
      </c>
      <c r="U4" s="456"/>
      <c r="V4" s="457" t="s">
        <v>842</v>
      </c>
      <c r="W4" s="457" t="s">
        <v>843</v>
      </c>
    </row>
    <row r="5" spans="1:23" ht="15.75" customHeight="1">
      <c r="C5" s="106" t="s">
        <v>591</v>
      </c>
      <c r="J5" s="789" t="s">
        <v>836</v>
      </c>
      <c r="K5" s="790"/>
      <c r="L5" s="790"/>
      <c r="O5" s="789" t="s">
        <v>837</v>
      </c>
      <c r="P5" s="790"/>
      <c r="Q5" s="790"/>
      <c r="U5" s="456" t="str">
        <f>C5</f>
        <v>・バイオマス発電設備及び出力</v>
      </c>
      <c r="V5" s="456" t="b">
        <v>0</v>
      </c>
      <c r="W5" s="456" t="b">
        <v>0</v>
      </c>
    </row>
    <row r="6" spans="1:23" s="98" customFormat="1" ht="15.75" customHeight="1">
      <c r="A6" s="8"/>
      <c r="B6" s="8"/>
      <c r="C6" s="8"/>
      <c r="D6" s="205" t="s">
        <v>388</v>
      </c>
      <c r="E6" s="825"/>
      <c r="F6" s="826"/>
      <c r="G6" s="827"/>
      <c r="H6" s="104"/>
      <c r="I6" s="13"/>
      <c r="J6" s="825"/>
      <c r="K6" s="826"/>
      <c r="L6" s="827"/>
      <c r="M6" s="104"/>
      <c r="O6" s="825"/>
      <c r="P6" s="826"/>
      <c r="Q6" s="827"/>
      <c r="R6" s="104"/>
      <c r="U6" s="458"/>
      <c r="V6" s="458"/>
      <c r="W6" s="458"/>
    </row>
    <row r="7" spans="1:23" s="98" customFormat="1" ht="15.75" customHeight="1">
      <c r="A7" s="8"/>
      <c r="B7" s="8"/>
      <c r="C7" s="8"/>
      <c r="D7" s="205" t="s">
        <v>389</v>
      </c>
      <c r="E7" s="786"/>
      <c r="F7" s="787"/>
      <c r="G7" s="788"/>
      <c r="H7" s="109" t="s">
        <v>577</v>
      </c>
      <c r="I7" s="13"/>
      <c r="J7" s="786"/>
      <c r="K7" s="787"/>
      <c r="L7" s="788"/>
      <c r="M7" s="109" t="s">
        <v>577</v>
      </c>
      <c r="O7" s="786"/>
      <c r="P7" s="787"/>
      <c r="Q7" s="788"/>
      <c r="R7" s="109" t="s">
        <v>577</v>
      </c>
      <c r="U7" s="458"/>
      <c r="V7" s="458"/>
      <c r="W7" s="458"/>
    </row>
    <row r="8" spans="1:23" s="98" customFormat="1" ht="15.75" customHeight="1">
      <c r="A8" s="8"/>
      <c r="B8" s="8"/>
      <c r="C8" s="8"/>
      <c r="D8" s="109" t="s">
        <v>375</v>
      </c>
      <c r="E8" s="777"/>
      <c r="F8" s="778"/>
      <c r="G8" s="779"/>
      <c r="H8" s="109" t="s">
        <v>571</v>
      </c>
      <c r="I8" s="13"/>
      <c r="J8" s="777"/>
      <c r="K8" s="778"/>
      <c r="L8" s="779"/>
      <c r="M8" s="109" t="s">
        <v>571</v>
      </c>
      <c r="O8" s="777"/>
      <c r="P8" s="778"/>
      <c r="Q8" s="779"/>
      <c r="R8" s="109" t="s">
        <v>571</v>
      </c>
      <c r="U8" s="458"/>
      <c r="V8" s="458"/>
      <c r="W8" s="458"/>
    </row>
    <row r="9" spans="1:23" s="98" customFormat="1" ht="15.75" customHeight="1">
      <c r="A9" s="8"/>
      <c r="B9" s="8"/>
      <c r="C9" s="8"/>
      <c r="D9" s="109" t="s">
        <v>376</v>
      </c>
      <c r="E9" s="777"/>
      <c r="F9" s="778"/>
      <c r="G9" s="779"/>
      <c r="H9" s="109" t="s">
        <v>366</v>
      </c>
      <c r="I9" s="13"/>
      <c r="J9" s="777"/>
      <c r="K9" s="778"/>
      <c r="L9" s="779"/>
      <c r="M9" s="109" t="s">
        <v>366</v>
      </c>
      <c r="O9" s="777"/>
      <c r="P9" s="778"/>
      <c r="Q9" s="779"/>
      <c r="R9" s="109" t="s">
        <v>366</v>
      </c>
      <c r="U9" s="458"/>
      <c r="V9" s="458"/>
      <c r="W9" s="458"/>
    </row>
    <row r="10" spans="1:23" s="98" customFormat="1" ht="15.75" customHeight="1">
      <c r="A10" s="8"/>
      <c r="B10" s="8"/>
      <c r="C10" s="8"/>
      <c r="D10" s="109" t="s">
        <v>377</v>
      </c>
      <c r="E10" s="816" t="str">
        <f>IF(OR(E8="",E9="")=TRUE,"",E8*E9)</f>
        <v/>
      </c>
      <c r="F10" s="817"/>
      <c r="G10" s="818"/>
      <c r="H10" s="109" t="s">
        <v>572</v>
      </c>
      <c r="I10" s="13"/>
      <c r="J10" s="816" t="str">
        <f>IF(OR(J8="",J9="")=TRUE,"",J8*J9)</f>
        <v/>
      </c>
      <c r="K10" s="817"/>
      <c r="L10" s="818"/>
      <c r="M10" s="109" t="s">
        <v>572</v>
      </c>
      <c r="O10" s="816" t="str">
        <f>IF(OR(O8="",O9="")=TRUE,"",O8*O9)</f>
        <v/>
      </c>
      <c r="P10" s="817"/>
      <c r="Q10" s="818"/>
      <c r="R10" s="109" t="s">
        <v>572</v>
      </c>
      <c r="U10" s="458"/>
      <c r="V10" s="458"/>
      <c r="W10" s="458"/>
    </row>
    <row r="11" spans="1:23" s="98" customFormat="1" ht="15.75" customHeight="1">
      <c r="A11" s="8"/>
      <c r="B11" s="226"/>
      <c r="C11" s="226"/>
      <c r="D11" s="231"/>
      <c r="E11" s="227"/>
      <c r="F11" s="227"/>
      <c r="G11" s="229"/>
      <c r="H11" s="236"/>
      <c r="I11" s="230"/>
      <c r="J11" s="230"/>
      <c r="K11" s="230"/>
      <c r="L11" s="230"/>
      <c r="M11" s="230"/>
      <c r="N11" s="229"/>
      <c r="O11" s="230"/>
      <c r="P11" s="227"/>
      <c r="Q11" s="227"/>
      <c r="R11" s="227"/>
      <c r="U11" s="458"/>
      <c r="V11" s="457" t="s">
        <v>842</v>
      </c>
      <c r="W11" s="457" t="s">
        <v>843</v>
      </c>
    </row>
    <row r="12" spans="1:23" s="98" customFormat="1" ht="15.75" customHeight="1">
      <c r="A12" s="8"/>
      <c r="B12" s="8"/>
      <c r="C12" s="106" t="s">
        <v>378</v>
      </c>
      <c r="D12" s="205"/>
      <c r="E12" s="9"/>
      <c r="F12" s="9"/>
      <c r="H12" s="108"/>
      <c r="I12" s="13"/>
      <c r="J12" s="789" t="s">
        <v>836</v>
      </c>
      <c r="K12" s="790"/>
      <c r="L12" s="790"/>
      <c r="M12" s="9"/>
      <c r="O12" s="789" t="s">
        <v>837</v>
      </c>
      <c r="P12" s="790"/>
      <c r="Q12" s="790"/>
      <c r="R12" s="9"/>
      <c r="U12" s="456" t="str">
        <f>C12</f>
        <v>・バイオマス燃料</v>
      </c>
      <c r="V12" s="458" t="b">
        <v>0</v>
      </c>
      <c r="W12" s="458" t="b">
        <v>0</v>
      </c>
    </row>
    <row r="13" spans="1:23" s="98" customFormat="1" ht="15.75" customHeight="1">
      <c r="A13" s="8"/>
      <c r="B13" s="8"/>
      <c r="C13" s="8"/>
      <c r="D13" s="205" t="s">
        <v>365</v>
      </c>
      <c r="E13" s="811"/>
      <c r="F13" s="784"/>
      <c r="G13" s="785"/>
      <c r="H13" s="108"/>
      <c r="I13" s="13"/>
      <c r="J13" s="783"/>
      <c r="K13" s="784"/>
      <c r="L13" s="785"/>
      <c r="M13" s="108"/>
      <c r="O13" s="783"/>
      <c r="P13" s="784"/>
      <c r="Q13" s="785"/>
      <c r="R13" s="108"/>
      <c r="U13" s="458"/>
      <c r="V13" s="458"/>
      <c r="W13" s="458"/>
    </row>
    <row r="14" spans="1:23" s="98" customFormat="1" ht="15.75" customHeight="1">
      <c r="A14" s="8"/>
      <c r="B14" s="8"/>
      <c r="C14" s="8"/>
      <c r="D14" s="205" t="s">
        <v>379</v>
      </c>
      <c r="E14" s="819">
        <f>データ参照シート!B81</f>
        <v>0</v>
      </c>
      <c r="F14" s="820"/>
      <c r="G14" s="821"/>
      <c r="H14" s="145" t="s">
        <v>573</v>
      </c>
      <c r="I14" s="13"/>
      <c r="J14" s="819"/>
      <c r="K14" s="820"/>
      <c r="L14" s="821"/>
      <c r="M14" s="145" t="s">
        <v>573</v>
      </c>
      <c r="O14" s="819"/>
      <c r="P14" s="820"/>
      <c r="Q14" s="821"/>
      <c r="R14" s="145" t="s">
        <v>573</v>
      </c>
      <c r="U14" s="458"/>
      <c r="V14" s="458"/>
      <c r="W14" s="458"/>
    </row>
    <row r="15" spans="1:23" s="98" customFormat="1" ht="15.75" customHeight="1">
      <c r="A15" s="8"/>
      <c r="B15" s="226"/>
      <c r="C15" s="226"/>
      <c r="D15" s="227"/>
      <c r="E15" s="228"/>
      <c r="F15" s="227"/>
      <c r="G15" s="229"/>
      <c r="H15" s="227"/>
      <c r="I15" s="227"/>
      <c r="J15" s="227"/>
      <c r="K15" s="227"/>
      <c r="L15" s="227"/>
      <c r="M15" s="227"/>
      <c r="N15" s="229"/>
      <c r="O15" s="230"/>
      <c r="P15" s="227"/>
      <c r="Q15" s="227"/>
      <c r="R15" s="227"/>
      <c r="U15" s="458"/>
      <c r="V15" s="457" t="s">
        <v>842</v>
      </c>
      <c r="W15" s="457" t="s">
        <v>843</v>
      </c>
    </row>
    <row r="16" spans="1:23" s="98" customFormat="1" ht="15.75" customHeight="1">
      <c r="A16" s="8"/>
      <c r="B16" s="8"/>
      <c r="C16" s="106" t="s">
        <v>367</v>
      </c>
      <c r="D16" s="9"/>
      <c r="E16" s="9"/>
      <c r="F16" s="9"/>
      <c r="H16" s="9"/>
      <c r="I16" s="9"/>
      <c r="J16" s="9"/>
      <c r="K16" s="9"/>
      <c r="L16" s="9"/>
      <c r="M16" s="9"/>
      <c r="O16" s="10"/>
      <c r="P16" s="9"/>
      <c r="Q16" s="9"/>
      <c r="R16" s="9"/>
      <c r="U16" s="456" t="str">
        <f>C16</f>
        <v>・補助燃料等</v>
      </c>
      <c r="V16" s="458" t="b">
        <v>0</v>
      </c>
      <c r="W16" s="458" t="b">
        <v>0</v>
      </c>
    </row>
    <row r="17" spans="1:23" s="98" customFormat="1" ht="15.75" customHeight="1">
      <c r="A17" s="8"/>
      <c r="B17" s="8"/>
      <c r="C17" s="106"/>
      <c r="D17" s="109" t="s">
        <v>368</v>
      </c>
      <c r="E17" s="9"/>
      <c r="F17" s="9"/>
      <c r="H17" s="9"/>
      <c r="I17" s="9"/>
      <c r="J17" s="789" t="s">
        <v>836</v>
      </c>
      <c r="K17" s="790"/>
      <c r="L17" s="790"/>
      <c r="M17" s="9"/>
      <c r="O17" s="789" t="s">
        <v>837</v>
      </c>
      <c r="P17" s="790"/>
      <c r="Q17" s="790"/>
      <c r="R17" s="9"/>
      <c r="U17" s="458"/>
      <c r="V17" s="458"/>
      <c r="W17" s="458"/>
    </row>
    <row r="18" spans="1:23" s="98" customFormat="1" ht="15.75" customHeight="1">
      <c r="A18" s="8"/>
      <c r="B18" s="8"/>
      <c r="C18" s="106"/>
      <c r="D18" s="205" t="s">
        <v>370</v>
      </c>
      <c r="E18" s="813"/>
      <c r="F18" s="814"/>
      <c r="G18" s="815"/>
      <c r="H18" s="109" t="s">
        <v>574</v>
      </c>
      <c r="I18" s="9"/>
      <c r="J18" s="813"/>
      <c r="K18" s="814"/>
      <c r="L18" s="815"/>
      <c r="M18" s="109" t="s">
        <v>574</v>
      </c>
      <c r="O18" s="813"/>
      <c r="P18" s="814"/>
      <c r="Q18" s="815"/>
      <c r="R18" s="109" t="s">
        <v>574</v>
      </c>
      <c r="U18" s="458"/>
      <c r="V18" s="458"/>
      <c r="W18" s="458"/>
    </row>
    <row r="19" spans="1:23" s="98" customFormat="1" ht="15.75" customHeight="1">
      <c r="A19" s="8"/>
      <c r="B19" s="8"/>
      <c r="C19" s="106"/>
      <c r="D19" s="205" t="s">
        <v>371</v>
      </c>
      <c r="E19" s="777"/>
      <c r="F19" s="778"/>
      <c r="G19" s="779"/>
      <c r="H19" s="109" t="s">
        <v>369</v>
      </c>
      <c r="I19" s="9"/>
      <c r="J19" s="777"/>
      <c r="K19" s="778"/>
      <c r="L19" s="779"/>
      <c r="M19" s="109" t="s">
        <v>369</v>
      </c>
      <c r="O19" s="777"/>
      <c r="P19" s="778"/>
      <c r="Q19" s="779"/>
      <c r="R19" s="109" t="s">
        <v>369</v>
      </c>
      <c r="U19" s="458"/>
      <c r="V19" s="458"/>
      <c r="W19" s="458"/>
    </row>
    <row r="20" spans="1:23" s="98" customFormat="1" ht="15.75" customHeight="1">
      <c r="A20" s="8"/>
      <c r="B20" s="8"/>
      <c r="C20" s="106"/>
      <c r="D20" s="205" t="s">
        <v>341</v>
      </c>
      <c r="E20" s="9"/>
      <c r="F20" s="9"/>
      <c r="H20" s="109"/>
      <c r="I20" s="9"/>
      <c r="J20" s="9"/>
      <c r="K20" s="9"/>
      <c r="M20" s="109"/>
      <c r="O20" s="9"/>
      <c r="P20" s="9"/>
      <c r="R20" s="109"/>
      <c r="U20" s="458"/>
      <c r="V20" s="458"/>
      <c r="W20" s="458"/>
    </row>
    <row r="21" spans="1:23" s="98" customFormat="1" ht="15.75" customHeight="1">
      <c r="A21" s="8"/>
      <c r="B21" s="8"/>
      <c r="C21" s="106"/>
      <c r="D21" s="205" t="s">
        <v>370</v>
      </c>
      <c r="E21" s="813"/>
      <c r="F21" s="814"/>
      <c r="G21" s="815"/>
      <c r="H21" s="109" t="s">
        <v>574</v>
      </c>
      <c r="I21" s="9"/>
      <c r="J21" s="813"/>
      <c r="K21" s="814"/>
      <c r="L21" s="815"/>
      <c r="M21" s="109" t="s">
        <v>574</v>
      </c>
      <c r="O21" s="813"/>
      <c r="P21" s="814"/>
      <c r="Q21" s="815"/>
      <c r="R21" s="109" t="s">
        <v>574</v>
      </c>
      <c r="U21" s="458"/>
      <c r="V21" s="458"/>
      <c r="W21" s="458"/>
    </row>
    <row r="22" spans="1:23" s="98" customFormat="1" ht="15.75" customHeight="1">
      <c r="A22" s="8"/>
      <c r="B22" s="8"/>
      <c r="C22" s="106"/>
      <c r="D22" s="205" t="s">
        <v>371</v>
      </c>
      <c r="E22" s="777"/>
      <c r="F22" s="778"/>
      <c r="G22" s="779"/>
      <c r="H22" s="109" t="s">
        <v>369</v>
      </c>
      <c r="I22" s="9"/>
      <c r="J22" s="777"/>
      <c r="K22" s="778"/>
      <c r="L22" s="779"/>
      <c r="M22" s="109" t="s">
        <v>369</v>
      </c>
      <c r="O22" s="777"/>
      <c r="P22" s="778"/>
      <c r="Q22" s="779"/>
      <c r="R22" s="109" t="s">
        <v>369</v>
      </c>
      <c r="U22" s="458"/>
      <c r="V22" s="458"/>
      <c r="W22" s="458"/>
    </row>
    <row r="23" spans="1:23" s="98" customFormat="1" ht="15.75" customHeight="1">
      <c r="A23" s="8"/>
      <c r="B23" s="226"/>
      <c r="C23" s="226"/>
      <c r="D23" s="227"/>
      <c r="E23" s="228"/>
      <c r="F23" s="227"/>
      <c r="G23" s="229"/>
      <c r="H23" s="227"/>
      <c r="I23" s="227"/>
      <c r="J23" s="227"/>
      <c r="K23" s="227"/>
      <c r="L23" s="227"/>
      <c r="M23" s="227"/>
      <c r="N23" s="229"/>
      <c r="O23" s="230"/>
      <c r="P23" s="227"/>
      <c r="Q23" s="227"/>
      <c r="R23" s="227"/>
      <c r="U23" s="458"/>
      <c r="V23" s="457" t="s">
        <v>842</v>
      </c>
      <c r="W23" s="457" t="s">
        <v>843</v>
      </c>
    </row>
    <row r="24" spans="1:23" s="98" customFormat="1" ht="15.75" customHeight="1">
      <c r="A24" s="8"/>
      <c r="B24" s="8"/>
      <c r="C24" s="106" t="s">
        <v>420</v>
      </c>
      <c r="D24" s="9"/>
      <c r="E24" s="104"/>
      <c r="F24" s="9"/>
      <c r="H24" s="9"/>
      <c r="I24" s="9"/>
      <c r="J24" s="789" t="s">
        <v>836</v>
      </c>
      <c r="K24" s="790"/>
      <c r="L24" s="790"/>
      <c r="M24" s="9"/>
      <c r="O24" s="789" t="s">
        <v>837</v>
      </c>
      <c r="P24" s="790"/>
      <c r="Q24" s="790"/>
      <c r="R24" s="9"/>
      <c r="U24" s="456" t="str">
        <f>C24</f>
        <v>・発電機</v>
      </c>
      <c r="V24" s="458" t="b">
        <v>0</v>
      </c>
      <c r="W24" s="458" t="b">
        <v>0</v>
      </c>
    </row>
    <row r="25" spans="1:23" s="98" customFormat="1" ht="15.75" customHeight="1">
      <c r="A25" s="8"/>
      <c r="B25" s="8"/>
      <c r="C25" s="8"/>
      <c r="D25" s="109" t="s">
        <v>421</v>
      </c>
      <c r="E25" s="783"/>
      <c r="F25" s="784"/>
      <c r="G25" s="785"/>
      <c r="H25" s="9"/>
      <c r="I25" s="9"/>
      <c r="J25" s="783"/>
      <c r="K25" s="784"/>
      <c r="L25" s="785"/>
      <c r="M25" s="9"/>
      <c r="O25" s="783"/>
      <c r="P25" s="784"/>
      <c r="Q25" s="785"/>
      <c r="R25" s="9"/>
      <c r="U25" s="458"/>
      <c r="V25" s="458"/>
      <c r="W25" s="458"/>
    </row>
    <row r="26" spans="1:23" s="98" customFormat="1" ht="15.75" customHeight="1">
      <c r="A26" s="8"/>
      <c r="B26" s="8"/>
      <c r="C26" s="8"/>
      <c r="D26" s="109" t="s">
        <v>385</v>
      </c>
      <c r="E26" s="811"/>
      <c r="F26" s="784"/>
      <c r="G26" s="785"/>
      <c r="H26" s="9"/>
      <c r="I26" s="9"/>
      <c r="J26" s="783"/>
      <c r="K26" s="784"/>
      <c r="L26" s="785"/>
      <c r="M26" s="9"/>
      <c r="O26" s="783"/>
      <c r="P26" s="784"/>
      <c r="Q26" s="785"/>
      <c r="R26" s="9"/>
      <c r="U26" s="458"/>
      <c r="V26" s="458"/>
      <c r="W26" s="458"/>
    </row>
    <row r="27" spans="1:23" s="98" customFormat="1" ht="15.75" customHeight="1">
      <c r="A27" s="8"/>
      <c r="B27" s="8"/>
      <c r="C27" s="8"/>
      <c r="D27" s="109" t="s">
        <v>391</v>
      </c>
      <c r="E27" s="828"/>
      <c r="F27" s="823"/>
      <c r="G27" s="824"/>
      <c r="H27" s="9"/>
      <c r="I27" s="9"/>
      <c r="J27" s="822"/>
      <c r="K27" s="823"/>
      <c r="L27" s="824"/>
      <c r="M27" s="9"/>
      <c r="O27" s="822"/>
      <c r="P27" s="823"/>
      <c r="Q27" s="824"/>
      <c r="R27" s="9"/>
      <c r="U27" s="458"/>
      <c r="V27" s="458"/>
      <c r="W27" s="458"/>
    </row>
    <row r="28" spans="1:23" s="98" customFormat="1" ht="15.75" customHeight="1">
      <c r="A28" s="8"/>
      <c r="B28" s="8"/>
      <c r="C28" s="8"/>
      <c r="D28" s="109" t="s">
        <v>423</v>
      </c>
      <c r="E28" s="786"/>
      <c r="F28" s="787"/>
      <c r="G28" s="788"/>
      <c r="H28" s="109" t="s">
        <v>577</v>
      </c>
      <c r="I28" s="9"/>
      <c r="J28" s="786"/>
      <c r="K28" s="787"/>
      <c r="L28" s="788"/>
      <c r="M28" s="109" t="s">
        <v>577</v>
      </c>
      <c r="O28" s="786"/>
      <c r="P28" s="787"/>
      <c r="Q28" s="788"/>
      <c r="R28" s="109" t="s">
        <v>577</v>
      </c>
      <c r="U28" s="458"/>
      <c r="V28" s="458"/>
      <c r="W28" s="458"/>
    </row>
    <row r="29" spans="1:23" s="98" customFormat="1" ht="15.75" customHeight="1">
      <c r="A29" s="8"/>
      <c r="B29" s="8"/>
      <c r="C29" s="8"/>
      <c r="D29" s="109" t="s">
        <v>410</v>
      </c>
      <c r="E29" s="777"/>
      <c r="F29" s="778"/>
      <c r="G29" s="779"/>
      <c r="H29" s="109" t="s">
        <v>380</v>
      </c>
      <c r="I29" s="9"/>
      <c r="J29" s="777"/>
      <c r="K29" s="778"/>
      <c r="L29" s="779"/>
      <c r="M29" s="109" t="s">
        <v>380</v>
      </c>
      <c r="O29" s="777"/>
      <c r="P29" s="778"/>
      <c r="Q29" s="779"/>
      <c r="R29" s="109" t="s">
        <v>380</v>
      </c>
      <c r="U29" s="458"/>
      <c r="V29" s="458"/>
      <c r="W29" s="458"/>
    </row>
    <row r="30" spans="1:23" s="98" customFormat="1" ht="15.75" customHeight="1">
      <c r="A30" s="8"/>
      <c r="B30" s="8"/>
      <c r="C30" s="8"/>
      <c r="D30" s="109" t="s">
        <v>422</v>
      </c>
      <c r="E30" s="780" t="str">
        <f>IF(OR(E28="",E29="")=TRUE,"",E28*E29)</f>
        <v/>
      </c>
      <c r="F30" s="781"/>
      <c r="G30" s="782"/>
      <c r="H30" s="109" t="s">
        <v>577</v>
      </c>
      <c r="I30" s="9"/>
      <c r="J30" s="780" t="str">
        <f>IF(OR(J28="",J29="")=TRUE,"",J28*J29)</f>
        <v/>
      </c>
      <c r="K30" s="781"/>
      <c r="L30" s="782"/>
      <c r="M30" s="109" t="s">
        <v>577</v>
      </c>
      <c r="O30" s="780" t="str">
        <f>IF(OR(O28="",O29="")=TRUE,"",O28*O29)</f>
        <v/>
      </c>
      <c r="P30" s="781"/>
      <c r="Q30" s="782"/>
      <c r="R30" s="109" t="s">
        <v>577</v>
      </c>
      <c r="U30" s="458"/>
      <c r="V30" s="458"/>
      <c r="W30" s="458"/>
    </row>
    <row r="31" spans="1:23" s="98" customFormat="1" ht="15.75" customHeight="1">
      <c r="A31" s="8"/>
      <c r="B31" s="8"/>
      <c r="C31" s="8"/>
      <c r="D31" s="109"/>
      <c r="E31" s="9"/>
      <c r="F31" s="9"/>
      <c r="G31" s="109"/>
      <c r="H31" s="9"/>
      <c r="I31" s="9"/>
      <c r="J31" s="9"/>
      <c r="K31" s="9"/>
      <c r="L31" s="9"/>
      <c r="M31" s="9"/>
      <c r="O31" s="10"/>
      <c r="P31" s="9"/>
      <c r="Q31" s="9"/>
      <c r="R31" s="9"/>
      <c r="U31" s="458"/>
      <c r="V31" s="457" t="s">
        <v>842</v>
      </c>
      <c r="W31" s="457" t="s">
        <v>843</v>
      </c>
    </row>
    <row r="32" spans="1:23" s="98" customFormat="1" ht="15.75" customHeight="1">
      <c r="A32" s="8"/>
      <c r="B32" s="8"/>
      <c r="C32" s="106" t="s">
        <v>372</v>
      </c>
      <c r="D32" s="9"/>
      <c r="E32" s="9"/>
      <c r="F32" s="9"/>
      <c r="G32" s="9"/>
      <c r="H32" s="9"/>
      <c r="I32" s="9"/>
      <c r="J32" s="789" t="s">
        <v>836</v>
      </c>
      <c r="K32" s="790"/>
      <c r="L32" s="790"/>
      <c r="M32" s="9"/>
      <c r="O32" s="789" t="s">
        <v>837</v>
      </c>
      <c r="P32" s="790"/>
      <c r="Q32" s="790"/>
      <c r="R32" s="9"/>
      <c r="U32" s="456" t="str">
        <f>C32</f>
        <v>・バイオマスボイラ</v>
      </c>
      <c r="V32" s="458" t="b">
        <v>0</v>
      </c>
      <c r="W32" s="458" t="b">
        <v>0</v>
      </c>
    </row>
    <row r="33" spans="1:23" s="98" customFormat="1" ht="15.75" customHeight="1">
      <c r="A33" s="8"/>
      <c r="B33" s="8"/>
      <c r="C33" s="8"/>
      <c r="D33" s="107" t="s">
        <v>191</v>
      </c>
      <c r="E33" s="783"/>
      <c r="F33" s="784"/>
      <c r="G33" s="785"/>
      <c r="H33" s="9"/>
      <c r="I33" s="9"/>
      <c r="J33" s="783"/>
      <c r="K33" s="784"/>
      <c r="L33" s="785"/>
      <c r="M33" s="9"/>
      <c r="O33" s="783"/>
      <c r="P33" s="784"/>
      <c r="Q33" s="785"/>
      <c r="R33" s="9"/>
      <c r="U33" s="458"/>
      <c r="V33" s="458"/>
      <c r="W33" s="458"/>
    </row>
    <row r="34" spans="1:23" s="98" customFormat="1" ht="15.75" customHeight="1">
      <c r="A34" s="8"/>
      <c r="B34" s="8"/>
      <c r="C34" s="8"/>
      <c r="D34" s="205" t="s">
        <v>297</v>
      </c>
      <c r="E34" s="783"/>
      <c r="F34" s="784"/>
      <c r="G34" s="785"/>
      <c r="H34" s="9"/>
      <c r="I34" s="9"/>
      <c r="J34" s="783"/>
      <c r="K34" s="784"/>
      <c r="L34" s="785"/>
      <c r="M34" s="9"/>
      <c r="O34" s="783"/>
      <c r="P34" s="784"/>
      <c r="Q34" s="785"/>
      <c r="R34" s="9"/>
      <c r="U34" s="458"/>
      <c r="V34" s="458"/>
      <c r="W34" s="458"/>
    </row>
    <row r="35" spans="1:23" s="98" customFormat="1" ht="15.75" customHeight="1">
      <c r="A35" s="8"/>
      <c r="B35" s="8"/>
      <c r="C35" s="8"/>
      <c r="D35" s="109" t="s">
        <v>373</v>
      </c>
      <c r="E35" s="811"/>
      <c r="F35" s="784"/>
      <c r="G35" s="785"/>
      <c r="H35" s="9"/>
      <c r="I35" s="9"/>
      <c r="J35" s="783"/>
      <c r="K35" s="784"/>
      <c r="L35" s="785"/>
      <c r="M35" s="9"/>
      <c r="O35" s="783"/>
      <c r="P35" s="784"/>
      <c r="Q35" s="785"/>
      <c r="R35" s="9"/>
      <c r="U35" s="458"/>
      <c r="V35" s="458"/>
      <c r="W35" s="458"/>
    </row>
    <row r="36" spans="1:23" s="98" customFormat="1" ht="15.75" customHeight="1">
      <c r="A36" s="8"/>
      <c r="B36" s="8"/>
      <c r="C36" s="8"/>
      <c r="D36" s="109" t="s">
        <v>359</v>
      </c>
      <c r="E36" s="786"/>
      <c r="F36" s="787"/>
      <c r="G36" s="788"/>
      <c r="H36" s="109" t="s">
        <v>577</v>
      </c>
      <c r="I36" s="9"/>
      <c r="J36" s="786"/>
      <c r="K36" s="787"/>
      <c r="L36" s="788"/>
      <c r="M36" s="109" t="s">
        <v>577</v>
      </c>
      <c r="O36" s="786"/>
      <c r="P36" s="787"/>
      <c r="Q36" s="788"/>
      <c r="R36" s="109" t="s">
        <v>577</v>
      </c>
      <c r="U36" s="458"/>
      <c r="V36" s="458"/>
      <c r="W36" s="458"/>
    </row>
    <row r="37" spans="1:23" s="98" customFormat="1" ht="15.75" customHeight="1">
      <c r="A37" s="8"/>
      <c r="B37" s="8"/>
      <c r="C37" s="8"/>
      <c r="D37" s="109" t="s">
        <v>357</v>
      </c>
      <c r="E37" s="777"/>
      <c r="F37" s="778"/>
      <c r="G37" s="779"/>
      <c r="H37" s="109" t="s">
        <v>380</v>
      </c>
      <c r="I37" s="9"/>
      <c r="J37" s="777"/>
      <c r="K37" s="778"/>
      <c r="L37" s="779"/>
      <c r="M37" s="109" t="s">
        <v>380</v>
      </c>
      <c r="O37" s="777"/>
      <c r="P37" s="778"/>
      <c r="Q37" s="779"/>
      <c r="R37" s="109" t="s">
        <v>380</v>
      </c>
      <c r="U37" s="458"/>
      <c r="V37" s="458"/>
      <c r="W37" s="458"/>
    </row>
    <row r="38" spans="1:23" s="98" customFormat="1" ht="15.75" customHeight="1">
      <c r="A38" s="8"/>
      <c r="B38" s="8"/>
      <c r="C38" s="8"/>
      <c r="D38" s="205" t="s">
        <v>569</v>
      </c>
      <c r="E38" s="780" t="str">
        <f>IF(OR(E36="",E37="")=TRUE,"",E36*E37)</f>
        <v/>
      </c>
      <c r="F38" s="781"/>
      <c r="G38" s="782"/>
      <c r="H38" s="109" t="s">
        <v>577</v>
      </c>
      <c r="I38" s="9"/>
      <c r="J38" s="780" t="str">
        <f>IF(OR(J36="",J37="")=TRUE,"",J36*J37)</f>
        <v/>
      </c>
      <c r="K38" s="781"/>
      <c r="L38" s="782"/>
      <c r="M38" s="109" t="s">
        <v>577</v>
      </c>
      <c r="O38" s="780" t="str">
        <f>IF(OR(O36="",O37="")=TRUE,"",O36*O37)</f>
        <v/>
      </c>
      <c r="P38" s="781"/>
      <c r="Q38" s="782"/>
      <c r="R38" s="109" t="s">
        <v>577</v>
      </c>
      <c r="U38" s="458"/>
      <c r="V38" s="458"/>
      <c r="W38" s="458"/>
    </row>
    <row r="39" spans="1:23" s="98" customFormat="1" ht="15.75" customHeight="1">
      <c r="A39" s="8"/>
      <c r="B39" s="226"/>
      <c r="C39" s="226"/>
      <c r="D39" s="227"/>
      <c r="E39" s="228"/>
      <c r="F39" s="227"/>
      <c r="G39" s="227"/>
      <c r="H39" s="227"/>
      <c r="I39" s="227"/>
      <c r="J39" s="227"/>
      <c r="K39" s="227"/>
      <c r="L39" s="227"/>
      <c r="M39" s="227"/>
      <c r="N39" s="229"/>
      <c r="O39" s="230"/>
      <c r="P39" s="227"/>
      <c r="Q39" s="227"/>
      <c r="R39" s="227"/>
      <c r="U39" s="458"/>
      <c r="V39" s="457" t="s">
        <v>842</v>
      </c>
      <c r="W39" s="457" t="s">
        <v>843</v>
      </c>
    </row>
    <row r="40" spans="1:23" s="98" customFormat="1" ht="15.75" customHeight="1">
      <c r="A40" s="8"/>
      <c r="B40" s="8"/>
      <c r="C40" s="106" t="s">
        <v>264</v>
      </c>
      <c r="D40" s="9"/>
      <c r="E40" s="9"/>
      <c r="F40" s="9"/>
      <c r="G40" s="9"/>
      <c r="H40" s="9"/>
      <c r="I40" s="9"/>
      <c r="J40" s="789" t="s">
        <v>836</v>
      </c>
      <c r="K40" s="790"/>
      <c r="L40" s="790"/>
      <c r="M40" s="9"/>
      <c r="O40" s="789" t="s">
        <v>837</v>
      </c>
      <c r="P40" s="790"/>
      <c r="Q40" s="790"/>
      <c r="R40" s="9"/>
      <c r="U40" s="456" t="str">
        <f>C40</f>
        <v>・バイオマス受入・供給設備</v>
      </c>
      <c r="V40" s="458" t="b">
        <v>0</v>
      </c>
      <c r="W40" s="458" t="b">
        <v>0</v>
      </c>
    </row>
    <row r="41" spans="1:23" s="98" customFormat="1" ht="15.75" customHeight="1">
      <c r="A41" s="8"/>
      <c r="B41" s="8"/>
      <c r="C41" s="8"/>
      <c r="D41" s="107" t="s">
        <v>191</v>
      </c>
      <c r="E41" s="783"/>
      <c r="F41" s="784"/>
      <c r="G41" s="785"/>
      <c r="H41" s="9"/>
      <c r="I41" s="9"/>
      <c r="J41" s="783"/>
      <c r="K41" s="784"/>
      <c r="L41" s="785"/>
      <c r="M41" s="9"/>
      <c r="O41" s="783"/>
      <c r="P41" s="784"/>
      <c r="Q41" s="785"/>
      <c r="R41" s="9"/>
      <c r="U41" s="458"/>
      <c r="V41" s="458"/>
      <c r="W41" s="458"/>
    </row>
    <row r="42" spans="1:23" s="98" customFormat="1" ht="15.75" customHeight="1">
      <c r="A42" s="8"/>
      <c r="B42" s="8"/>
      <c r="C42" s="8"/>
      <c r="D42" s="205" t="s">
        <v>297</v>
      </c>
      <c r="E42" s="783"/>
      <c r="F42" s="784"/>
      <c r="G42" s="785"/>
      <c r="H42" s="9"/>
      <c r="I42" s="9"/>
      <c r="J42" s="783"/>
      <c r="K42" s="784"/>
      <c r="L42" s="785"/>
      <c r="M42" s="9"/>
      <c r="O42" s="783"/>
      <c r="P42" s="784"/>
      <c r="Q42" s="785"/>
      <c r="R42" s="9"/>
      <c r="U42" s="458"/>
      <c r="V42" s="458"/>
      <c r="W42" s="458"/>
    </row>
    <row r="43" spans="1:23" s="98" customFormat="1" ht="15.75" customHeight="1">
      <c r="A43" s="8"/>
      <c r="B43" s="8"/>
      <c r="C43" s="8"/>
      <c r="D43" s="109" t="s">
        <v>373</v>
      </c>
      <c r="E43" s="783"/>
      <c r="F43" s="784"/>
      <c r="G43" s="785"/>
      <c r="H43" s="9"/>
      <c r="I43" s="9"/>
      <c r="J43" s="783"/>
      <c r="K43" s="784"/>
      <c r="L43" s="785"/>
      <c r="M43" s="9"/>
      <c r="O43" s="783"/>
      <c r="P43" s="784"/>
      <c r="Q43" s="785"/>
      <c r="R43" s="9"/>
      <c r="U43" s="458"/>
      <c r="V43" s="458"/>
      <c r="W43" s="458"/>
    </row>
    <row r="44" spans="1:23" s="98" customFormat="1" ht="15.75" customHeight="1">
      <c r="A44" s="8"/>
      <c r="B44" s="8"/>
      <c r="C44" s="8"/>
      <c r="D44" s="109" t="s">
        <v>374</v>
      </c>
      <c r="E44" s="786"/>
      <c r="F44" s="787"/>
      <c r="G44" s="788"/>
      <c r="H44" s="109" t="s">
        <v>570</v>
      </c>
      <c r="I44" s="9"/>
      <c r="J44" s="786"/>
      <c r="K44" s="787"/>
      <c r="L44" s="788"/>
      <c r="M44" s="109" t="s">
        <v>570</v>
      </c>
      <c r="O44" s="786"/>
      <c r="P44" s="787"/>
      <c r="Q44" s="788"/>
      <c r="R44" s="109" t="s">
        <v>570</v>
      </c>
      <c r="U44" s="458"/>
      <c r="V44" s="458"/>
      <c r="W44" s="458"/>
    </row>
    <row r="45" spans="1:23" s="98" customFormat="1" ht="15.75" customHeight="1">
      <c r="A45" s="8"/>
      <c r="B45" s="8"/>
      <c r="C45" s="8"/>
      <c r="D45" s="109" t="s">
        <v>360</v>
      </c>
      <c r="E45" s="777"/>
      <c r="F45" s="778"/>
      <c r="G45" s="779"/>
      <c r="H45" s="145" t="s">
        <v>361</v>
      </c>
      <c r="I45" s="9"/>
      <c r="J45" s="777"/>
      <c r="K45" s="778"/>
      <c r="L45" s="779"/>
      <c r="M45" s="145" t="s">
        <v>361</v>
      </c>
      <c r="O45" s="777"/>
      <c r="P45" s="778"/>
      <c r="Q45" s="779"/>
      <c r="R45" s="145" t="s">
        <v>361</v>
      </c>
      <c r="U45" s="458"/>
      <c r="V45" s="458"/>
      <c r="W45" s="458"/>
    </row>
    <row r="46" spans="1:23" s="98" customFormat="1" ht="15.75" customHeight="1">
      <c r="A46" s="8"/>
      <c r="B46" s="8"/>
      <c r="C46" s="8"/>
      <c r="D46" s="205" t="s">
        <v>575</v>
      </c>
      <c r="E46" s="780" t="str">
        <f>IF(OR(E44="",E45="")=TRUE,"",E44*E45)</f>
        <v/>
      </c>
      <c r="F46" s="781"/>
      <c r="G46" s="782"/>
      <c r="H46" s="109" t="s">
        <v>570</v>
      </c>
      <c r="I46" s="9"/>
      <c r="J46" s="780" t="str">
        <f>IF(OR(J44="",J45="")=TRUE,"",J44*J45)</f>
        <v/>
      </c>
      <c r="K46" s="781"/>
      <c r="L46" s="782"/>
      <c r="M46" s="109" t="s">
        <v>570</v>
      </c>
      <c r="O46" s="780" t="str">
        <f>IF(OR(O44="",O45="")=TRUE,"",O44*O45)</f>
        <v/>
      </c>
      <c r="P46" s="781"/>
      <c r="Q46" s="782"/>
      <c r="R46" s="109" t="s">
        <v>570</v>
      </c>
      <c r="U46" s="458"/>
      <c r="V46" s="458"/>
      <c r="W46" s="458"/>
    </row>
    <row r="47" spans="1:23" s="98" customFormat="1" ht="15.75" customHeight="1">
      <c r="A47" s="8"/>
      <c r="B47" s="226"/>
      <c r="C47" s="226"/>
      <c r="D47" s="237"/>
      <c r="E47" s="237"/>
      <c r="F47" s="227"/>
      <c r="G47" s="237"/>
      <c r="H47" s="227"/>
      <c r="I47" s="227"/>
      <c r="J47" s="227"/>
      <c r="K47" s="227"/>
      <c r="L47" s="227"/>
      <c r="M47" s="227"/>
      <c r="N47" s="229"/>
      <c r="O47" s="230"/>
      <c r="P47" s="227"/>
      <c r="Q47" s="227"/>
      <c r="R47" s="227"/>
      <c r="U47" s="458"/>
      <c r="V47" s="457" t="s">
        <v>842</v>
      </c>
      <c r="W47" s="457" t="s">
        <v>843</v>
      </c>
    </row>
    <row r="48" spans="1:23" s="98" customFormat="1" ht="15.75" customHeight="1">
      <c r="A48" s="8"/>
      <c r="B48" s="8"/>
      <c r="C48" s="106" t="s">
        <v>424</v>
      </c>
      <c r="D48" s="109"/>
      <c r="E48" s="109"/>
      <c r="F48" s="9"/>
      <c r="G48" s="109"/>
      <c r="H48" s="9"/>
      <c r="I48" s="9"/>
      <c r="J48" s="789" t="s">
        <v>836</v>
      </c>
      <c r="K48" s="790"/>
      <c r="L48" s="790"/>
      <c r="M48" s="9"/>
      <c r="O48" s="789" t="s">
        <v>837</v>
      </c>
      <c r="P48" s="790"/>
      <c r="Q48" s="790"/>
      <c r="R48" s="9"/>
      <c r="U48" s="456" t="str">
        <f>C48</f>
        <v>・冷却塔</v>
      </c>
      <c r="V48" s="458" t="b">
        <v>0</v>
      </c>
      <c r="W48" s="458" t="b">
        <v>0</v>
      </c>
    </row>
    <row r="49" spans="1:23" s="98" customFormat="1" ht="15.75" customHeight="1">
      <c r="A49" s="8"/>
      <c r="B49" s="8"/>
      <c r="C49" s="8"/>
      <c r="D49" s="109" t="s">
        <v>421</v>
      </c>
      <c r="E49" s="783"/>
      <c r="F49" s="784"/>
      <c r="G49" s="785"/>
      <c r="H49" s="9"/>
      <c r="I49" s="9"/>
      <c r="J49" s="783"/>
      <c r="K49" s="784"/>
      <c r="L49" s="785"/>
      <c r="M49" s="9"/>
      <c r="O49" s="783"/>
      <c r="P49" s="784"/>
      <c r="Q49" s="785"/>
      <c r="R49" s="9"/>
      <c r="U49" s="458"/>
      <c r="V49" s="458"/>
      <c r="W49" s="458"/>
    </row>
    <row r="50" spans="1:23" s="98" customFormat="1" ht="15.75" customHeight="1">
      <c r="A50" s="8"/>
      <c r="B50" s="8"/>
      <c r="C50" s="8"/>
      <c r="D50" s="109" t="s">
        <v>385</v>
      </c>
      <c r="E50" s="783"/>
      <c r="F50" s="784"/>
      <c r="G50" s="785"/>
      <c r="H50" s="9"/>
      <c r="I50" s="9"/>
      <c r="J50" s="783"/>
      <c r="K50" s="784"/>
      <c r="L50" s="785"/>
      <c r="M50" s="9"/>
      <c r="O50" s="783"/>
      <c r="P50" s="784"/>
      <c r="Q50" s="785"/>
      <c r="R50" s="9"/>
      <c r="U50" s="458"/>
      <c r="V50" s="458"/>
      <c r="W50" s="458"/>
    </row>
    <row r="51" spans="1:23" s="98" customFormat="1" ht="15.75" customHeight="1">
      <c r="A51" s="8"/>
      <c r="B51" s="8"/>
      <c r="C51" s="8"/>
      <c r="D51" s="109" t="s">
        <v>383</v>
      </c>
      <c r="E51" s="783"/>
      <c r="F51" s="784"/>
      <c r="G51" s="785"/>
      <c r="H51" s="9"/>
      <c r="I51" s="9"/>
      <c r="J51" s="783"/>
      <c r="K51" s="784"/>
      <c r="L51" s="785"/>
      <c r="M51" s="9"/>
      <c r="O51" s="783"/>
      <c r="P51" s="784"/>
      <c r="Q51" s="785"/>
      <c r="R51" s="9"/>
      <c r="U51" s="458"/>
      <c r="V51" s="458"/>
      <c r="W51" s="458"/>
    </row>
    <row r="52" spans="1:23" s="98" customFormat="1" ht="15.75" customHeight="1">
      <c r="A52" s="8"/>
      <c r="B52" s="8"/>
      <c r="C52" s="8"/>
      <c r="D52" s="109" t="s">
        <v>425</v>
      </c>
      <c r="E52" s="786"/>
      <c r="F52" s="787"/>
      <c r="G52" s="788"/>
      <c r="H52" s="109" t="s">
        <v>577</v>
      </c>
      <c r="I52" s="9"/>
      <c r="J52" s="786"/>
      <c r="K52" s="787"/>
      <c r="L52" s="788"/>
      <c r="M52" s="109" t="s">
        <v>577</v>
      </c>
      <c r="O52" s="786"/>
      <c r="P52" s="787"/>
      <c r="Q52" s="788"/>
      <c r="R52" s="109" t="s">
        <v>577</v>
      </c>
      <c r="U52" s="458"/>
      <c r="V52" s="458"/>
      <c r="W52" s="458"/>
    </row>
    <row r="53" spans="1:23" s="98" customFormat="1" ht="15.75" customHeight="1">
      <c r="A53" s="8"/>
      <c r="B53" s="8"/>
      <c r="C53" s="8"/>
      <c r="D53" s="109" t="s">
        <v>410</v>
      </c>
      <c r="E53" s="777"/>
      <c r="F53" s="778"/>
      <c r="G53" s="779"/>
      <c r="H53" s="109" t="s">
        <v>380</v>
      </c>
      <c r="I53" s="9"/>
      <c r="J53" s="777"/>
      <c r="K53" s="778"/>
      <c r="L53" s="779"/>
      <c r="M53" s="109" t="s">
        <v>380</v>
      </c>
      <c r="O53" s="777"/>
      <c r="P53" s="778"/>
      <c r="Q53" s="779"/>
      <c r="R53" s="109" t="s">
        <v>380</v>
      </c>
      <c r="U53" s="458"/>
      <c r="V53" s="458"/>
      <c r="W53" s="458"/>
    </row>
    <row r="54" spans="1:23" s="98" customFormat="1" ht="15.75" customHeight="1">
      <c r="A54" s="8"/>
      <c r="B54" s="8"/>
      <c r="C54" s="8"/>
      <c r="D54" s="109" t="s">
        <v>594</v>
      </c>
      <c r="E54" s="780" t="str">
        <f>IF(OR(E52="",E53="")=TRUE,"",E52*E53)</f>
        <v/>
      </c>
      <c r="F54" s="781"/>
      <c r="G54" s="782"/>
      <c r="H54" s="109" t="s">
        <v>577</v>
      </c>
      <c r="I54" s="9"/>
      <c r="J54" s="780" t="str">
        <f>IF(OR(J52="",J53="")=TRUE,"",J52*J53)</f>
        <v/>
      </c>
      <c r="K54" s="781"/>
      <c r="L54" s="782"/>
      <c r="M54" s="109" t="s">
        <v>577</v>
      </c>
      <c r="O54" s="780" t="str">
        <f>IF(OR(O52="",O53="")=TRUE,"",O52*O53)</f>
        <v/>
      </c>
      <c r="P54" s="781"/>
      <c r="Q54" s="782"/>
      <c r="R54" s="109" t="s">
        <v>577</v>
      </c>
      <c r="U54" s="458"/>
      <c r="V54" s="458"/>
      <c r="W54" s="458"/>
    </row>
    <row r="55" spans="1:23" s="98" customFormat="1" ht="15.75" customHeight="1">
      <c r="A55" s="8"/>
      <c r="B55" s="226"/>
      <c r="C55" s="226"/>
      <c r="D55" s="227"/>
      <c r="E55" s="228"/>
      <c r="F55" s="227"/>
      <c r="G55" s="227"/>
      <c r="H55" s="227"/>
      <c r="I55" s="227"/>
      <c r="J55" s="227"/>
      <c r="K55" s="227"/>
      <c r="L55" s="227"/>
      <c r="M55" s="227"/>
      <c r="N55" s="229"/>
      <c r="O55" s="230"/>
      <c r="P55" s="227"/>
      <c r="Q55" s="227"/>
      <c r="R55" s="227"/>
      <c r="U55" s="458"/>
      <c r="V55" s="457" t="s">
        <v>842</v>
      </c>
      <c r="W55" s="457" t="s">
        <v>843</v>
      </c>
    </row>
    <row r="56" spans="1:23" s="98" customFormat="1" ht="15.75" customHeight="1">
      <c r="A56" s="8"/>
      <c r="B56" s="8"/>
      <c r="C56" s="106" t="s">
        <v>408</v>
      </c>
      <c r="D56" s="9"/>
      <c r="E56" s="9"/>
      <c r="F56" s="9"/>
      <c r="G56" s="9"/>
      <c r="H56" s="9"/>
      <c r="I56" s="9"/>
      <c r="J56" s="789" t="s">
        <v>836</v>
      </c>
      <c r="K56" s="790"/>
      <c r="L56" s="790"/>
      <c r="M56" s="9"/>
      <c r="O56" s="789" t="s">
        <v>837</v>
      </c>
      <c r="P56" s="790"/>
      <c r="Q56" s="790"/>
      <c r="R56" s="9"/>
      <c r="U56" s="456" t="str">
        <f>C56</f>
        <v>・蓄電池</v>
      </c>
      <c r="V56" s="458" t="b">
        <v>0</v>
      </c>
      <c r="W56" s="458" t="b">
        <v>0</v>
      </c>
    </row>
    <row r="57" spans="1:23" s="98" customFormat="1" ht="15.75" customHeight="1">
      <c r="A57" s="8"/>
      <c r="B57" s="8"/>
      <c r="C57" s="8"/>
      <c r="D57" s="107" t="s">
        <v>191</v>
      </c>
      <c r="E57" s="783"/>
      <c r="F57" s="784"/>
      <c r="G57" s="785"/>
      <c r="H57" s="108"/>
      <c r="I57" s="19"/>
      <c r="J57" s="783"/>
      <c r="K57" s="784"/>
      <c r="L57" s="785"/>
      <c r="M57" s="108"/>
      <c r="O57" s="783"/>
      <c r="P57" s="784"/>
      <c r="Q57" s="785"/>
      <c r="R57" s="108"/>
    </row>
    <row r="58" spans="1:23" s="98" customFormat="1" ht="15.75" customHeight="1">
      <c r="A58" s="8"/>
      <c r="B58" s="8"/>
      <c r="C58" s="8"/>
      <c r="D58" s="205" t="s">
        <v>297</v>
      </c>
      <c r="E58" s="783"/>
      <c r="F58" s="784"/>
      <c r="G58" s="785"/>
      <c r="H58" s="108"/>
      <c r="I58" s="19"/>
      <c r="J58" s="783"/>
      <c r="K58" s="784"/>
      <c r="L58" s="785"/>
      <c r="M58" s="108"/>
      <c r="O58" s="783"/>
      <c r="P58" s="784"/>
      <c r="Q58" s="785"/>
      <c r="R58" s="108"/>
    </row>
    <row r="59" spans="1:23" s="98" customFormat="1" ht="15.75" customHeight="1">
      <c r="A59" s="8"/>
      <c r="B59" s="8"/>
      <c r="C59" s="8"/>
      <c r="D59" s="205" t="s">
        <v>685</v>
      </c>
      <c r="E59" s="786"/>
      <c r="F59" s="787"/>
      <c r="G59" s="788"/>
      <c r="H59" s="109" t="s">
        <v>577</v>
      </c>
      <c r="I59" s="19"/>
      <c r="J59" s="786"/>
      <c r="K59" s="787"/>
      <c r="L59" s="788"/>
      <c r="M59" s="109" t="s">
        <v>577</v>
      </c>
      <c r="O59" s="786"/>
      <c r="P59" s="787"/>
      <c r="Q59" s="788"/>
      <c r="R59" s="109" t="s">
        <v>577</v>
      </c>
    </row>
    <row r="60" spans="1:23" s="98" customFormat="1" ht="15.75" customHeight="1">
      <c r="A60" s="8"/>
      <c r="B60" s="8"/>
      <c r="C60" s="8"/>
      <c r="D60" s="205" t="s">
        <v>411</v>
      </c>
      <c r="E60" s="786"/>
      <c r="F60" s="787"/>
      <c r="G60" s="788"/>
      <c r="H60" s="109" t="s">
        <v>580</v>
      </c>
      <c r="I60" s="19"/>
      <c r="J60" s="786"/>
      <c r="K60" s="787"/>
      <c r="L60" s="788"/>
      <c r="M60" s="109" t="s">
        <v>580</v>
      </c>
      <c r="O60" s="786"/>
      <c r="P60" s="787"/>
      <c r="Q60" s="788"/>
      <c r="R60" s="109" t="s">
        <v>580</v>
      </c>
    </row>
    <row r="61" spans="1:23" s="98" customFormat="1" ht="15.75" customHeight="1">
      <c r="A61" s="8"/>
      <c r="B61" s="8"/>
      <c r="C61" s="8"/>
      <c r="D61" s="205" t="s">
        <v>357</v>
      </c>
      <c r="E61" s="777"/>
      <c r="F61" s="778"/>
      <c r="G61" s="779"/>
      <c r="H61" s="109" t="s">
        <v>358</v>
      </c>
      <c r="I61" s="215"/>
      <c r="J61" s="777"/>
      <c r="K61" s="778"/>
      <c r="L61" s="779"/>
      <c r="M61" s="109" t="s">
        <v>358</v>
      </c>
      <c r="O61" s="777"/>
      <c r="P61" s="778"/>
      <c r="Q61" s="779"/>
      <c r="R61" s="109" t="s">
        <v>358</v>
      </c>
    </row>
    <row r="62" spans="1:23" s="98" customFormat="1" ht="15.75" customHeight="1">
      <c r="A62" s="8"/>
      <c r="B62" s="8"/>
      <c r="C62" s="8"/>
      <c r="D62" s="205" t="s">
        <v>686</v>
      </c>
      <c r="E62" s="780" t="str">
        <f>IF(OR(E59="",E61="")=TRUE,"",E59*E61)</f>
        <v/>
      </c>
      <c r="F62" s="781"/>
      <c r="G62" s="782"/>
      <c r="H62" s="109" t="s">
        <v>577</v>
      </c>
      <c r="I62" s="19"/>
      <c r="J62" s="780" t="str">
        <f>IF(OR(J59="",J61="")=TRUE,"",J59*J61)</f>
        <v/>
      </c>
      <c r="K62" s="781"/>
      <c r="L62" s="782"/>
      <c r="M62" s="109" t="s">
        <v>577</v>
      </c>
      <c r="O62" s="780" t="str">
        <f>IF(OR(O59="",O61="")=TRUE,"",O59*O61)</f>
        <v/>
      </c>
      <c r="P62" s="781"/>
      <c r="Q62" s="782"/>
      <c r="R62" s="109" t="s">
        <v>577</v>
      </c>
    </row>
    <row r="63" spans="1:23" s="98" customFormat="1" ht="15.75" customHeight="1">
      <c r="A63" s="8"/>
      <c r="B63" s="8"/>
      <c r="C63" s="8"/>
      <c r="D63" s="205" t="s">
        <v>409</v>
      </c>
      <c r="E63" s="780" t="str">
        <f>IF(OR(E60="",E61="")=TRUE,"",E60*E61)</f>
        <v/>
      </c>
      <c r="F63" s="781"/>
      <c r="G63" s="782"/>
      <c r="H63" s="109" t="s">
        <v>580</v>
      </c>
      <c r="I63" s="215"/>
      <c r="J63" s="780" t="str">
        <f>IF(OR(J60="",J61="")=TRUE,"",J60*J61)</f>
        <v/>
      </c>
      <c r="K63" s="781"/>
      <c r="L63" s="782"/>
      <c r="M63" s="109" t="s">
        <v>580</v>
      </c>
      <c r="O63" s="780" t="str">
        <f>IF(OR(O60="",O61="")=TRUE,"",O60*O61)</f>
        <v/>
      </c>
      <c r="P63" s="781"/>
      <c r="Q63" s="782"/>
      <c r="R63" s="109" t="s">
        <v>580</v>
      </c>
    </row>
    <row r="64" spans="1:23" s="98" customFormat="1" ht="15.75" customHeight="1">
      <c r="A64" s="8"/>
      <c r="B64" s="8"/>
      <c r="C64" s="8"/>
      <c r="D64" s="9"/>
      <c r="E64" s="104"/>
      <c r="F64" s="104"/>
      <c r="G64" s="9"/>
      <c r="H64" s="9"/>
      <c r="I64" s="9"/>
      <c r="J64" s="9"/>
      <c r="K64" s="9"/>
      <c r="L64" s="9"/>
      <c r="M64" s="9"/>
      <c r="O64" s="10"/>
      <c r="P64" s="9"/>
      <c r="Q64" s="9"/>
      <c r="R64" s="9"/>
    </row>
    <row r="65" spans="1:20" ht="15.75" customHeight="1">
      <c r="B65" s="109" t="s">
        <v>362</v>
      </c>
      <c r="C65" s="9"/>
    </row>
    <row r="66" spans="1:20" ht="15.75" customHeight="1">
      <c r="A66" s="14"/>
      <c r="B66" s="15"/>
      <c r="C66" s="109" t="s">
        <v>584</v>
      </c>
      <c r="D66" s="16"/>
      <c r="E66" s="15"/>
      <c r="F66" s="15"/>
      <c r="G66" s="15"/>
      <c r="H66" s="15"/>
      <c r="I66" s="15"/>
      <c r="J66" s="15"/>
      <c r="K66" s="17"/>
      <c r="L66" s="17"/>
      <c r="M66" s="17"/>
      <c r="N66" s="117"/>
      <c r="R66" s="220"/>
    </row>
    <row r="67" spans="1:20" ht="15.75" customHeight="1">
      <c r="A67" s="14"/>
      <c r="B67" s="794"/>
      <c r="C67" s="609"/>
      <c r="D67" s="610"/>
      <c r="E67" s="18" t="s">
        <v>192</v>
      </c>
      <c r="F67" s="18" t="s">
        <v>193</v>
      </c>
      <c r="G67" s="18" t="s">
        <v>194</v>
      </c>
      <c r="H67" s="18" t="s">
        <v>195</v>
      </c>
      <c r="I67" s="18" t="s">
        <v>196</v>
      </c>
      <c r="J67" s="18" t="s">
        <v>197</v>
      </c>
      <c r="K67" s="18" t="s">
        <v>198</v>
      </c>
      <c r="L67" s="18" t="s">
        <v>199</v>
      </c>
      <c r="M67" s="18" t="s">
        <v>200</v>
      </c>
      <c r="N67" s="18" t="s">
        <v>201</v>
      </c>
      <c r="O67" s="18" t="s">
        <v>202</v>
      </c>
      <c r="P67" s="18" t="s">
        <v>203</v>
      </c>
      <c r="Q67" s="805" t="s">
        <v>519</v>
      </c>
      <c r="R67" s="805"/>
    </row>
    <row r="68" spans="1:20" ht="26.25" customHeight="1">
      <c r="B68" s="218" t="s">
        <v>517</v>
      </c>
      <c r="C68" s="792" t="s">
        <v>582</v>
      </c>
      <c r="D68" s="793"/>
      <c r="E68" s="531"/>
      <c r="F68" s="531"/>
      <c r="G68" s="531"/>
      <c r="H68" s="531"/>
      <c r="I68" s="531"/>
      <c r="J68" s="531"/>
      <c r="K68" s="531"/>
      <c r="L68" s="531"/>
      <c r="M68" s="531"/>
      <c r="N68" s="531"/>
      <c r="O68" s="531"/>
      <c r="P68" s="531"/>
      <c r="Q68" s="806">
        <f>SUM(E68:P68)</f>
        <v>0</v>
      </c>
      <c r="R68" s="806"/>
    </row>
    <row r="69" spans="1:20" ht="26.25" customHeight="1">
      <c r="B69" s="218" t="s">
        <v>518</v>
      </c>
      <c r="C69" s="792" t="s">
        <v>840</v>
      </c>
      <c r="D69" s="793"/>
      <c r="E69" s="531"/>
      <c r="F69" s="531"/>
      <c r="G69" s="531"/>
      <c r="H69" s="531"/>
      <c r="I69" s="531"/>
      <c r="J69" s="531"/>
      <c r="K69" s="531"/>
      <c r="L69" s="531"/>
      <c r="M69" s="531"/>
      <c r="N69" s="531"/>
      <c r="O69" s="531"/>
      <c r="P69" s="531"/>
      <c r="Q69" s="806">
        <f>SUM(E69:P69)</f>
        <v>0</v>
      </c>
      <c r="R69" s="806"/>
    </row>
    <row r="70" spans="1:20" ht="26.25" customHeight="1">
      <c r="B70" s="218" t="s">
        <v>838</v>
      </c>
      <c r="C70" s="792" t="s">
        <v>583</v>
      </c>
      <c r="D70" s="793"/>
      <c r="E70" s="531"/>
      <c r="F70" s="531"/>
      <c r="G70" s="531"/>
      <c r="H70" s="531"/>
      <c r="I70" s="531"/>
      <c r="J70" s="531"/>
      <c r="K70" s="531"/>
      <c r="L70" s="531"/>
      <c r="M70" s="531"/>
      <c r="N70" s="531"/>
      <c r="O70" s="531"/>
      <c r="P70" s="531"/>
      <c r="Q70" s="806">
        <f>SUM(E70:P70)</f>
        <v>0</v>
      </c>
      <c r="R70" s="806"/>
      <c r="T70" s="109"/>
    </row>
    <row r="71" spans="1:20" s="17" customFormat="1" ht="26.25" customHeight="1">
      <c r="A71" s="8"/>
      <c r="B71" s="8"/>
      <c r="C71" s="297" t="s">
        <v>839</v>
      </c>
      <c r="I71" s="802" t="s">
        <v>841</v>
      </c>
      <c r="J71" s="803"/>
      <c r="K71" s="803"/>
      <c r="L71" s="803"/>
      <c r="M71" s="803"/>
      <c r="N71" s="803"/>
      <c r="O71" s="803"/>
      <c r="P71" s="803"/>
      <c r="Q71" s="804"/>
      <c r="R71" s="316" t="e">
        <f>ROUND(Q68/(Q70-Q69)*100,1)</f>
        <v>#DIV/0!</v>
      </c>
      <c r="S71" s="272" t="s">
        <v>412</v>
      </c>
    </row>
    <row r="72" spans="1:20" s="17" customFormat="1" ht="15.75" customHeight="1">
      <c r="A72" s="8"/>
      <c r="B72" s="8"/>
      <c r="C72" s="106"/>
      <c r="D72" s="9"/>
      <c r="E72" s="9"/>
      <c r="F72" s="9"/>
      <c r="G72" s="9"/>
      <c r="H72" s="9"/>
      <c r="I72" s="9"/>
      <c r="J72" s="9"/>
      <c r="K72" s="9"/>
      <c r="L72" s="9"/>
      <c r="M72" s="9"/>
      <c r="N72" s="117"/>
      <c r="O72" s="11"/>
    </row>
    <row r="73" spans="1:20" ht="15.75" customHeight="1">
      <c r="C73" s="146" t="s">
        <v>413</v>
      </c>
      <c r="N73" s="9"/>
      <c r="O73" s="12"/>
    </row>
    <row r="74" spans="1:20" ht="15.75" customHeight="1">
      <c r="D74" s="109" t="s">
        <v>387</v>
      </c>
      <c r="E74" s="798"/>
      <c r="F74" s="799"/>
      <c r="G74" s="799"/>
      <c r="H74" s="799"/>
      <c r="I74" s="799"/>
      <c r="J74" s="799"/>
      <c r="K74" s="799"/>
      <c r="L74" s="799"/>
      <c r="M74" s="799"/>
      <c r="N74" s="799"/>
      <c r="O74" s="799"/>
      <c r="P74" s="800"/>
    </row>
    <row r="75" spans="1:20" ht="15.75" customHeight="1">
      <c r="E75" s="801"/>
      <c r="F75" s="799"/>
      <c r="G75" s="799"/>
      <c r="H75" s="799"/>
      <c r="I75" s="799"/>
      <c r="J75" s="799"/>
      <c r="K75" s="799"/>
      <c r="L75" s="799"/>
      <c r="M75" s="799"/>
      <c r="N75" s="799"/>
      <c r="O75" s="799"/>
      <c r="P75" s="800"/>
      <c r="R75" s="109"/>
    </row>
    <row r="76" spans="1:20" ht="15.75" customHeight="1">
      <c r="D76" s="109" t="s">
        <v>414</v>
      </c>
      <c r="E76" s="798"/>
      <c r="F76" s="799"/>
      <c r="G76" s="799"/>
      <c r="H76" s="799"/>
      <c r="I76" s="799"/>
      <c r="J76" s="799"/>
      <c r="K76" s="799"/>
      <c r="L76" s="799"/>
      <c r="M76" s="799"/>
      <c r="N76" s="799"/>
      <c r="O76" s="799"/>
      <c r="P76" s="800"/>
    </row>
    <row r="77" spans="1:20" ht="15.75" customHeight="1">
      <c r="E77" s="801"/>
      <c r="F77" s="799"/>
      <c r="G77" s="799"/>
      <c r="H77" s="799"/>
      <c r="I77" s="799"/>
      <c r="J77" s="799"/>
      <c r="K77" s="799"/>
      <c r="L77" s="799"/>
      <c r="M77" s="799"/>
      <c r="N77" s="799"/>
      <c r="O77" s="799"/>
      <c r="P77" s="800"/>
    </row>
    <row r="79" spans="1:20" ht="15.75" customHeight="1">
      <c r="C79" s="1"/>
    </row>
  </sheetData>
  <sheetProtection sheet="1" objects="1" scenarios="1" insertRows="0"/>
  <mergeCells count="154">
    <mergeCell ref="B2:K2"/>
    <mergeCell ref="E6:G6"/>
    <mergeCell ref="E7:G7"/>
    <mergeCell ref="E8:G8"/>
    <mergeCell ref="E76:P77"/>
    <mergeCell ref="Q67:R67"/>
    <mergeCell ref="C68:D68"/>
    <mergeCell ref="Q68:R68"/>
    <mergeCell ref="B67:D67"/>
    <mergeCell ref="E57:G57"/>
    <mergeCell ref="C70:D70"/>
    <mergeCell ref="Q70:R70"/>
    <mergeCell ref="E30:G30"/>
    <mergeCell ref="J40:L40"/>
    <mergeCell ref="O40:Q40"/>
    <mergeCell ref="J26:L26"/>
    <mergeCell ref="J5:L5"/>
    <mergeCell ref="O5:Q5"/>
    <mergeCell ref="J12:L12"/>
    <mergeCell ref="O12:Q12"/>
    <mergeCell ref="J17:L17"/>
    <mergeCell ref="O17:Q17"/>
    <mergeCell ref="J14:L14"/>
    <mergeCell ref="O6:Q6"/>
    <mergeCell ref="O7:Q7"/>
    <mergeCell ref="O8:Q8"/>
    <mergeCell ref="C69:D69"/>
    <mergeCell ref="Q69:R69"/>
    <mergeCell ref="E60:G60"/>
    <mergeCell ref="O63:Q63"/>
    <mergeCell ref="E49:G49"/>
    <mergeCell ref="E13:G13"/>
    <mergeCell ref="E14:G14"/>
    <mergeCell ref="E18:G18"/>
    <mergeCell ref="E19:G19"/>
    <mergeCell ref="E21:G21"/>
    <mergeCell ref="J27:L27"/>
    <mergeCell ref="J28:L28"/>
    <mergeCell ref="J29:L29"/>
    <mergeCell ref="J48:L48"/>
    <mergeCell ref="O48:Q48"/>
    <mergeCell ref="J56:L56"/>
    <mergeCell ref="O56:Q56"/>
    <mergeCell ref="O37:Q37"/>
    <mergeCell ref="O38:Q38"/>
    <mergeCell ref="J37:L37"/>
    <mergeCell ref="E22:G22"/>
    <mergeCell ref="E25:G25"/>
    <mergeCell ref="E50:G50"/>
    <mergeCell ref="E51:G51"/>
    <mergeCell ref="E52:G52"/>
    <mergeCell ref="E53:G53"/>
    <mergeCell ref="E54:G54"/>
    <mergeCell ref="J63:L63"/>
    <mergeCell ref="E58:G58"/>
    <mergeCell ref="E59:G59"/>
    <mergeCell ref="J57:L57"/>
    <mergeCell ref="E74:P75"/>
    <mergeCell ref="O57:Q57"/>
    <mergeCell ref="O58:Q58"/>
    <mergeCell ref="O59:Q59"/>
    <mergeCell ref="O60:Q60"/>
    <mergeCell ref="O61:Q61"/>
    <mergeCell ref="O62:Q62"/>
    <mergeCell ref="E61:G61"/>
    <mergeCell ref="E62:G62"/>
    <mergeCell ref="E63:G63"/>
    <mergeCell ref="I71:Q71"/>
    <mergeCell ref="J58:L58"/>
    <mergeCell ref="J59:L59"/>
    <mergeCell ref="J60:L60"/>
    <mergeCell ref="J61:L61"/>
    <mergeCell ref="J62:L62"/>
    <mergeCell ref="J6:L6"/>
    <mergeCell ref="J7:L7"/>
    <mergeCell ref="J8:L8"/>
    <mergeCell ref="J9:L9"/>
    <mergeCell ref="J10:L10"/>
    <mergeCell ref="E41:G41"/>
    <mergeCell ref="E38:G38"/>
    <mergeCell ref="E9:G9"/>
    <mergeCell ref="E10:G10"/>
    <mergeCell ref="J13:L13"/>
    <mergeCell ref="E28:G28"/>
    <mergeCell ref="E29:G29"/>
    <mergeCell ref="J24:L24"/>
    <mergeCell ref="J32:L32"/>
    <mergeCell ref="J25:L25"/>
    <mergeCell ref="J19:L19"/>
    <mergeCell ref="E26:G26"/>
    <mergeCell ref="E27:G27"/>
    <mergeCell ref="O9:Q9"/>
    <mergeCell ref="O10:Q10"/>
    <mergeCell ref="O13:Q13"/>
    <mergeCell ref="O14:Q14"/>
    <mergeCell ref="E42:G42"/>
    <mergeCell ref="E43:G43"/>
    <mergeCell ref="E44:G44"/>
    <mergeCell ref="E45:G45"/>
    <mergeCell ref="E46:G46"/>
    <mergeCell ref="E33:G33"/>
    <mergeCell ref="E34:G34"/>
    <mergeCell ref="E35:G35"/>
    <mergeCell ref="E36:G36"/>
    <mergeCell ref="E37:G37"/>
    <mergeCell ref="O24:Q24"/>
    <mergeCell ref="O32:Q32"/>
    <mergeCell ref="J18:L18"/>
    <mergeCell ref="J30:L30"/>
    <mergeCell ref="O25:Q25"/>
    <mergeCell ref="O26:Q26"/>
    <mergeCell ref="O27:Q27"/>
    <mergeCell ref="O28:Q28"/>
    <mergeCell ref="O29:Q29"/>
    <mergeCell ref="O30:Q30"/>
    <mergeCell ref="O18:Q18"/>
    <mergeCell ref="O19:Q19"/>
    <mergeCell ref="O21:Q21"/>
    <mergeCell ref="O22:Q22"/>
    <mergeCell ref="J38:L38"/>
    <mergeCell ref="O41:Q41"/>
    <mergeCell ref="O42:Q42"/>
    <mergeCell ref="O43:Q43"/>
    <mergeCell ref="O44:Q44"/>
    <mergeCell ref="J21:L21"/>
    <mergeCell ref="J22:L22"/>
    <mergeCell ref="O33:Q33"/>
    <mergeCell ref="O34:Q34"/>
    <mergeCell ref="O35:Q35"/>
    <mergeCell ref="O36:Q36"/>
    <mergeCell ref="J33:L33"/>
    <mergeCell ref="J34:L34"/>
    <mergeCell ref="J35:L35"/>
    <mergeCell ref="J36:L36"/>
    <mergeCell ref="O50:Q50"/>
    <mergeCell ref="O51:Q51"/>
    <mergeCell ref="O52:Q52"/>
    <mergeCell ref="O53:Q53"/>
    <mergeCell ref="O54:Q54"/>
    <mergeCell ref="O46:Q46"/>
    <mergeCell ref="J41:L41"/>
    <mergeCell ref="J42:L42"/>
    <mergeCell ref="J43:L43"/>
    <mergeCell ref="J44:L44"/>
    <mergeCell ref="J45:L45"/>
    <mergeCell ref="J46:L46"/>
    <mergeCell ref="O45:Q45"/>
    <mergeCell ref="O49:Q49"/>
    <mergeCell ref="J49:L49"/>
    <mergeCell ref="J50:L50"/>
    <mergeCell ref="J51:L51"/>
    <mergeCell ref="J52:L52"/>
    <mergeCell ref="J53:L53"/>
    <mergeCell ref="J54:L54"/>
  </mergeCells>
  <phoneticPr fontId="2"/>
  <conditionalFormatting sqref="J6:M10">
    <cfRule type="expression" dxfId="40" priority="18" stopIfTrue="1">
      <formula>$V$5=FALSE</formula>
    </cfRule>
  </conditionalFormatting>
  <conditionalFormatting sqref="J13:M14">
    <cfRule type="expression" dxfId="39" priority="17" stopIfTrue="1">
      <formula>$V$12=FALSE</formula>
    </cfRule>
  </conditionalFormatting>
  <conditionalFormatting sqref="J18:M22">
    <cfRule type="expression" dxfId="38" priority="16" stopIfTrue="1">
      <formula>$V$16=FALSE</formula>
    </cfRule>
  </conditionalFormatting>
  <conditionalFormatting sqref="J25:M30">
    <cfRule type="expression" dxfId="37" priority="15" stopIfTrue="1">
      <formula>$V$24=FALSE</formula>
    </cfRule>
  </conditionalFormatting>
  <conditionalFormatting sqref="J33:M38">
    <cfRule type="expression" dxfId="36" priority="14" stopIfTrue="1">
      <formula>$V$32=FALSE</formula>
    </cfRule>
  </conditionalFormatting>
  <conditionalFormatting sqref="J41:M46">
    <cfRule type="expression" dxfId="35" priority="13" stopIfTrue="1">
      <formula>$V$40=FALSE</formula>
    </cfRule>
  </conditionalFormatting>
  <conditionalFormatting sqref="J49:M54">
    <cfRule type="expression" dxfId="34" priority="12" stopIfTrue="1">
      <formula>$V$48=FALSE</formula>
    </cfRule>
  </conditionalFormatting>
  <conditionalFormatting sqref="J57:M63">
    <cfRule type="expression" dxfId="33" priority="11" stopIfTrue="1">
      <formula>$V$56=FALSE</formula>
    </cfRule>
  </conditionalFormatting>
  <conditionalFormatting sqref="O57:R63">
    <cfRule type="expression" dxfId="32" priority="10" stopIfTrue="1">
      <formula>$W$56=FALSE</formula>
    </cfRule>
  </conditionalFormatting>
  <conditionalFormatting sqref="O49:R54">
    <cfRule type="expression" dxfId="31" priority="9" stopIfTrue="1">
      <formula>$W$48=FALSE</formula>
    </cfRule>
  </conditionalFormatting>
  <conditionalFormatting sqref="O41:R46">
    <cfRule type="expression" dxfId="30" priority="8" stopIfTrue="1">
      <formula>$W$40=FALSE</formula>
    </cfRule>
  </conditionalFormatting>
  <conditionalFormatting sqref="O33:R38">
    <cfRule type="expression" dxfId="29" priority="7" stopIfTrue="1">
      <formula>$W$32=FALSE</formula>
    </cfRule>
  </conditionalFormatting>
  <conditionalFormatting sqref="O25:R30">
    <cfRule type="expression" dxfId="28" priority="6" stopIfTrue="1">
      <formula>$W$24=FALSE</formula>
    </cfRule>
  </conditionalFormatting>
  <conditionalFormatting sqref="O18:R22">
    <cfRule type="expression" dxfId="27" priority="5" stopIfTrue="1">
      <formula>$W$16=FALSE</formula>
    </cfRule>
  </conditionalFormatting>
  <conditionalFormatting sqref="O13:R14">
    <cfRule type="expression" dxfId="26" priority="4" stopIfTrue="1">
      <formula>$W$12=FALSE</formula>
    </cfRule>
  </conditionalFormatting>
  <conditionalFormatting sqref="O6:R10">
    <cfRule type="expression" dxfId="25" priority="3" stopIfTrue="1">
      <formula>$W$5=FALSE</formula>
    </cfRule>
  </conditionalFormatting>
  <conditionalFormatting sqref="B67:R70 I71:R71 E74:P77">
    <cfRule type="expression" dxfId="24" priority="1" stopIfTrue="1">
      <formula>$V$1&lt;&gt;"バイオマス発電"</formula>
    </cfRule>
  </conditionalFormatting>
  <dataValidations count="3">
    <dataValidation allowBlank="1" showErrorMessage="1" sqref="E68:P70"/>
    <dataValidation type="list" allowBlank="1" showInputMessage="1" showErrorMessage="1" error="「バイオマスコージェネレーション」または「バイオマス発電設備」のいずれかを選択してください。" prompt="「バイオマスコージェネレーション」または「バイオマス発電設備」のいずれかを選択してください。" sqref="O6:Q6">
      <formula1>バイオマス発電形態</formula1>
    </dataValidation>
    <dataValidation type="list" allowBlank="1" showInputMessage="1" showErrorMessage="1" error="「バイオマスコージェネレーション」または「バイオマス発電設備」のいずれかを選択してください。" prompt="「バイオマスコージェネレーション」または「バイオマス発電設備」のいずれかを選択してください。" sqref="E6:G6 J6:L6">
      <formula1>バイオマス発電形態</formula1>
    </dataValidation>
  </dataValidations>
  <pageMargins left="0.43307086614173229" right="0" top="0.15748031496062992" bottom="0.15748031496062992" header="0.31496062992125984" footer="0.31496062992125984"/>
  <pageSetup paperSize="9" scale="93" fitToHeight="0" orientation="landscape" blackAndWhite="1" r:id="rId1"/>
  <rowBreaks count="2" manualBreakCount="2">
    <brk id="31" max="18" man="1"/>
    <brk id="6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49156" r:id="rId4" name="Check Box 4">
              <controlPr defaultSize="0" autoFill="0" autoLine="0" autoPict="0">
                <anchor moveWithCells="1">
                  <from>
                    <xdr:col>9</xdr:col>
                    <xdr:colOff>247650</xdr:colOff>
                    <xdr:row>4</xdr:row>
                    <xdr:rowOff>0</xdr:rowOff>
                  </from>
                  <to>
                    <xdr:col>9</xdr:col>
                    <xdr:colOff>476250</xdr:colOff>
                    <xdr:row>5</xdr:row>
                    <xdr:rowOff>9525</xdr:rowOff>
                  </to>
                </anchor>
              </controlPr>
            </control>
          </mc:Choice>
        </mc:AlternateContent>
        <mc:AlternateContent xmlns:mc="http://schemas.openxmlformats.org/markup-compatibility/2006">
          <mc:Choice Requires="x14">
            <control shapeId="3249157" r:id="rId5" name="Check Box 5">
              <controlPr defaultSize="0" autoFill="0" autoLine="0" autoPict="0">
                <anchor moveWithCells="1">
                  <from>
                    <xdr:col>14</xdr:col>
                    <xdr:colOff>200025</xdr:colOff>
                    <xdr:row>4</xdr:row>
                    <xdr:rowOff>0</xdr:rowOff>
                  </from>
                  <to>
                    <xdr:col>14</xdr:col>
                    <xdr:colOff>428625</xdr:colOff>
                    <xdr:row>5</xdr:row>
                    <xdr:rowOff>9525</xdr:rowOff>
                  </to>
                </anchor>
              </controlPr>
            </control>
          </mc:Choice>
        </mc:AlternateContent>
        <mc:AlternateContent xmlns:mc="http://schemas.openxmlformats.org/markup-compatibility/2006">
          <mc:Choice Requires="x14">
            <control shapeId="3249158" r:id="rId6" name="Check Box 6">
              <controlPr defaultSize="0" autoFill="0" autoLine="0" autoPict="0">
                <anchor moveWithCells="1">
                  <from>
                    <xdr:col>9</xdr:col>
                    <xdr:colOff>247650</xdr:colOff>
                    <xdr:row>10</xdr:row>
                    <xdr:rowOff>190500</xdr:rowOff>
                  </from>
                  <to>
                    <xdr:col>9</xdr:col>
                    <xdr:colOff>476250</xdr:colOff>
                    <xdr:row>12</xdr:row>
                    <xdr:rowOff>0</xdr:rowOff>
                  </to>
                </anchor>
              </controlPr>
            </control>
          </mc:Choice>
        </mc:AlternateContent>
        <mc:AlternateContent xmlns:mc="http://schemas.openxmlformats.org/markup-compatibility/2006">
          <mc:Choice Requires="x14">
            <control shapeId="3249159" r:id="rId7" name="Check Box 7">
              <controlPr defaultSize="0" autoFill="0" autoLine="0" autoPict="0">
                <anchor moveWithCells="1">
                  <from>
                    <xdr:col>14</xdr:col>
                    <xdr:colOff>200025</xdr:colOff>
                    <xdr:row>10</xdr:row>
                    <xdr:rowOff>190500</xdr:rowOff>
                  </from>
                  <to>
                    <xdr:col>14</xdr:col>
                    <xdr:colOff>428625</xdr:colOff>
                    <xdr:row>12</xdr:row>
                    <xdr:rowOff>0</xdr:rowOff>
                  </to>
                </anchor>
              </controlPr>
            </control>
          </mc:Choice>
        </mc:AlternateContent>
        <mc:AlternateContent xmlns:mc="http://schemas.openxmlformats.org/markup-compatibility/2006">
          <mc:Choice Requires="x14">
            <control shapeId="3249160" r:id="rId8" name="Check Box 8">
              <controlPr defaultSize="0" autoFill="0" autoLine="0" autoPict="0">
                <anchor moveWithCells="1">
                  <from>
                    <xdr:col>9</xdr:col>
                    <xdr:colOff>247650</xdr:colOff>
                    <xdr:row>15</xdr:row>
                    <xdr:rowOff>190500</xdr:rowOff>
                  </from>
                  <to>
                    <xdr:col>9</xdr:col>
                    <xdr:colOff>476250</xdr:colOff>
                    <xdr:row>17</xdr:row>
                    <xdr:rowOff>0</xdr:rowOff>
                  </to>
                </anchor>
              </controlPr>
            </control>
          </mc:Choice>
        </mc:AlternateContent>
        <mc:AlternateContent xmlns:mc="http://schemas.openxmlformats.org/markup-compatibility/2006">
          <mc:Choice Requires="x14">
            <control shapeId="3249161" r:id="rId9" name="Check Box 9">
              <controlPr defaultSize="0" autoFill="0" autoLine="0" autoPict="0">
                <anchor moveWithCells="1">
                  <from>
                    <xdr:col>14</xdr:col>
                    <xdr:colOff>200025</xdr:colOff>
                    <xdr:row>15</xdr:row>
                    <xdr:rowOff>190500</xdr:rowOff>
                  </from>
                  <to>
                    <xdr:col>14</xdr:col>
                    <xdr:colOff>428625</xdr:colOff>
                    <xdr:row>17</xdr:row>
                    <xdr:rowOff>0</xdr:rowOff>
                  </to>
                </anchor>
              </controlPr>
            </control>
          </mc:Choice>
        </mc:AlternateContent>
        <mc:AlternateContent xmlns:mc="http://schemas.openxmlformats.org/markup-compatibility/2006">
          <mc:Choice Requires="x14">
            <control shapeId="3249162" r:id="rId10" name="Check Box 10">
              <controlPr defaultSize="0" autoFill="0" autoLine="0" autoPict="0">
                <anchor moveWithCells="1">
                  <from>
                    <xdr:col>9</xdr:col>
                    <xdr:colOff>247650</xdr:colOff>
                    <xdr:row>22</xdr:row>
                    <xdr:rowOff>190500</xdr:rowOff>
                  </from>
                  <to>
                    <xdr:col>9</xdr:col>
                    <xdr:colOff>476250</xdr:colOff>
                    <xdr:row>24</xdr:row>
                    <xdr:rowOff>0</xdr:rowOff>
                  </to>
                </anchor>
              </controlPr>
            </control>
          </mc:Choice>
        </mc:AlternateContent>
        <mc:AlternateContent xmlns:mc="http://schemas.openxmlformats.org/markup-compatibility/2006">
          <mc:Choice Requires="x14">
            <control shapeId="3249163" r:id="rId11" name="Check Box 11">
              <controlPr defaultSize="0" autoFill="0" autoLine="0" autoPict="0">
                <anchor moveWithCells="1">
                  <from>
                    <xdr:col>14</xdr:col>
                    <xdr:colOff>200025</xdr:colOff>
                    <xdr:row>22</xdr:row>
                    <xdr:rowOff>190500</xdr:rowOff>
                  </from>
                  <to>
                    <xdr:col>14</xdr:col>
                    <xdr:colOff>428625</xdr:colOff>
                    <xdr:row>24</xdr:row>
                    <xdr:rowOff>0</xdr:rowOff>
                  </to>
                </anchor>
              </controlPr>
            </control>
          </mc:Choice>
        </mc:AlternateContent>
        <mc:AlternateContent xmlns:mc="http://schemas.openxmlformats.org/markup-compatibility/2006">
          <mc:Choice Requires="x14">
            <control shapeId="3249164" r:id="rId12" name="Check Box 12">
              <controlPr defaultSize="0" autoFill="0" autoLine="0" autoPict="0">
                <anchor moveWithCells="1">
                  <from>
                    <xdr:col>9</xdr:col>
                    <xdr:colOff>247650</xdr:colOff>
                    <xdr:row>30</xdr:row>
                    <xdr:rowOff>190500</xdr:rowOff>
                  </from>
                  <to>
                    <xdr:col>9</xdr:col>
                    <xdr:colOff>476250</xdr:colOff>
                    <xdr:row>32</xdr:row>
                    <xdr:rowOff>0</xdr:rowOff>
                  </to>
                </anchor>
              </controlPr>
            </control>
          </mc:Choice>
        </mc:AlternateContent>
        <mc:AlternateContent xmlns:mc="http://schemas.openxmlformats.org/markup-compatibility/2006">
          <mc:Choice Requires="x14">
            <control shapeId="3249165" r:id="rId13" name="Check Box 13">
              <controlPr defaultSize="0" autoFill="0" autoLine="0" autoPict="0">
                <anchor moveWithCells="1">
                  <from>
                    <xdr:col>14</xdr:col>
                    <xdr:colOff>200025</xdr:colOff>
                    <xdr:row>30</xdr:row>
                    <xdr:rowOff>190500</xdr:rowOff>
                  </from>
                  <to>
                    <xdr:col>14</xdr:col>
                    <xdr:colOff>428625</xdr:colOff>
                    <xdr:row>32</xdr:row>
                    <xdr:rowOff>0</xdr:rowOff>
                  </to>
                </anchor>
              </controlPr>
            </control>
          </mc:Choice>
        </mc:AlternateContent>
        <mc:AlternateContent xmlns:mc="http://schemas.openxmlformats.org/markup-compatibility/2006">
          <mc:Choice Requires="x14">
            <control shapeId="3249166" r:id="rId14" name="Check Box 14">
              <controlPr defaultSize="0" autoFill="0" autoLine="0" autoPict="0">
                <anchor moveWithCells="1">
                  <from>
                    <xdr:col>9</xdr:col>
                    <xdr:colOff>247650</xdr:colOff>
                    <xdr:row>38</xdr:row>
                    <xdr:rowOff>190500</xdr:rowOff>
                  </from>
                  <to>
                    <xdr:col>9</xdr:col>
                    <xdr:colOff>476250</xdr:colOff>
                    <xdr:row>40</xdr:row>
                    <xdr:rowOff>0</xdr:rowOff>
                  </to>
                </anchor>
              </controlPr>
            </control>
          </mc:Choice>
        </mc:AlternateContent>
        <mc:AlternateContent xmlns:mc="http://schemas.openxmlformats.org/markup-compatibility/2006">
          <mc:Choice Requires="x14">
            <control shapeId="3249167" r:id="rId15" name="Check Box 15">
              <controlPr defaultSize="0" autoFill="0" autoLine="0" autoPict="0">
                <anchor moveWithCells="1">
                  <from>
                    <xdr:col>14</xdr:col>
                    <xdr:colOff>200025</xdr:colOff>
                    <xdr:row>38</xdr:row>
                    <xdr:rowOff>190500</xdr:rowOff>
                  </from>
                  <to>
                    <xdr:col>14</xdr:col>
                    <xdr:colOff>428625</xdr:colOff>
                    <xdr:row>40</xdr:row>
                    <xdr:rowOff>0</xdr:rowOff>
                  </to>
                </anchor>
              </controlPr>
            </control>
          </mc:Choice>
        </mc:AlternateContent>
        <mc:AlternateContent xmlns:mc="http://schemas.openxmlformats.org/markup-compatibility/2006">
          <mc:Choice Requires="x14">
            <control shapeId="3249168" r:id="rId16" name="Check Box 16">
              <controlPr defaultSize="0" autoFill="0" autoLine="0" autoPict="0">
                <anchor moveWithCells="1">
                  <from>
                    <xdr:col>9</xdr:col>
                    <xdr:colOff>247650</xdr:colOff>
                    <xdr:row>46</xdr:row>
                    <xdr:rowOff>190500</xdr:rowOff>
                  </from>
                  <to>
                    <xdr:col>9</xdr:col>
                    <xdr:colOff>476250</xdr:colOff>
                    <xdr:row>48</xdr:row>
                    <xdr:rowOff>0</xdr:rowOff>
                  </to>
                </anchor>
              </controlPr>
            </control>
          </mc:Choice>
        </mc:AlternateContent>
        <mc:AlternateContent xmlns:mc="http://schemas.openxmlformats.org/markup-compatibility/2006">
          <mc:Choice Requires="x14">
            <control shapeId="3249169" r:id="rId17" name="Check Box 17">
              <controlPr defaultSize="0" autoFill="0" autoLine="0" autoPict="0">
                <anchor moveWithCells="1">
                  <from>
                    <xdr:col>14</xdr:col>
                    <xdr:colOff>200025</xdr:colOff>
                    <xdr:row>46</xdr:row>
                    <xdr:rowOff>190500</xdr:rowOff>
                  </from>
                  <to>
                    <xdr:col>14</xdr:col>
                    <xdr:colOff>428625</xdr:colOff>
                    <xdr:row>48</xdr:row>
                    <xdr:rowOff>0</xdr:rowOff>
                  </to>
                </anchor>
              </controlPr>
            </control>
          </mc:Choice>
        </mc:AlternateContent>
        <mc:AlternateContent xmlns:mc="http://schemas.openxmlformats.org/markup-compatibility/2006">
          <mc:Choice Requires="x14">
            <control shapeId="3249170" r:id="rId18" name="Check Box 18">
              <controlPr defaultSize="0" autoFill="0" autoLine="0" autoPict="0">
                <anchor moveWithCells="1">
                  <from>
                    <xdr:col>9</xdr:col>
                    <xdr:colOff>247650</xdr:colOff>
                    <xdr:row>54</xdr:row>
                    <xdr:rowOff>190500</xdr:rowOff>
                  </from>
                  <to>
                    <xdr:col>9</xdr:col>
                    <xdr:colOff>476250</xdr:colOff>
                    <xdr:row>56</xdr:row>
                    <xdr:rowOff>0</xdr:rowOff>
                  </to>
                </anchor>
              </controlPr>
            </control>
          </mc:Choice>
        </mc:AlternateContent>
        <mc:AlternateContent xmlns:mc="http://schemas.openxmlformats.org/markup-compatibility/2006">
          <mc:Choice Requires="x14">
            <control shapeId="3249171" r:id="rId19" name="Check Box 19">
              <controlPr defaultSize="0" autoFill="0" autoLine="0" autoPict="0">
                <anchor moveWithCells="1">
                  <from>
                    <xdr:col>14</xdr:col>
                    <xdr:colOff>200025</xdr:colOff>
                    <xdr:row>54</xdr:row>
                    <xdr:rowOff>190500</xdr:rowOff>
                  </from>
                  <to>
                    <xdr:col>14</xdr:col>
                    <xdr:colOff>428625</xdr:colOff>
                    <xdr:row>56</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W70"/>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8"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5" t="s">
        <v>870</v>
      </c>
      <c r="B1" s="7"/>
      <c r="S1" s="292"/>
      <c r="V1" s="9">
        <f>データ参照シート!B2</f>
        <v>0</v>
      </c>
    </row>
    <row r="2" spans="1:23" ht="22.5" customHeight="1">
      <c r="B2" s="809" t="s">
        <v>426</v>
      </c>
      <c r="C2" s="810"/>
      <c r="D2" s="810"/>
      <c r="E2" s="810"/>
      <c r="F2" s="810"/>
      <c r="G2" s="810"/>
      <c r="H2" s="810"/>
      <c r="I2" s="810"/>
      <c r="J2" s="810"/>
      <c r="K2" s="810"/>
      <c r="L2" s="213"/>
      <c r="M2" s="213"/>
    </row>
    <row r="3" spans="1:23" ht="9.75" customHeight="1">
      <c r="B3" s="7"/>
    </row>
    <row r="4" spans="1:23" ht="18.75" customHeight="1">
      <c r="B4" s="106" t="s">
        <v>835</v>
      </c>
      <c r="U4" s="456"/>
      <c r="V4" s="457" t="s">
        <v>842</v>
      </c>
      <c r="W4" s="457" t="s">
        <v>843</v>
      </c>
    </row>
    <row r="5" spans="1:23" ht="15.75" customHeight="1">
      <c r="C5" s="106" t="s">
        <v>592</v>
      </c>
      <c r="J5" s="789" t="s">
        <v>836</v>
      </c>
      <c r="K5" s="790"/>
      <c r="L5" s="790"/>
      <c r="O5" s="789" t="s">
        <v>837</v>
      </c>
      <c r="P5" s="790"/>
      <c r="Q5" s="790"/>
      <c r="U5" s="456" t="str">
        <f>C5</f>
        <v>・水力発電設備及び出力</v>
      </c>
      <c r="V5" s="456" t="b">
        <v>0</v>
      </c>
      <c r="W5" s="456" t="b">
        <v>0</v>
      </c>
    </row>
    <row r="6" spans="1:23" ht="15.75" customHeight="1">
      <c r="C6" s="106"/>
      <c r="D6" s="109" t="s">
        <v>391</v>
      </c>
      <c r="E6" s="811"/>
      <c r="F6" s="784"/>
      <c r="G6" s="785"/>
      <c r="J6" s="783"/>
      <c r="K6" s="784"/>
      <c r="L6" s="785"/>
      <c r="O6" s="783"/>
      <c r="P6" s="784"/>
      <c r="Q6" s="785"/>
      <c r="U6" s="456"/>
      <c r="V6" s="456"/>
      <c r="W6" s="456"/>
    </row>
    <row r="7" spans="1:23" s="98" customFormat="1" ht="15.75" customHeight="1">
      <c r="A7" s="8"/>
      <c r="B7" s="8"/>
      <c r="C7" s="8"/>
      <c r="D7" s="205" t="s">
        <v>386</v>
      </c>
      <c r="E7" s="780" t="str">
        <f>IF(OR(E8="",E9="",E11="",E12="")=TRUE,"",ROUNDDOWN(E8*E9*E10*E11/100*E12/100,0))</f>
        <v/>
      </c>
      <c r="F7" s="781"/>
      <c r="G7" s="782"/>
      <c r="H7" s="109" t="s">
        <v>585</v>
      </c>
      <c r="I7" s="13"/>
      <c r="J7" s="780" t="str">
        <f>IF(OR(J8="",J9="",J11="",J12="")=TRUE,"",ROUNDDOWN(J8*J9*J10*J11/100*J12/100,0))</f>
        <v/>
      </c>
      <c r="K7" s="781"/>
      <c r="L7" s="797"/>
      <c r="M7" s="109" t="s">
        <v>585</v>
      </c>
      <c r="O7" s="780" t="str">
        <f>IF(OR(O8="",O9="",O11="",O12="")=TRUE,"",ROUNDDOWN(O8*O9*O10*O11/100*O12/100,0))</f>
        <v/>
      </c>
      <c r="P7" s="781"/>
      <c r="Q7" s="797"/>
      <c r="R7" s="109" t="s">
        <v>585</v>
      </c>
      <c r="U7" s="458"/>
      <c r="V7" s="458"/>
      <c r="W7" s="458"/>
    </row>
    <row r="8" spans="1:23" s="98" customFormat="1" ht="15.75" customHeight="1">
      <c r="A8" s="8"/>
      <c r="B8" s="8"/>
      <c r="C8" s="8"/>
      <c r="D8" s="205" t="s">
        <v>392</v>
      </c>
      <c r="E8" s="786"/>
      <c r="F8" s="787"/>
      <c r="G8" s="788"/>
      <c r="H8" s="109" t="s">
        <v>588</v>
      </c>
      <c r="I8" s="13"/>
      <c r="J8" s="786"/>
      <c r="K8" s="787"/>
      <c r="L8" s="788"/>
      <c r="M8" s="109" t="s">
        <v>588</v>
      </c>
      <c r="O8" s="786"/>
      <c r="P8" s="787"/>
      <c r="Q8" s="788"/>
      <c r="R8" s="109" t="s">
        <v>588</v>
      </c>
      <c r="U8" s="458"/>
      <c r="V8" s="458"/>
      <c r="W8" s="458"/>
    </row>
    <row r="9" spans="1:23" s="98" customFormat="1" ht="15.75" customHeight="1">
      <c r="A9" s="8"/>
      <c r="B9" s="8"/>
      <c r="C9" s="8"/>
      <c r="D9" s="205" t="s">
        <v>393</v>
      </c>
      <c r="E9" s="813"/>
      <c r="F9" s="814"/>
      <c r="G9" s="815"/>
      <c r="H9" s="109" t="s">
        <v>586</v>
      </c>
      <c r="I9" s="13"/>
      <c r="J9" s="813"/>
      <c r="K9" s="814"/>
      <c r="L9" s="815"/>
      <c r="M9" s="109" t="s">
        <v>586</v>
      </c>
      <c r="O9" s="813"/>
      <c r="P9" s="814"/>
      <c r="Q9" s="815"/>
      <c r="R9" s="109" t="s">
        <v>586</v>
      </c>
      <c r="U9" s="458"/>
      <c r="V9" s="458"/>
      <c r="W9" s="458"/>
    </row>
    <row r="10" spans="1:23" s="98" customFormat="1" ht="15.75" customHeight="1">
      <c r="A10" s="8"/>
      <c r="B10" s="8"/>
      <c r="C10" s="8"/>
      <c r="D10" s="205" t="s">
        <v>394</v>
      </c>
      <c r="E10" s="833">
        <v>9.8000000000000007</v>
      </c>
      <c r="F10" s="833"/>
      <c r="G10" s="834"/>
      <c r="H10" s="109" t="s">
        <v>589</v>
      </c>
      <c r="I10" s="13"/>
      <c r="J10" s="833">
        <v>9.8000000000000007</v>
      </c>
      <c r="K10" s="833"/>
      <c r="L10" s="834"/>
      <c r="M10" s="109" t="s">
        <v>589</v>
      </c>
      <c r="O10" s="833">
        <v>9.8000000000000007</v>
      </c>
      <c r="P10" s="833"/>
      <c r="Q10" s="834"/>
      <c r="R10" s="109" t="s">
        <v>589</v>
      </c>
      <c r="U10" s="458"/>
      <c r="V10" s="458"/>
      <c r="W10" s="458"/>
    </row>
    <row r="11" spans="1:23" s="98" customFormat="1" ht="15.75" customHeight="1">
      <c r="A11" s="8"/>
      <c r="B11" s="8"/>
      <c r="C11" s="8"/>
      <c r="D11" s="205" t="s">
        <v>395</v>
      </c>
      <c r="E11" s="822"/>
      <c r="F11" s="823"/>
      <c r="G11" s="824"/>
      <c r="H11" s="109" t="s">
        <v>573</v>
      </c>
      <c r="I11" s="13"/>
      <c r="J11" s="822"/>
      <c r="K11" s="823"/>
      <c r="L11" s="824"/>
      <c r="M11" s="109" t="s">
        <v>573</v>
      </c>
      <c r="O11" s="822"/>
      <c r="P11" s="823"/>
      <c r="Q11" s="824"/>
      <c r="R11" s="109" t="s">
        <v>573</v>
      </c>
      <c r="U11" s="458"/>
      <c r="V11" s="458"/>
      <c r="W11" s="458"/>
    </row>
    <row r="12" spans="1:23" s="98" customFormat="1" ht="15.75" customHeight="1">
      <c r="A12" s="8"/>
      <c r="B12" s="8"/>
      <c r="C12" s="8"/>
      <c r="D12" s="205" t="s">
        <v>427</v>
      </c>
      <c r="E12" s="822"/>
      <c r="F12" s="823"/>
      <c r="G12" s="824"/>
      <c r="H12" s="109" t="s">
        <v>587</v>
      </c>
      <c r="I12" s="13"/>
      <c r="J12" s="822"/>
      <c r="K12" s="823"/>
      <c r="L12" s="824"/>
      <c r="M12" s="109" t="s">
        <v>587</v>
      </c>
      <c r="O12" s="822"/>
      <c r="P12" s="823"/>
      <c r="Q12" s="824"/>
      <c r="R12" s="109" t="s">
        <v>587</v>
      </c>
      <c r="U12" s="458"/>
      <c r="V12" s="458"/>
      <c r="W12" s="458"/>
    </row>
    <row r="13" spans="1:23" s="98" customFormat="1" ht="15.75" customHeight="1">
      <c r="A13" s="8"/>
      <c r="B13" s="226"/>
      <c r="C13" s="226"/>
      <c r="D13" s="231"/>
      <c r="E13" s="227"/>
      <c r="F13" s="227"/>
      <c r="G13" s="229"/>
      <c r="H13" s="236"/>
      <c r="I13" s="230"/>
      <c r="J13" s="227"/>
      <c r="K13" s="227"/>
      <c r="L13" s="229"/>
      <c r="M13" s="236"/>
      <c r="N13" s="229"/>
      <c r="O13" s="227"/>
      <c r="P13" s="227"/>
      <c r="Q13" s="229"/>
      <c r="R13" s="236"/>
      <c r="U13" s="458"/>
      <c r="V13" s="457" t="s">
        <v>842</v>
      </c>
      <c r="W13" s="457" t="s">
        <v>843</v>
      </c>
    </row>
    <row r="14" spans="1:23" s="98" customFormat="1" ht="15.75" customHeight="1">
      <c r="A14" s="8"/>
      <c r="B14" s="8"/>
      <c r="C14" s="106" t="s">
        <v>420</v>
      </c>
      <c r="D14" s="205"/>
      <c r="E14" s="9"/>
      <c r="F14" s="9"/>
      <c r="H14" s="108"/>
      <c r="I14" s="13"/>
      <c r="J14" s="789" t="s">
        <v>836</v>
      </c>
      <c r="K14" s="790"/>
      <c r="L14" s="790"/>
      <c r="M14" s="9"/>
      <c r="O14" s="789" t="s">
        <v>837</v>
      </c>
      <c r="P14" s="790"/>
      <c r="Q14" s="790"/>
      <c r="R14" s="108"/>
      <c r="U14" s="456" t="str">
        <f>C14</f>
        <v>・発電機</v>
      </c>
      <c r="V14" s="458" t="b">
        <v>0</v>
      </c>
      <c r="W14" s="458" t="b">
        <v>0</v>
      </c>
    </row>
    <row r="15" spans="1:23" s="98" customFormat="1" ht="15.75" customHeight="1">
      <c r="A15" s="8"/>
      <c r="B15" s="8"/>
      <c r="C15" s="8"/>
      <c r="D15" s="205" t="s">
        <v>191</v>
      </c>
      <c r="E15" s="811"/>
      <c r="F15" s="784"/>
      <c r="G15" s="785"/>
      <c r="H15" s="108"/>
      <c r="I15" s="13"/>
      <c r="J15" s="783"/>
      <c r="K15" s="784"/>
      <c r="L15" s="785"/>
      <c r="M15" s="108"/>
      <c r="O15" s="783"/>
      <c r="P15" s="784"/>
      <c r="Q15" s="785"/>
      <c r="R15" s="108"/>
      <c r="U15" s="458"/>
      <c r="V15" s="458"/>
      <c r="W15" s="458"/>
    </row>
    <row r="16" spans="1:23" s="98" customFormat="1" ht="15.75" customHeight="1">
      <c r="A16" s="8"/>
      <c r="B16" s="8"/>
      <c r="C16" s="8"/>
      <c r="D16" s="205" t="s">
        <v>385</v>
      </c>
      <c r="E16" s="811"/>
      <c r="F16" s="784"/>
      <c r="G16" s="785"/>
      <c r="H16" s="108"/>
      <c r="I16" s="13"/>
      <c r="J16" s="783"/>
      <c r="K16" s="784"/>
      <c r="L16" s="785"/>
      <c r="M16" s="108"/>
      <c r="O16" s="783"/>
      <c r="P16" s="784"/>
      <c r="Q16" s="785"/>
      <c r="R16" s="108"/>
      <c r="U16" s="458"/>
      <c r="V16" s="458"/>
      <c r="W16" s="458"/>
    </row>
    <row r="17" spans="1:23" s="98" customFormat="1" ht="15.75" customHeight="1">
      <c r="A17" s="8"/>
      <c r="B17" s="8"/>
      <c r="C17" s="8"/>
      <c r="D17" s="109" t="s">
        <v>407</v>
      </c>
      <c r="E17" s="786"/>
      <c r="F17" s="787"/>
      <c r="G17" s="788"/>
      <c r="H17" s="109" t="s">
        <v>585</v>
      </c>
      <c r="I17" s="103"/>
      <c r="J17" s="786"/>
      <c r="K17" s="787"/>
      <c r="L17" s="788"/>
      <c r="M17" s="109" t="s">
        <v>585</v>
      </c>
      <c r="O17" s="786"/>
      <c r="P17" s="787"/>
      <c r="Q17" s="788"/>
      <c r="R17" s="109" t="s">
        <v>585</v>
      </c>
      <c r="U17" s="458"/>
      <c r="V17" s="458"/>
      <c r="W17" s="458"/>
    </row>
    <row r="18" spans="1:23" s="98" customFormat="1" ht="15.75" customHeight="1">
      <c r="A18" s="8"/>
      <c r="B18" s="8"/>
      <c r="C18" s="8"/>
      <c r="D18" s="109" t="s">
        <v>364</v>
      </c>
      <c r="E18" s="777"/>
      <c r="F18" s="778"/>
      <c r="G18" s="779"/>
      <c r="H18" s="109" t="s">
        <v>358</v>
      </c>
      <c r="I18" s="103"/>
      <c r="J18" s="777"/>
      <c r="K18" s="778"/>
      <c r="L18" s="779"/>
      <c r="M18" s="109" t="s">
        <v>358</v>
      </c>
      <c r="O18" s="777"/>
      <c r="P18" s="778"/>
      <c r="Q18" s="779"/>
      <c r="R18" s="109" t="s">
        <v>358</v>
      </c>
      <c r="U18" s="458"/>
      <c r="V18" s="458"/>
      <c r="W18" s="458"/>
    </row>
    <row r="19" spans="1:23" s="98" customFormat="1" ht="15.75" customHeight="1">
      <c r="A19" s="8"/>
      <c r="B19" s="8"/>
      <c r="C19" s="8"/>
      <c r="D19" s="109" t="s">
        <v>406</v>
      </c>
      <c r="E19" s="780" t="str">
        <f>IF(OR(E17="",E18="")=TRUE,"",E17*E18)</f>
        <v/>
      </c>
      <c r="F19" s="781"/>
      <c r="G19" s="782"/>
      <c r="H19" s="109" t="s">
        <v>585</v>
      </c>
      <c r="I19" s="103"/>
      <c r="J19" s="780" t="str">
        <f>IF(OR(J17="",J18="")=TRUE,"",J17*J18)</f>
        <v/>
      </c>
      <c r="K19" s="781"/>
      <c r="L19" s="782"/>
      <c r="M19" s="109" t="s">
        <v>585</v>
      </c>
      <c r="O19" s="780" t="str">
        <f>IF(OR(O17="",O18="")=TRUE,"",O17*O18)</f>
        <v/>
      </c>
      <c r="P19" s="781"/>
      <c r="Q19" s="782"/>
      <c r="R19" s="109" t="s">
        <v>585</v>
      </c>
      <c r="U19" s="458"/>
      <c r="V19" s="458"/>
      <c r="W19" s="458"/>
    </row>
    <row r="20" spans="1:23" s="98" customFormat="1" ht="15.75" customHeight="1">
      <c r="A20" s="8"/>
      <c r="B20" s="226"/>
      <c r="C20" s="226"/>
      <c r="D20" s="227"/>
      <c r="E20" s="228"/>
      <c r="F20" s="227"/>
      <c r="G20" s="229"/>
      <c r="H20" s="227"/>
      <c r="I20" s="227"/>
      <c r="J20" s="228"/>
      <c r="K20" s="227"/>
      <c r="L20" s="229"/>
      <c r="M20" s="227"/>
      <c r="N20" s="229"/>
      <c r="O20" s="228"/>
      <c r="P20" s="227"/>
      <c r="Q20" s="229"/>
      <c r="R20" s="227"/>
      <c r="U20" s="458"/>
      <c r="V20" s="457" t="s">
        <v>842</v>
      </c>
      <c r="W20" s="457" t="s">
        <v>843</v>
      </c>
    </row>
    <row r="21" spans="1:23" s="98" customFormat="1" ht="15.75" customHeight="1">
      <c r="A21" s="8"/>
      <c r="B21" s="8"/>
      <c r="C21" s="106" t="s">
        <v>428</v>
      </c>
      <c r="D21" s="205"/>
      <c r="E21" s="9"/>
      <c r="F21" s="9"/>
      <c r="H21" s="9"/>
      <c r="I21" s="9"/>
      <c r="J21" s="789" t="s">
        <v>836</v>
      </c>
      <c r="K21" s="790"/>
      <c r="L21" s="790"/>
      <c r="M21" s="9"/>
      <c r="O21" s="789" t="s">
        <v>837</v>
      </c>
      <c r="P21" s="790"/>
      <c r="Q21" s="790"/>
      <c r="R21" s="9"/>
      <c r="U21" s="456" t="str">
        <f>C21</f>
        <v>・水車</v>
      </c>
      <c r="V21" s="458" t="b">
        <v>0</v>
      </c>
      <c r="W21" s="458" t="b">
        <v>0</v>
      </c>
    </row>
    <row r="22" spans="1:23" s="98" customFormat="1" ht="15.75" customHeight="1">
      <c r="A22" s="8"/>
      <c r="B22" s="8"/>
      <c r="C22" s="8"/>
      <c r="D22" s="205" t="s">
        <v>191</v>
      </c>
      <c r="E22" s="811"/>
      <c r="F22" s="784"/>
      <c r="G22" s="785"/>
      <c r="H22" s="9"/>
      <c r="I22" s="9"/>
      <c r="J22" s="783"/>
      <c r="K22" s="784"/>
      <c r="L22" s="785"/>
      <c r="M22" s="9"/>
      <c r="O22" s="783"/>
      <c r="P22" s="784"/>
      <c r="Q22" s="785"/>
      <c r="R22" s="9"/>
      <c r="U22" s="458"/>
      <c r="V22" s="458"/>
      <c r="W22" s="458"/>
    </row>
    <row r="23" spans="1:23" s="98" customFormat="1" ht="15.75" customHeight="1">
      <c r="A23" s="8"/>
      <c r="B23" s="8"/>
      <c r="C23" s="8"/>
      <c r="D23" s="205" t="s">
        <v>385</v>
      </c>
      <c r="E23" s="811"/>
      <c r="F23" s="784"/>
      <c r="G23" s="785"/>
      <c r="H23" s="9"/>
      <c r="I23" s="9"/>
      <c r="J23" s="783"/>
      <c r="K23" s="784"/>
      <c r="L23" s="785"/>
      <c r="M23" s="9"/>
      <c r="O23" s="783"/>
      <c r="P23" s="784"/>
      <c r="Q23" s="785"/>
      <c r="R23" s="9"/>
      <c r="U23" s="458"/>
      <c r="V23" s="458"/>
      <c r="W23" s="458"/>
    </row>
    <row r="24" spans="1:23" s="98" customFormat="1" ht="15.75" customHeight="1">
      <c r="A24" s="8"/>
      <c r="B24" s="8"/>
      <c r="C24" s="8"/>
      <c r="D24" s="109" t="s">
        <v>407</v>
      </c>
      <c r="E24" s="786"/>
      <c r="F24" s="787"/>
      <c r="G24" s="788"/>
      <c r="H24" s="109" t="s">
        <v>585</v>
      </c>
      <c r="I24" s="9"/>
      <c r="J24" s="786"/>
      <c r="K24" s="787"/>
      <c r="L24" s="788"/>
      <c r="M24" s="109" t="s">
        <v>585</v>
      </c>
      <c r="O24" s="786"/>
      <c r="P24" s="787"/>
      <c r="Q24" s="788"/>
      <c r="R24" s="109" t="s">
        <v>585</v>
      </c>
      <c r="U24" s="458"/>
      <c r="V24" s="458"/>
      <c r="W24" s="458"/>
    </row>
    <row r="25" spans="1:23" s="98" customFormat="1" ht="15.75" customHeight="1">
      <c r="A25" s="8"/>
      <c r="B25" s="8"/>
      <c r="C25" s="8"/>
      <c r="D25" s="109" t="s">
        <v>364</v>
      </c>
      <c r="E25" s="777"/>
      <c r="F25" s="778"/>
      <c r="G25" s="779"/>
      <c r="H25" s="109" t="s">
        <v>358</v>
      </c>
      <c r="I25" s="9"/>
      <c r="J25" s="777"/>
      <c r="K25" s="778"/>
      <c r="L25" s="779"/>
      <c r="M25" s="109" t="s">
        <v>358</v>
      </c>
      <c r="O25" s="777"/>
      <c r="P25" s="778"/>
      <c r="Q25" s="779"/>
      <c r="R25" s="109" t="s">
        <v>358</v>
      </c>
      <c r="U25" s="458"/>
      <c r="V25" s="458"/>
      <c r="W25" s="458"/>
    </row>
    <row r="26" spans="1:23" s="98" customFormat="1" ht="15.75" customHeight="1">
      <c r="A26" s="8"/>
      <c r="B26" s="8"/>
      <c r="C26" s="8"/>
      <c r="D26" s="109" t="s">
        <v>406</v>
      </c>
      <c r="E26" s="780" t="str">
        <f>IF(OR(E24="",E25="")=TRUE,"",E24*E25)</f>
        <v/>
      </c>
      <c r="F26" s="781"/>
      <c r="G26" s="782"/>
      <c r="H26" s="109" t="s">
        <v>585</v>
      </c>
      <c r="I26" s="9"/>
      <c r="J26" s="780" t="str">
        <f>IF(OR(J24="",J25="")=TRUE,"",J24*J25)</f>
        <v/>
      </c>
      <c r="K26" s="781"/>
      <c r="L26" s="782"/>
      <c r="M26" s="109" t="s">
        <v>585</v>
      </c>
      <c r="O26" s="780" t="str">
        <f>IF(OR(O24="",O25="")=TRUE,"",O24*O25)</f>
        <v/>
      </c>
      <c r="P26" s="781"/>
      <c r="Q26" s="782"/>
      <c r="R26" s="109" t="s">
        <v>585</v>
      </c>
      <c r="U26" s="458"/>
      <c r="V26" s="458"/>
      <c r="W26" s="458"/>
    </row>
    <row r="27" spans="1:23" s="98" customFormat="1" ht="15.75" customHeight="1">
      <c r="A27" s="8"/>
      <c r="B27" s="226"/>
      <c r="C27" s="226"/>
      <c r="D27" s="227"/>
      <c r="E27" s="228"/>
      <c r="F27" s="227"/>
      <c r="G27" s="229"/>
      <c r="H27" s="227"/>
      <c r="I27" s="227"/>
      <c r="J27" s="228"/>
      <c r="K27" s="227"/>
      <c r="L27" s="229"/>
      <c r="M27" s="227"/>
      <c r="N27" s="229"/>
      <c r="O27" s="228"/>
      <c r="P27" s="227"/>
      <c r="Q27" s="229"/>
      <c r="R27" s="227"/>
      <c r="U27" s="458"/>
      <c r="V27" s="457" t="s">
        <v>842</v>
      </c>
      <c r="W27" s="457" t="s">
        <v>843</v>
      </c>
    </row>
    <row r="28" spans="1:23" s="98" customFormat="1" ht="15.75" customHeight="1">
      <c r="A28" s="8"/>
      <c r="B28" s="8"/>
      <c r="C28" s="106" t="s">
        <v>429</v>
      </c>
      <c r="D28" s="205"/>
      <c r="E28" s="9"/>
      <c r="F28" s="9"/>
      <c r="H28" s="9"/>
      <c r="I28" s="9"/>
      <c r="J28" s="789" t="s">
        <v>836</v>
      </c>
      <c r="K28" s="790"/>
      <c r="L28" s="790"/>
      <c r="M28" s="9"/>
      <c r="O28" s="789" t="s">
        <v>837</v>
      </c>
      <c r="P28" s="790"/>
      <c r="Q28" s="790"/>
      <c r="R28" s="9"/>
      <c r="U28" s="456" t="str">
        <f>C28</f>
        <v>・変圧器</v>
      </c>
      <c r="V28" s="458" t="b">
        <v>0</v>
      </c>
      <c r="W28" s="458" t="b">
        <v>0</v>
      </c>
    </row>
    <row r="29" spans="1:23" s="98" customFormat="1" ht="15.75" customHeight="1">
      <c r="A29" s="8"/>
      <c r="B29" s="8"/>
      <c r="C29" s="8"/>
      <c r="D29" s="205" t="s">
        <v>191</v>
      </c>
      <c r="E29" s="811"/>
      <c r="F29" s="784"/>
      <c r="G29" s="785"/>
      <c r="H29" s="9"/>
      <c r="I29" s="9"/>
      <c r="J29" s="783"/>
      <c r="K29" s="784"/>
      <c r="L29" s="785"/>
      <c r="M29" s="9"/>
      <c r="O29" s="783"/>
      <c r="P29" s="784"/>
      <c r="Q29" s="785"/>
      <c r="R29" s="9"/>
    </row>
    <row r="30" spans="1:23" s="98" customFormat="1" ht="15.75" customHeight="1">
      <c r="A30" s="8"/>
      <c r="B30" s="8"/>
      <c r="C30" s="8"/>
      <c r="D30" s="205" t="s">
        <v>385</v>
      </c>
      <c r="E30" s="783"/>
      <c r="F30" s="784"/>
      <c r="G30" s="785"/>
      <c r="H30" s="9"/>
      <c r="I30" s="9"/>
      <c r="J30" s="783"/>
      <c r="K30" s="784"/>
      <c r="L30" s="785"/>
      <c r="M30" s="9"/>
      <c r="O30" s="783"/>
      <c r="P30" s="784"/>
      <c r="Q30" s="785"/>
      <c r="R30" s="9"/>
    </row>
    <row r="31" spans="1:23" s="98" customFormat="1" ht="15.75" customHeight="1">
      <c r="A31" s="8"/>
      <c r="B31" s="8"/>
      <c r="C31" s="8"/>
      <c r="D31" s="109" t="s">
        <v>411</v>
      </c>
      <c r="E31" s="786"/>
      <c r="F31" s="787"/>
      <c r="G31" s="788"/>
      <c r="H31" s="109" t="s">
        <v>585</v>
      </c>
      <c r="I31" s="9"/>
      <c r="J31" s="786"/>
      <c r="K31" s="787"/>
      <c r="L31" s="788"/>
      <c r="M31" s="109" t="s">
        <v>585</v>
      </c>
      <c r="O31" s="786"/>
      <c r="P31" s="787"/>
      <c r="Q31" s="788"/>
      <c r="R31" s="109" t="s">
        <v>585</v>
      </c>
    </row>
    <row r="32" spans="1:23" s="98" customFormat="1" ht="15.75" customHeight="1">
      <c r="A32" s="8"/>
      <c r="B32" s="8"/>
      <c r="C32" s="8"/>
      <c r="D32" s="109" t="s">
        <v>364</v>
      </c>
      <c r="E32" s="777"/>
      <c r="F32" s="778"/>
      <c r="G32" s="779"/>
      <c r="H32" s="109" t="s">
        <v>358</v>
      </c>
      <c r="I32" s="9"/>
      <c r="J32" s="777"/>
      <c r="K32" s="778"/>
      <c r="L32" s="779"/>
      <c r="M32" s="109" t="s">
        <v>358</v>
      </c>
      <c r="O32" s="777"/>
      <c r="P32" s="778"/>
      <c r="Q32" s="779"/>
      <c r="R32" s="109" t="s">
        <v>358</v>
      </c>
    </row>
    <row r="33" spans="1:23" s="98" customFormat="1" ht="15.75" customHeight="1">
      <c r="A33" s="8"/>
      <c r="B33" s="8"/>
      <c r="C33" s="8"/>
      <c r="D33" s="109" t="s">
        <v>593</v>
      </c>
      <c r="E33" s="780" t="str">
        <f>IF(OR(E31="",E32="")=TRUE,"",E31*E32)</f>
        <v/>
      </c>
      <c r="F33" s="781"/>
      <c r="G33" s="782"/>
      <c r="H33" s="109" t="s">
        <v>585</v>
      </c>
      <c r="I33" s="9"/>
      <c r="J33" s="780" t="str">
        <f>IF(OR(J31="",J32="")=TRUE,"",J31*J32)</f>
        <v/>
      </c>
      <c r="K33" s="781"/>
      <c r="L33" s="782"/>
      <c r="M33" s="109" t="s">
        <v>585</v>
      </c>
      <c r="O33" s="780" t="str">
        <f>IF(OR(O31="",O32="")=TRUE,"",O31*O32)</f>
        <v/>
      </c>
      <c r="P33" s="781"/>
      <c r="Q33" s="782"/>
      <c r="R33" s="109" t="s">
        <v>585</v>
      </c>
    </row>
    <row r="34" spans="1:23" s="98" customFormat="1" ht="15.75" customHeight="1">
      <c r="A34" s="8"/>
      <c r="B34" s="8"/>
      <c r="C34" s="8"/>
      <c r="D34" s="9"/>
      <c r="E34" s="104"/>
      <c r="F34" s="9"/>
      <c r="G34" s="9"/>
      <c r="H34" s="9"/>
      <c r="I34" s="9"/>
      <c r="J34" s="104"/>
      <c r="K34" s="9"/>
      <c r="L34" s="9"/>
      <c r="M34" s="9"/>
      <c r="O34" s="104"/>
      <c r="P34" s="9"/>
      <c r="Q34" s="9"/>
      <c r="R34" s="9"/>
    </row>
    <row r="35" spans="1:23" s="98" customFormat="1" ht="15.75" customHeight="1">
      <c r="A35" s="8"/>
      <c r="B35" s="8"/>
      <c r="C35" s="106" t="s">
        <v>430</v>
      </c>
      <c r="D35" s="9"/>
      <c r="E35" s="145"/>
      <c r="F35" s="145"/>
      <c r="G35" s="145"/>
      <c r="H35" s="9"/>
      <c r="I35" s="19"/>
      <c r="J35" s="19"/>
      <c r="K35" s="19"/>
      <c r="L35" s="19"/>
      <c r="M35" s="19"/>
      <c r="N35" s="19"/>
      <c r="O35" s="19"/>
      <c r="P35" s="19"/>
      <c r="Q35" s="19"/>
      <c r="R35" s="19"/>
    </row>
    <row r="36" spans="1:23" s="98" customFormat="1" ht="15.75" customHeight="1">
      <c r="A36" s="8"/>
      <c r="B36" s="8"/>
      <c r="C36" s="8"/>
      <c r="D36" s="205" t="s">
        <v>396</v>
      </c>
      <c r="E36" s="829"/>
      <c r="F36" s="830"/>
      <c r="G36" s="831"/>
      <c r="H36" s="831"/>
      <c r="I36" s="832"/>
      <c r="J36" s="19"/>
      <c r="K36" s="19"/>
      <c r="L36" s="19"/>
      <c r="M36" s="19"/>
      <c r="N36" s="19"/>
      <c r="O36" s="19"/>
      <c r="P36" s="19"/>
      <c r="Q36" s="19"/>
      <c r="R36" s="19"/>
    </row>
    <row r="37" spans="1:23" s="98" customFormat="1" ht="15.75" customHeight="1">
      <c r="A37" s="8"/>
      <c r="B37" s="8"/>
      <c r="C37" s="8"/>
      <c r="D37" s="205" t="s">
        <v>397</v>
      </c>
      <c r="E37" s="829"/>
      <c r="F37" s="830"/>
      <c r="G37" s="831"/>
      <c r="H37" s="831"/>
      <c r="I37" s="832"/>
      <c r="J37" s="19"/>
      <c r="K37" s="19"/>
      <c r="L37" s="19"/>
      <c r="M37" s="19"/>
      <c r="N37" s="19"/>
      <c r="O37" s="19"/>
      <c r="P37" s="19"/>
      <c r="Q37" s="19"/>
      <c r="R37" s="19"/>
    </row>
    <row r="38" spans="1:23" s="98" customFormat="1" ht="15.75" customHeight="1">
      <c r="A38" s="8"/>
      <c r="B38" s="226"/>
      <c r="C38" s="226"/>
      <c r="D38" s="231"/>
      <c r="E38" s="232"/>
      <c r="F38" s="227"/>
      <c r="G38" s="232"/>
      <c r="H38" s="227"/>
      <c r="I38" s="233"/>
      <c r="J38" s="233"/>
      <c r="K38" s="233"/>
      <c r="L38" s="233"/>
      <c r="M38" s="233"/>
      <c r="N38" s="233"/>
      <c r="O38" s="233"/>
      <c r="P38" s="233"/>
      <c r="Q38" s="233"/>
      <c r="R38" s="233"/>
    </row>
    <row r="39" spans="1:23" s="98" customFormat="1" ht="15.75" customHeight="1">
      <c r="A39" s="8"/>
      <c r="B39" s="8"/>
      <c r="C39" s="106" t="s">
        <v>431</v>
      </c>
      <c r="D39" s="205"/>
      <c r="E39" s="145"/>
      <c r="F39" s="9"/>
      <c r="G39" s="145"/>
      <c r="H39" s="9"/>
      <c r="I39" s="19"/>
      <c r="J39" s="19"/>
      <c r="K39" s="19"/>
      <c r="L39" s="19"/>
      <c r="M39" s="19"/>
      <c r="N39" s="19"/>
      <c r="O39" s="19"/>
      <c r="P39" s="19"/>
      <c r="Q39" s="19"/>
      <c r="R39" s="19"/>
    </row>
    <row r="40" spans="1:23" s="98" customFormat="1" ht="15.75" customHeight="1">
      <c r="A40" s="8"/>
      <c r="B40" s="8"/>
      <c r="C40" s="8"/>
      <c r="D40" s="205" t="s">
        <v>398</v>
      </c>
      <c r="E40" s="829"/>
      <c r="F40" s="830"/>
      <c r="G40" s="831"/>
      <c r="H40" s="831"/>
      <c r="I40" s="832"/>
      <c r="J40" s="19"/>
      <c r="K40" s="19"/>
      <c r="L40" s="19"/>
      <c r="M40" s="19"/>
      <c r="N40" s="19"/>
      <c r="O40" s="19"/>
      <c r="P40" s="19"/>
      <c r="Q40" s="19"/>
      <c r="R40" s="19"/>
    </row>
    <row r="41" spans="1:23" s="98" customFormat="1" ht="15.75" customHeight="1">
      <c r="A41" s="8"/>
      <c r="B41" s="8"/>
      <c r="C41" s="8"/>
      <c r="D41" s="205" t="s">
        <v>399</v>
      </c>
      <c r="E41" s="829"/>
      <c r="F41" s="830"/>
      <c r="G41" s="831"/>
      <c r="H41" s="831"/>
      <c r="I41" s="832"/>
      <c r="J41" s="19"/>
      <c r="K41" s="19"/>
      <c r="L41" s="19"/>
      <c r="M41" s="19"/>
      <c r="N41" s="19"/>
      <c r="O41" s="19"/>
      <c r="P41" s="19"/>
      <c r="Q41" s="19"/>
      <c r="R41" s="19"/>
    </row>
    <row r="42" spans="1:23" s="98" customFormat="1" ht="15.75" customHeight="1">
      <c r="A42" s="8"/>
      <c r="B42" s="8"/>
      <c r="C42" s="8"/>
      <c r="D42" s="205" t="s">
        <v>400</v>
      </c>
      <c r="E42" s="829"/>
      <c r="F42" s="830"/>
      <c r="G42" s="831"/>
      <c r="H42" s="831"/>
      <c r="I42" s="832"/>
      <c r="J42" s="19"/>
      <c r="K42" s="19"/>
      <c r="L42" s="19"/>
      <c r="M42" s="19"/>
      <c r="N42" s="19"/>
      <c r="O42" s="19"/>
      <c r="P42" s="19"/>
      <c r="Q42" s="19"/>
      <c r="R42" s="19"/>
    </row>
    <row r="43" spans="1:23" s="98" customFormat="1" ht="15.75" customHeight="1">
      <c r="A43" s="8"/>
      <c r="B43" s="226"/>
      <c r="C43" s="226"/>
      <c r="D43" s="231"/>
      <c r="E43" s="227"/>
      <c r="F43" s="233"/>
      <c r="G43" s="232"/>
      <c r="H43" s="227"/>
      <c r="I43" s="233"/>
      <c r="J43" s="227"/>
      <c r="K43" s="227"/>
      <c r="L43" s="227"/>
      <c r="M43" s="227"/>
      <c r="N43" s="229"/>
      <c r="O43" s="230"/>
      <c r="P43" s="227"/>
      <c r="Q43" s="227"/>
      <c r="R43" s="227"/>
      <c r="V43" s="109" t="s">
        <v>842</v>
      </c>
      <c r="W43" s="109" t="s">
        <v>843</v>
      </c>
    </row>
    <row r="44" spans="1:23" s="98" customFormat="1" ht="15.75" customHeight="1">
      <c r="A44" s="8"/>
      <c r="B44" s="8"/>
      <c r="C44" s="106" t="s">
        <v>408</v>
      </c>
      <c r="D44" s="9"/>
      <c r="E44" s="9"/>
      <c r="F44" s="9"/>
      <c r="G44" s="9"/>
      <c r="H44" s="9"/>
      <c r="I44" s="9"/>
      <c r="J44" s="789" t="s">
        <v>836</v>
      </c>
      <c r="K44" s="790"/>
      <c r="L44" s="790"/>
      <c r="M44" s="9"/>
      <c r="O44" s="789" t="s">
        <v>837</v>
      </c>
      <c r="P44" s="790"/>
      <c r="Q44" s="790"/>
      <c r="R44" s="9"/>
      <c r="U44" s="9" t="str">
        <f>C44</f>
        <v>・蓄電池</v>
      </c>
      <c r="V44" s="98" t="b">
        <v>0</v>
      </c>
      <c r="W44" s="98" t="b">
        <v>0</v>
      </c>
    </row>
    <row r="45" spans="1:23" s="98" customFormat="1" ht="15.75" customHeight="1">
      <c r="A45" s="8"/>
      <c r="B45" s="8"/>
      <c r="C45" s="8"/>
      <c r="D45" s="107" t="s">
        <v>191</v>
      </c>
      <c r="E45" s="822"/>
      <c r="F45" s="823"/>
      <c r="G45" s="824"/>
      <c r="H45" s="108"/>
      <c r="I45" s="19"/>
      <c r="J45" s="822"/>
      <c r="K45" s="823"/>
      <c r="L45" s="824"/>
      <c r="M45" s="108"/>
      <c r="O45" s="822"/>
      <c r="P45" s="823"/>
      <c r="Q45" s="824"/>
      <c r="R45" s="108"/>
    </row>
    <row r="46" spans="1:23" s="98" customFormat="1" ht="15.75" customHeight="1">
      <c r="A46" s="8"/>
      <c r="B46" s="8"/>
      <c r="C46" s="8"/>
      <c r="D46" s="205" t="s">
        <v>297</v>
      </c>
      <c r="E46" s="822"/>
      <c r="F46" s="823"/>
      <c r="G46" s="824"/>
      <c r="H46" s="108"/>
      <c r="I46" s="19"/>
      <c r="J46" s="822"/>
      <c r="K46" s="823"/>
      <c r="L46" s="824"/>
      <c r="M46" s="108"/>
      <c r="O46" s="822"/>
      <c r="P46" s="823"/>
      <c r="Q46" s="824"/>
      <c r="R46" s="108"/>
    </row>
    <row r="47" spans="1:23" s="98" customFormat="1" ht="15.75" customHeight="1">
      <c r="A47" s="8"/>
      <c r="B47" s="8"/>
      <c r="C47" s="8"/>
      <c r="D47" s="205" t="s">
        <v>685</v>
      </c>
      <c r="E47" s="786"/>
      <c r="F47" s="787"/>
      <c r="G47" s="788"/>
      <c r="H47" s="109" t="s">
        <v>577</v>
      </c>
      <c r="I47" s="19"/>
      <c r="J47" s="786"/>
      <c r="K47" s="787"/>
      <c r="L47" s="788"/>
      <c r="M47" s="109" t="s">
        <v>577</v>
      </c>
      <c r="O47" s="786"/>
      <c r="P47" s="787"/>
      <c r="Q47" s="788"/>
      <c r="R47" s="109" t="s">
        <v>577</v>
      </c>
    </row>
    <row r="48" spans="1:23" s="98" customFormat="1" ht="15.75" customHeight="1">
      <c r="A48" s="8"/>
      <c r="B48" s="8"/>
      <c r="C48" s="8"/>
      <c r="D48" s="205" t="s">
        <v>411</v>
      </c>
      <c r="E48" s="786"/>
      <c r="F48" s="787"/>
      <c r="G48" s="788"/>
      <c r="H48" s="109" t="s">
        <v>580</v>
      </c>
      <c r="I48" s="19"/>
      <c r="J48" s="786"/>
      <c r="K48" s="787"/>
      <c r="L48" s="788"/>
      <c r="M48" s="109" t="s">
        <v>580</v>
      </c>
      <c r="O48" s="786"/>
      <c r="P48" s="787"/>
      <c r="Q48" s="788"/>
      <c r="R48" s="109" t="s">
        <v>580</v>
      </c>
    </row>
    <row r="49" spans="1:20" s="98" customFormat="1" ht="15.75" customHeight="1">
      <c r="A49" s="8"/>
      <c r="B49" s="8"/>
      <c r="C49" s="8"/>
      <c r="D49" s="205" t="s">
        <v>357</v>
      </c>
      <c r="E49" s="777"/>
      <c r="F49" s="778"/>
      <c r="G49" s="779"/>
      <c r="H49" s="109" t="s">
        <v>358</v>
      </c>
      <c r="I49" s="215"/>
      <c r="J49" s="777"/>
      <c r="K49" s="778"/>
      <c r="L49" s="779"/>
      <c r="M49" s="109" t="s">
        <v>358</v>
      </c>
      <c r="O49" s="777"/>
      <c r="P49" s="778"/>
      <c r="Q49" s="779"/>
      <c r="R49" s="109" t="s">
        <v>358</v>
      </c>
    </row>
    <row r="50" spans="1:20" s="98" customFormat="1" ht="15.75" customHeight="1">
      <c r="A50" s="8"/>
      <c r="B50" s="8"/>
      <c r="C50" s="8"/>
      <c r="D50" s="205" t="s">
        <v>686</v>
      </c>
      <c r="E50" s="780" t="str">
        <f>IF(OR(E47="",E49="")=TRUE,"",E47*E49)</f>
        <v/>
      </c>
      <c r="F50" s="781"/>
      <c r="G50" s="782"/>
      <c r="H50" s="109" t="s">
        <v>577</v>
      </c>
      <c r="I50" s="19"/>
      <c r="J50" s="780" t="str">
        <f>IF(OR(J47="",J49="")=TRUE,"",J47*J49)</f>
        <v/>
      </c>
      <c r="K50" s="781"/>
      <c r="L50" s="782"/>
      <c r="M50" s="109" t="s">
        <v>577</v>
      </c>
      <c r="O50" s="780" t="str">
        <f>IF(OR(O47="",O49="")=TRUE,"",O47*O49)</f>
        <v/>
      </c>
      <c r="P50" s="781"/>
      <c r="Q50" s="782"/>
      <c r="R50" s="109" t="s">
        <v>577</v>
      </c>
    </row>
    <row r="51" spans="1:20" s="98" customFormat="1" ht="15.75" customHeight="1">
      <c r="A51" s="8"/>
      <c r="B51" s="8"/>
      <c r="C51" s="8"/>
      <c r="D51" s="205" t="s">
        <v>409</v>
      </c>
      <c r="E51" s="780" t="str">
        <f>IF(OR(E48="",E49="")=TRUE,"",E48*E49)</f>
        <v/>
      </c>
      <c r="F51" s="781"/>
      <c r="G51" s="782"/>
      <c r="H51" s="109" t="s">
        <v>580</v>
      </c>
      <c r="I51" s="215"/>
      <c r="J51" s="780" t="str">
        <f>IF(OR(J48="",J49="")=TRUE,"",J48*J49)</f>
        <v/>
      </c>
      <c r="K51" s="781"/>
      <c r="L51" s="782"/>
      <c r="M51" s="109" t="s">
        <v>580</v>
      </c>
      <c r="O51" s="780" t="str">
        <f>IF(OR(O48="",O49="")=TRUE,"",O48*O49)</f>
        <v/>
      </c>
      <c r="P51" s="781"/>
      <c r="Q51" s="782"/>
      <c r="R51" s="109" t="s">
        <v>580</v>
      </c>
    </row>
    <row r="52" spans="1:20" s="98" customFormat="1" ht="15.75" customHeight="1">
      <c r="A52" s="8"/>
      <c r="B52" s="8"/>
      <c r="C52" s="8"/>
      <c r="D52" s="205"/>
      <c r="E52" s="9"/>
      <c r="F52" s="19"/>
      <c r="G52" s="145"/>
      <c r="H52" s="9"/>
      <c r="I52" s="19"/>
      <c r="J52" s="9"/>
      <c r="K52" s="9"/>
      <c r="L52" s="9"/>
      <c r="M52" s="9"/>
      <c r="O52" s="10"/>
      <c r="P52" s="9"/>
      <c r="Q52" s="9"/>
      <c r="R52" s="9"/>
    </row>
    <row r="53" spans="1:20" s="98" customFormat="1" ht="15.75" customHeight="1">
      <c r="A53" s="8"/>
      <c r="B53" s="8"/>
      <c r="C53" s="8"/>
      <c r="D53" s="205"/>
      <c r="E53" s="9"/>
      <c r="F53" s="19"/>
      <c r="G53" s="145"/>
      <c r="H53" s="9"/>
      <c r="I53" s="19"/>
      <c r="J53" s="9"/>
      <c r="K53" s="9"/>
      <c r="L53" s="9"/>
      <c r="M53" s="9"/>
      <c r="O53" s="10"/>
      <c r="P53" s="9"/>
      <c r="Q53" s="9"/>
      <c r="R53" s="9"/>
    </row>
    <row r="54" spans="1:20" s="98" customFormat="1" ht="15.75" customHeight="1">
      <c r="A54" s="8"/>
      <c r="B54" s="8"/>
      <c r="C54" s="8"/>
      <c r="D54" s="205"/>
      <c r="E54" s="9"/>
      <c r="F54" s="19"/>
      <c r="G54" s="145"/>
      <c r="H54" s="9"/>
      <c r="I54" s="19"/>
      <c r="J54" s="9"/>
      <c r="K54" s="9"/>
      <c r="L54" s="9"/>
      <c r="M54" s="9"/>
      <c r="O54" s="10"/>
      <c r="P54" s="9"/>
      <c r="Q54" s="9"/>
      <c r="R54" s="9"/>
    </row>
    <row r="55" spans="1:20" s="98" customFormat="1" ht="15.75" customHeight="1">
      <c r="A55" s="8"/>
      <c r="B55" s="8"/>
      <c r="C55" s="8"/>
      <c r="D55" s="205"/>
      <c r="E55" s="145"/>
      <c r="F55" s="9"/>
      <c r="G55" s="145"/>
      <c r="H55" s="9"/>
      <c r="I55" s="19"/>
      <c r="J55" s="9"/>
      <c r="K55" s="9"/>
      <c r="L55" s="9"/>
      <c r="M55" s="9"/>
      <c r="O55" s="10"/>
      <c r="P55" s="9"/>
      <c r="Q55" s="9"/>
      <c r="R55" s="9"/>
    </row>
    <row r="56" spans="1:20" ht="15.75" customHeight="1">
      <c r="B56" s="109" t="s">
        <v>362</v>
      </c>
      <c r="C56" s="9"/>
    </row>
    <row r="57" spans="1:20" ht="15.75" customHeight="1">
      <c r="A57" s="14"/>
      <c r="B57" s="15"/>
      <c r="C57" s="109" t="s">
        <v>584</v>
      </c>
      <c r="D57" s="16"/>
      <c r="E57" s="15"/>
      <c r="F57" s="15"/>
      <c r="G57" s="15"/>
      <c r="H57" s="15"/>
      <c r="I57" s="15"/>
      <c r="J57" s="15"/>
      <c r="K57" s="17"/>
      <c r="L57" s="17"/>
      <c r="M57" s="17"/>
      <c r="N57" s="117"/>
      <c r="R57" s="220"/>
    </row>
    <row r="58" spans="1:20" ht="15.75" customHeight="1">
      <c r="A58" s="14"/>
      <c r="B58" s="794"/>
      <c r="C58" s="609"/>
      <c r="D58" s="610"/>
      <c r="E58" s="18" t="s">
        <v>192</v>
      </c>
      <c r="F58" s="18" t="s">
        <v>193</v>
      </c>
      <c r="G58" s="18" t="s">
        <v>194</v>
      </c>
      <c r="H58" s="18" t="s">
        <v>195</v>
      </c>
      <c r="I58" s="18" t="s">
        <v>196</v>
      </c>
      <c r="J58" s="18" t="s">
        <v>197</v>
      </c>
      <c r="K58" s="18" t="s">
        <v>198</v>
      </c>
      <c r="L58" s="18" t="s">
        <v>199</v>
      </c>
      <c r="M58" s="18" t="s">
        <v>200</v>
      </c>
      <c r="N58" s="18" t="s">
        <v>201</v>
      </c>
      <c r="O58" s="18" t="s">
        <v>202</v>
      </c>
      <c r="P58" s="18" t="s">
        <v>203</v>
      </c>
      <c r="Q58" s="805" t="s">
        <v>519</v>
      </c>
      <c r="R58" s="805"/>
    </row>
    <row r="59" spans="1:20" ht="26.25" customHeight="1">
      <c r="B59" s="218" t="s">
        <v>517</v>
      </c>
      <c r="C59" s="792" t="s">
        <v>582</v>
      </c>
      <c r="D59" s="793"/>
      <c r="E59" s="531"/>
      <c r="F59" s="531"/>
      <c r="G59" s="531"/>
      <c r="H59" s="531"/>
      <c r="I59" s="531"/>
      <c r="J59" s="531"/>
      <c r="K59" s="531"/>
      <c r="L59" s="531"/>
      <c r="M59" s="531"/>
      <c r="N59" s="531"/>
      <c r="O59" s="531"/>
      <c r="P59" s="531"/>
      <c r="Q59" s="806">
        <f>SUM(E59:P59)</f>
        <v>0</v>
      </c>
      <c r="R59" s="806"/>
    </row>
    <row r="60" spans="1:20" ht="26.25" customHeight="1">
      <c r="B60" s="218" t="s">
        <v>518</v>
      </c>
      <c r="C60" s="792" t="s">
        <v>840</v>
      </c>
      <c r="D60" s="793"/>
      <c r="E60" s="531"/>
      <c r="F60" s="531"/>
      <c r="G60" s="531"/>
      <c r="H60" s="531"/>
      <c r="I60" s="531"/>
      <c r="J60" s="531"/>
      <c r="K60" s="531"/>
      <c r="L60" s="531"/>
      <c r="M60" s="531"/>
      <c r="N60" s="531"/>
      <c r="O60" s="531"/>
      <c r="P60" s="531"/>
      <c r="Q60" s="806">
        <f>SUM(E60:P60)</f>
        <v>0</v>
      </c>
      <c r="R60" s="806"/>
    </row>
    <row r="61" spans="1:20" ht="26.25" customHeight="1">
      <c r="B61" s="218" t="s">
        <v>838</v>
      </c>
      <c r="C61" s="792" t="s">
        <v>583</v>
      </c>
      <c r="D61" s="793"/>
      <c r="E61" s="531"/>
      <c r="F61" s="531"/>
      <c r="G61" s="531"/>
      <c r="H61" s="531"/>
      <c r="I61" s="531"/>
      <c r="J61" s="531"/>
      <c r="K61" s="531"/>
      <c r="L61" s="531"/>
      <c r="M61" s="531"/>
      <c r="N61" s="531"/>
      <c r="O61" s="531"/>
      <c r="P61" s="531"/>
      <c r="Q61" s="806">
        <f>SUM(E61:P61)</f>
        <v>0</v>
      </c>
      <c r="R61" s="806"/>
      <c r="T61" s="109"/>
    </row>
    <row r="62" spans="1:20" s="17" customFormat="1" ht="26.25" customHeight="1">
      <c r="A62" s="8"/>
      <c r="B62" s="8"/>
      <c r="C62" s="297" t="s">
        <v>839</v>
      </c>
      <c r="I62" s="802" t="s">
        <v>841</v>
      </c>
      <c r="J62" s="803"/>
      <c r="K62" s="803"/>
      <c r="L62" s="803"/>
      <c r="M62" s="803"/>
      <c r="N62" s="803"/>
      <c r="O62" s="803"/>
      <c r="P62" s="803"/>
      <c r="Q62" s="804"/>
      <c r="R62" s="316" t="e">
        <f>ROUND(Q59/(Q61-Q60)*100,1)</f>
        <v>#DIV/0!</v>
      </c>
      <c r="S62" s="272" t="s">
        <v>412</v>
      </c>
    </row>
    <row r="63" spans="1:20" s="17" customFormat="1" ht="15.75" customHeight="1">
      <c r="A63" s="8"/>
      <c r="B63" s="8"/>
      <c r="C63" s="106"/>
      <c r="D63" s="9"/>
      <c r="E63" s="9"/>
      <c r="F63" s="9"/>
      <c r="G63" s="9"/>
      <c r="H63" s="9"/>
      <c r="I63" s="9"/>
      <c r="J63" s="9"/>
      <c r="K63" s="9"/>
      <c r="L63" s="9"/>
      <c r="M63" s="9"/>
      <c r="N63" s="117"/>
      <c r="O63" s="11"/>
    </row>
    <row r="64" spans="1:20" ht="15.75" customHeight="1">
      <c r="C64" s="146" t="s">
        <v>413</v>
      </c>
      <c r="N64" s="9"/>
      <c r="O64" s="12"/>
    </row>
    <row r="65" spans="3:18" ht="15.75" customHeight="1">
      <c r="D65" s="109" t="s">
        <v>387</v>
      </c>
      <c r="E65" s="798"/>
      <c r="F65" s="799"/>
      <c r="G65" s="799"/>
      <c r="H65" s="799"/>
      <c r="I65" s="799"/>
      <c r="J65" s="799"/>
      <c r="K65" s="799"/>
      <c r="L65" s="799"/>
      <c r="M65" s="799"/>
      <c r="N65" s="799"/>
      <c r="O65" s="799"/>
      <c r="P65" s="800"/>
    </row>
    <row r="66" spans="3:18" ht="15.75" customHeight="1">
      <c r="E66" s="801"/>
      <c r="F66" s="799"/>
      <c r="G66" s="799"/>
      <c r="H66" s="799"/>
      <c r="I66" s="799"/>
      <c r="J66" s="799"/>
      <c r="K66" s="799"/>
      <c r="L66" s="799"/>
      <c r="M66" s="799"/>
      <c r="N66" s="799"/>
      <c r="O66" s="799"/>
      <c r="P66" s="800"/>
      <c r="R66" s="109"/>
    </row>
    <row r="67" spans="3:18" ht="15.75" customHeight="1">
      <c r="D67" s="109" t="s">
        <v>414</v>
      </c>
      <c r="E67" s="798"/>
      <c r="F67" s="799"/>
      <c r="G67" s="799"/>
      <c r="H67" s="799"/>
      <c r="I67" s="799"/>
      <c r="J67" s="799"/>
      <c r="K67" s="799"/>
      <c r="L67" s="799"/>
      <c r="M67" s="799"/>
      <c r="N67" s="799"/>
      <c r="O67" s="799"/>
      <c r="P67" s="800"/>
    </row>
    <row r="68" spans="3:18" ht="15.75" customHeight="1">
      <c r="E68" s="801"/>
      <c r="F68" s="799"/>
      <c r="G68" s="799"/>
      <c r="H68" s="799"/>
      <c r="I68" s="799"/>
      <c r="J68" s="799"/>
      <c r="K68" s="799"/>
      <c r="L68" s="799"/>
      <c r="M68" s="799"/>
      <c r="N68" s="799"/>
      <c r="O68" s="799"/>
      <c r="P68" s="800"/>
    </row>
    <row r="70" spans="3:18" ht="15.75" customHeight="1">
      <c r="C70" s="1"/>
    </row>
  </sheetData>
  <sheetProtection sheet="1" objects="1" scenarios="1" insertRows="0"/>
  <mergeCells count="114">
    <mergeCell ref="C61:D61"/>
    <mergeCell ref="Q61:R61"/>
    <mergeCell ref="O5:Q5"/>
    <mergeCell ref="J14:L14"/>
    <mergeCell ref="O14:Q14"/>
    <mergeCell ref="J21:L21"/>
    <mergeCell ref="O21:Q21"/>
    <mergeCell ref="O6:Q6"/>
    <mergeCell ref="O7:Q7"/>
    <mergeCell ref="C60:D60"/>
    <mergeCell ref="Q60:R60"/>
    <mergeCell ref="Q58:R58"/>
    <mergeCell ref="Q59:R59"/>
    <mergeCell ref="B58:D58"/>
    <mergeCell ref="O8:Q8"/>
    <mergeCell ref="O9:Q9"/>
    <mergeCell ref="E10:G10"/>
    <mergeCell ref="O10:Q10"/>
    <mergeCell ref="O11:Q11"/>
    <mergeCell ref="O12:Q12"/>
    <mergeCell ref="O15:Q15"/>
    <mergeCell ref="O16:Q16"/>
    <mergeCell ref="E18:G18"/>
    <mergeCell ref="E16:G16"/>
    <mergeCell ref="B2:K2"/>
    <mergeCell ref="E7:G7"/>
    <mergeCell ref="E8:G8"/>
    <mergeCell ref="C59:D59"/>
    <mergeCell ref="E9:G9"/>
    <mergeCell ref="E11:G11"/>
    <mergeCell ref="E12:G12"/>
    <mergeCell ref="E15:G15"/>
    <mergeCell ref="E51:G51"/>
    <mergeCell ref="J5:L5"/>
    <mergeCell ref="E50:G50"/>
    <mergeCell ref="J6:L6"/>
    <mergeCell ref="J7:L7"/>
    <mergeCell ref="J8:L8"/>
    <mergeCell ref="J9:L9"/>
    <mergeCell ref="J10:L10"/>
    <mergeCell ref="J11:L11"/>
    <mergeCell ref="E19:G19"/>
    <mergeCell ref="E22:G22"/>
    <mergeCell ref="E23:G23"/>
    <mergeCell ref="E29:G29"/>
    <mergeCell ref="E31:G31"/>
    <mergeCell ref="E6:G6"/>
    <mergeCell ref="E17:G17"/>
    <mergeCell ref="E65:P66"/>
    <mergeCell ref="E67:P68"/>
    <mergeCell ref="E24:G24"/>
    <mergeCell ref="E25:G25"/>
    <mergeCell ref="E48:G48"/>
    <mergeCell ref="E49:G49"/>
    <mergeCell ref="E26:G26"/>
    <mergeCell ref="E30:G30"/>
    <mergeCell ref="E32:G32"/>
    <mergeCell ref="E33:G33"/>
    <mergeCell ref="I62:Q62"/>
    <mergeCell ref="O50:Q50"/>
    <mergeCell ref="O51:Q51"/>
    <mergeCell ref="J47:L47"/>
    <mergeCell ref="J48:L48"/>
    <mergeCell ref="J49:L49"/>
    <mergeCell ref="J50:L50"/>
    <mergeCell ref="J51:L51"/>
    <mergeCell ref="O48:Q48"/>
    <mergeCell ref="O49:Q49"/>
    <mergeCell ref="J44:L44"/>
    <mergeCell ref="O44:Q44"/>
    <mergeCell ref="O46:Q46"/>
    <mergeCell ref="O47:Q47"/>
    <mergeCell ref="J12:L12"/>
    <mergeCell ref="O22:Q22"/>
    <mergeCell ref="O23:Q23"/>
    <mergeCell ref="O24:Q24"/>
    <mergeCell ref="O25:Q25"/>
    <mergeCell ref="O26:Q26"/>
    <mergeCell ref="O29:Q29"/>
    <mergeCell ref="J15:L15"/>
    <mergeCell ref="J16:L16"/>
    <mergeCell ref="J17:L17"/>
    <mergeCell ref="J18:L18"/>
    <mergeCell ref="J19:L19"/>
    <mergeCell ref="O18:Q18"/>
    <mergeCell ref="O19:Q19"/>
    <mergeCell ref="O17:Q17"/>
    <mergeCell ref="J25:L25"/>
    <mergeCell ref="J26:L26"/>
    <mergeCell ref="J29:L29"/>
    <mergeCell ref="J28:L28"/>
    <mergeCell ref="J24:L24"/>
    <mergeCell ref="J22:L22"/>
    <mergeCell ref="J23:L23"/>
    <mergeCell ref="O28:Q28"/>
    <mergeCell ref="J30:L30"/>
    <mergeCell ref="J31:L31"/>
    <mergeCell ref="J32:L32"/>
    <mergeCell ref="O45:Q45"/>
    <mergeCell ref="O30:Q30"/>
    <mergeCell ref="O31:Q31"/>
    <mergeCell ref="O32:Q32"/>
    <mergeCell ref="O33:Q33"/>
    <mergeCell ref="J45:L45"/>
    <mergeCell ref="J46:L46"/>
    <mergeCell ref="E40:I40"/>
    <mergeCell ref="E41:I41"/>
    <mergeCell ref="E42:I42"/>
    <mergeCell ref="E47:G47"/>
    <mergeCell ref="E45:G45"/>
    <mergeCell ref="E46:G46"/>
    <mergeCell ref="J33:L33"/>
    <mergeCell ref="E36:I36"/>
    <mergeCell ref="E37:I37"/>
  </mergeCells>
  <phoneticPr fontId="2"/>
  <conditionalFormatting sqref="J6:M12">
    <cfRule type="expression" dxfId="23" priority="12" stopIfTrue="1">
      <formula>$V$5=FALSE</formula>
    </cfRule>
  </conditionalFormatting>
  <conditionalFormatting sqref="J15:M19">
    <cfRule type="expression" dxfId="22" priority="11" stopIfTrue="1">
      <formula>$V$14=FALSE</formula>
    </cfRule>
  </conditionalFormatting>
  <conditionalFormatting sqref="J22:M26">
    <cfRule type="expression" dxfId="21" priority="10" stopIfTrue="1">
      <formula>$V$21=FALSE</formula>
    </cfRule>
  </conditionalFormatting>
  <conditionalFormatting sqref="J29:M33">
    <cfRule type="expression" dxfId="20" priority="9" stopIfTrue="1">
      <formula>$V$28=FALSE</formula>
    </cfRule>
  </conditionalFormatting>
  <conditionalFormatting sqref="J45:M51">
    <cfRule type="expression" dxfId="19" priority="8" stopIfTrue="1">
      <formula>$V$44=FALSE</formula>
    </cfRule>
  </conditionalFormatting>
  <conditionalFormatting sqref="O45:R51">
    <cfRule type="expression" dxfId="18" priority="7" stopIfTrue="1">
      <formula>$W$44=FALSE</formula>
    </cfRule>
  </conditionalFormatting>
  <conditionalFormatting sqref="O29:R33">
    <cfRule type="expression" dxfId="17" priority="6" stopIfTrue="1">
      <formula>$W$28=FALSE</formula>
    </cfRule>
  </conditionalFormatting>
  <conditionalFormatting sqref="O22:R26">
    <cfRule type="expression" dxfId="16" priority="5" stopIfTrue="1">
      <formula>$W$21=FALSE</formula>
    </cfRule>
  </conditionalFormatting>
  <conditionalFormatting sqref="O15:R19">
    <cfRule type="expression" dxfId="15" priority="4" stopIfTrue="1">
      <formula>$W$14=FALSE</formula>
    </cfRule>
  </conditionalFormatting>
  <conditionalFormatting sqref="O6:R12">
    <cfRule type="expression" dxfId="14" priority="3" stopIfTrue="1">
      <formula>$W$5=FALSE</formula>
    </cfRule>
  </conditionalFormatting>
  <conditionalFormatting sqref="B58:R61 I62:R62 E65:P68">
    <cfRule type="expression" dxfId="13" priority="1" stopIfTrue="1">
      <formula>$V$1&lt;&gt;"水力発電"</formula>
    </cfRule>
  </conditionalFormatting>
  <dataValidations count="1">
    <dataValidation allowBlank="1" showErrorMessage="1" sqref="E59:P61"/>
  </dataValidations>
  <pageMargins left="0.43307086614173229" right="0" top="0.15748031496062992" bottom="0.15748031496062992" header="0.31496062992125984" footer="0.31496062992125984"/>
  <pageSetup paperSize="9" scale="93" fitToHeight="0" orientation="landscape" blackAndWhite="1" r:id="rId1"/>
  <rowBreaks count="2" manualBreakCount="2">
    <brk id="34" max="18" man="1"/>
    <brk id="55"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50177" r:id="rId4" name="Check Box 1">
              <controlPr defaultSize="0" autoFill="0" autoLine="0" autoPict="0">
                <anchor moveWithCells="1">
                  <from>
                    <xdr:col>9</xdr:col>
                    <xdr:colOff>247650</xdr:colOff>
                    <xdr:row>3</xdr:row>
                    <xdr:rowOff>228600</xdr:rowOff>
                  </from>
                  <to>
                    <xdr:col>9</xdr:col>
                    <xdr:colOff>476250</xdr:colOff>
                    <xdr:row>5</xdr:row>
                    <xdr:rowOff>0</xdr:rowOff>
                  </to>
                </anchor>
              </controlPr>
            </control>
          </mc:Choice>
        </mc:AlternateContent>
        <mc:AlternateContent xmlns:mc="http://schemas.openxmlformats.org/markup-compatibility/2006">
          <mc:Choice Requires="x14">
            <control shapeId="3250178" r:id="rId5" name="Check Box 2">
              <controlPr defaultSize="0" autoFill="0" autoLine="0" autoPict="0">
                <anchor moveWithCells="1">
                  <from>
                    <xdr:col>14</xdr:col>
                    <xdr:colOff>200025</xdr:colOff>
                    <xdr:row>3</xdr:row>
                    <xdr:rowOff>228600</xdr:rowOff>
                  </from>
                  <to>
                    <xdr:col>14</xdr:col>
                    <xdr:colOff>428625</xdr:colOff>
                    <xdr:row>5</xdr:row>
                    <xdr:rowOff>0</xdr:rowOff>
                  </to>
                </anchor>
              </controlPr>
            </control>
          </mc:Choice>
        </mc:AlternateContent>
        <mc:AlternateContent xmlns:mc="http://schemas.openxmlformats.org/markup-compatibility/2006">
          <mc:Choice Requires="x14">
            <control shapeId="3250179" r:id="rId6" name="Check Box 3">
              <controlPr defaultSize="0" autoFill="0" autoLine="0" autoPict="0">
                <anchor moveWithCells="1">
                  <from>
                    <xdr:col>9</xdr:col>
                    <xdr:colOff>247650</xdr:colOff>
                    <xdr:row>12</xdr:row>
                    <xdr:rowOff>190500</xdr:rowOff>
                  </from>
                  <to>
                    <xdr:col>9</xdr:col>
                    <xdr:colOff>476250</xdr:colOff>
                    <xdr:row>14</xdr:row>
                    <xdr:rowOff>0</xdr:rowOff>
                  </to>
                </anchor>
              </controlPr>
            </control>
          </mc:Choice>
        </mc:AlternateContent>
        <mc:AlternateContent xmlns:mc="http://schemas.openxmlformats.org/markup-compatibility/2006">
          <mc:Choice Requires="x14">
            <control shapeId="3250180" r:id="rId7" name="Check Box 4">
              <controlPr defaultSize="0" autoFill="0" autoLine="0" autoPict="0">
                <anchor moveWithCells="1">
                  <from>
                    <xdr:col>14</xdr:col>
                    <xdr:colOff>200025</xdr:colOff>
                    <xdr:row>12</xdr:row>
                    <xdr:rowOff>190500</xdr:rowOff>
                  </from>
                  <to>
                    <xdr:col>14</xdr:col>
                    <xdr:colOff>428625</xdr:colOff>
                    <xdr:row>14</xdr:row>
                    <xdr:rowOff>0</xdr:rowOff>
                  </to>
                </anchor>
              </controlPr>
            </control>
          </mc:Choice>
        </mc:AlternateContent>
        <mc:AlternateContent xmlns:mc="http://schemas.openxmlformats.org/markup-compatibility/2006">
          <mc:Choice Requires="x14">
            <control shapeId="3250181" r:id="rId8" name="Check Box 5">
              <controlPr defaultSize="0" autoFill="0" autoLine="0" autoPict="0">
                <anchor moveWithCells="1">
                  <from>
                    <xdr:col>9</xdr:col>
                    <xdr:colOff>247650</xdr:colOff>
                    <xdr:row>20</xdr:row>
                    <xdr:rowOff>0</xdr:rowOff>
                  </from>
                  <to>
                    <xdr:col>9</xdr:col>
                    <xdr:colOff>476250</xdr:colOff>
                    <xdr:row>21</xdr:row>
                    <xdr:rowOff>9525</xdr:rowOff>
                  </to>
                </anchor>
              </controlPr>
            </control>
          </mc:Choice>
        </mc:AlternateContent>
        <mc:AlternateContent xmlns:mc="http://schemas.openxmlformats.org/markup-compatibility/2006">
          <mc:Choice Requires="x14">
            <control shapeId="3250182" r:id="rId9" name="Check Box 6">
              <controlPr defaultSize="0" autoFill="0" autoLine="0" autoPict="0">
                <anchor moveWithCells="1">
                  <from>
                    <xdr:col>14</xdr:col>
                    <xdr:colOff>200025</xdr:colOff>
                    <xdr:row>20</xdr:row>
                    <xdr:rowOff>0</xdr:rowOff>
                  </from>
                  <to>
                    <xdr:col>14</xdr:col>
                    <xdr:colOff>428625</xdr:colOff>
                    <xdr:row>21</xdr:row>
                    <xdr:rowOff>9525</xdr:rowOff>
                  </to>
                </anchor>
              </controlPr>
            </control>
          </mc:Choice>
        </mc:AlternateContent>
        <mc:AlternateContent xmlns:mc="http://schemas.openxmlformats.org/markup-compatibility/2006">
          <mc:Choice Requires="x14">
            <control shapeId="3250183" r:id="rId10" name="Check Box 7">
              <controlPr defaultSize="0" autoFill="0" autoLine="0" autoPict="0">
                <anchor moveWithCells="1">
                  <from>
                    <xdr:col>9</xdr:col>
                    <xdr:colOff>247650</xdr:colOff>
                    <xdr:row>26</xdr:row>
                    <xdr:rowOff>190500</xdr:rowOff>
                  </from>
                  <to>
                    <xdr:col>9</xdr:col>
                    <xdr:colOff>476250</xdr:colOff>
                    <xdr:row>28</xdr:row>
                    <xdr:rowOff>0</xdr:rowOff>
                  </to>
                </anchor>
              </controlPr>
            </control>
          </mc:Choice>
        </mc:AlternateContent>
        <mc:AlternateContent xmlns:mc="http://schemas.openxmlformats.org/markup-compatibility/2006">
          <mc:Choice Requires="x14">
            <control shapeId="3250184" r:id="rId11" name="Check Box 8">
              <controlPr defaultSize="0" autoFill="0" autoLine="0" autoPict="0">
                <anchor moveWithCells="1">
                  <from>
                    <xdr:col>14</xdr:col>
                    <xdr:colOff>200025</xdr:colOff>
                    <xdr:row>26</xdr:row>
                    <xdr:rowOff>190500</xdr:rowOff>
                  </from>
                  <to>
                    <xdr:col>14</xdr:col>
                    <xdr:colOff>428625</xdr:colOff>
                    <xdr:row>28</xdr:row>
                    <xdr:rowOff>0</xdr:rowOff>
                  </to>
                </anchor>
              </controlPr>
            </control>
          </mc:Choice>
        </mc:AlternateContent>
        <mc:AlternateContent xmlns:mc="http://schemas.openxmlformats.org/markup-compatibility/2006">
          <mc:Choice Requires="x14">
            <control shapeId="3250185" r:id="rId12" name="Check Box 9">
              <controlPr defaultSize="0" autoFill="0" autoLine="0" autoPict="0">
                <anchor moveWithCells="1">
                  <from>
                    <xdr:col>9</xdr:col>
                    <xdr:colOff>247650</xdr:colOff>
                    <xdr:row>42</xdr:row>
                    <xdr:rowOff>190500</xdr:rowOff>
                  </from>
                  <to>
                    <xdr:col>9</xdr:col>
                    <xdr:colOff>476250</xdr:colOff>
                    <xdr:row>44</xdr:row>
                    <xdr:rowOff>0</xdr:rowOff>
                  </to>
                </anchor>
              </controlPr>
            </control>
          </mc:Choice>
        </mc:AlternateContent>
        <mc:AlternateContent xmlns:mc="http://schemas.openxmlformats.org/markup-compatibility/2006">
          <mc:Choice Requires="x14">
            <control shapeId="3250186" r:id="rId13" name="Check Box 10">
              <controlPr defaultSize="0" autoFill="0" autoLine="0" autoPict="0">
                <anchor moveWithCells="1">
                  <from>
                    <xdr:col>14</xdr:col>
                    <xdr:colOff>200025</xdr:colOff>
                    <xdr:row>42</xdr:row>
                    <xdr:rowOff>190500</xdr:rowOff>
                  </from>
                  <to>
                    <xdr:col>14</xdr:col>
                    <xdr:colOff>428625</xdr:colOff>
                    <xdr:row>44</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W60"/>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98"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75" t="s">
        <v>870</v>
      </c>
      <c r="B1" s="7"/>
      <c r="S1" s="292"/>
      <c r="V1" s="9">
        <f>データ参照シート!B2</f>
        <v>0</v>
      </c>
    </row>
    <row r="2" spans="1:23" ht="22.5" customHeight="1">
      <c r="B2" s="809" t="s">
        <v>432</v>
      </c>
      <c r="C2" s="810"/>
      <c r="D2" s="810"/>
      <c r="E2" s="810"/>
      <c r="F2" s="810"/>
      <c r="G2" s="810"/>
      <c r="H2" s="810"/>
      <c r="I2" s="810"/>
      <c r="J2" s="810"/>
      <c r="K2" s="810"/>
      <c r="L2" s="213"/>
      <c r="M2" s="213"/>
    </row>
    <row r="3" spans="1:23" ht="9.75" customHeight="1">
      <c r="B3" s="7"/>
    </row>
    <row r="4" spans="1:23" ht="18.75" customHeight="1">
      <c r="B4" s="106" t="s">
        <v>835</v>
      </c>
      <c r="U4" s="456"/>
      <c r="V4" s="457" t="s">
        <v>842</v>
      </c>
      <c r="W4" s="457" t="s">
        <v>843</v>
      </c>
    </row>
    <row r="5" spans="1:23" ht="15.75" customHeight="1">
      <c r="C5" s="106" t="s">
        <v>590</v>
      </c>
      <c r="J5" s="789" t="s">
        <v>836</v>
      </c>
      <c r="K5" s="790"/>
      <c r="L5" s="790"/>
      <c r="O5" s="789" t="s">
        <v>837</v>
      </c>
      <c r="P5" s="790"/>
      <c r="Q5" s="790"/>
      <c r="U5" s="456" t="str">
        <f>C5</f>
        <v>・地熱発電出力</v>
      </c>
      <c r="V5" s="456" t="b">
        <v>0</v>
      </c>
      <c r="W5" s="456" t="b">
        <v>0</v>
      </c>
    </row>
    <row r="6" spans="1:23" s="98" customFormat="1" ht="15.75" customHeight="1">
      <c r="A6" s="8"/>
      <c r="B6" s="8"/>
      <c r="C6" s="8"/>
      <c r="D6" s="205" t="s">
        <v>390</v>
      </c>
      <c r="E6" s="786"/>
      <c r="F6" s="787"/>
      <c r="G6" s="788"/>
      <c r="H6" s="109" t="s">
        <v>585</v>
      </c>
      <c r="I6" s="221"/>
      <c r="J6" s="786"/>
      <c r="K6" s="787"/>
      <c r="L6" s="788"/>
      <c r="M6" s="109" t="s">
        <v>585</v>
      </c>
      <c r="O6" s="786"/>
      <c r="P6" s="787"/>
      <c r="Q6" s="788"/>
      <c r="R6" s="109" t="s">
        <v>585</v>
      </c>
      <c r="U6" s="458"/>
      <c r="V6" s="458"/>
      <c r="W6" s="458"/>
    </row>
    <row r="7" spans="1:23" s="98" customFormat="1" ht="15.75" customHeight="1">
      <c r="A7" s="8"/>
      <c r="B7" s="8"/>
      <c r="C7" s="226"/>
      <c r="D7" s="231"/>
      <c r="E7" s="227"/>
      <c r="F7" s="227"/>
      <c r="G7" s="229"/>
      <c r="H7" s="236"/>
      <c r="I7" s="230"/>
      <c r="J7" s="227"/>
      <c r="K7" s="227"/>
      <c r="L7" s="229"/>
      <c r="M7" s="236"/>
      <c r="N7" s="229"/>
      <c r="O7" s="227"/>
      <c r="P7" s="227"/>
      <c r="Q7" s="229"/>
      <c r="R7" s="236"/>
      <c r="U7" s="458"/>
      <c r="V7" s="457" t="s">
        <v>842</v>
      </c>
      <c r="W7" s="457" t="s">
        <v>843</v>
      </c>
    </row>
    <row r="8" spans="1:23" s="98" customFormat="1" ht="15.75" customHeight="1">
      <c r="A8" s="8"/>
      <c r="B8" s="8"/>
      <c r="C8" s="106" t="s">
        <v>420</v>
      </c>
      <c r="D8" s="205"/>
      <c r="E8" s="9"/>
      <c r="F8" s="9"/>
      <c r="H8" s="108"/>
      <c r="I8" s="13"/>
      <c r="J8" s="789" t="s">
        <v>836</v>
      </c>
      <c r="K8" s="790"/>
      <c r="L8" s="790"/>
      <c r="M8" s="9"/>
      <c r="O8" s="789" t="s">
        <v>837</v>
      </c>
      <c r="P8" s="790"/>
      <c r="Q8" s="790"/>
      <c r="R8" s="108"/>
      <c r="U8" s="456" t="str">
        <f>C8</f>
        <v>・発電機</v>
      </c>
      <c r="V8" s="458" t="b">
        <v>0</v>
      </c>
      <c r="W8" s="458" t="b">
        <v>0</v>
      </c>
    </row>
    <row r="9" spans="1:23" s="98" customFormat="1" ht="15.75" customHeight="1">
      <c r="A9" s="8"/>
      <c r="B9" s="8"/>
      <c r="C9" s="8"/>
      <c r="D9" s="205" t="s">
        <v>191</v>
      </c>
      <c r="E9" s="783"/>
      <c r="F9" s="784"/>
      <c r="G9" s="785"/>
      <c r="H9" s="108"/>
      <c r="I9" s="13"/>
      <c r="J9" s="783"/>
      <c r="K9" s="784"/>
      <c r="L9" s="785"/>
      <c r="M9" s="108"/>
      <c r="O9" s="783"/>
      <c r="P9" s="784"/>
      <c r="Q9" s="785"/>
      <c r="R9" s="108"/>
      <c r="U9" s="458"/>
      <c r="V9" s="458"/>
      <c r="W9" s="458"/>
    </row>
    <row r="10" spans="1:23" s="98" customFormat="1" ht="15.75" customHeight="1">
      <c r="A10" s="8"/>
      <c r="B10" s="8"/>
      <c r="C10" s="8"/>
      <c r="D10" s="205" t="s">
        <v>385</v>
      </c>
      <c r="E10" s="783"/>
      <c r="F10" s="784"/>
      <c r="G10" s="785"/>
      <c r="H10" s="108"/>
      <c r="I10" s="13"/>
      <c r="J10" s="783"/>
      <c r="K10" s="784"/>
      <c r="L10" s="785"/>
      <c r="M10" s="108"/>
      <c r="O10" s="783"/>
      <c r="P10" s="784"/>
      <c r="Q10" s="785"/>
      <c r="R10" s="108"/>
      <c r="U10" s="458"/>
      <c r="V10" s="458"/>
      <c r="W10" s="458"/>
    </row>
    <row r="11" spans="1:23" s="98" customFormat="1" ht="15.75" customHeight="1">
      <c r="A11" s="8"/>
      <c r="B11" s="8"/>
      <c r="C11" s="8"/>
      <c r="D11" s="109" t="s">
        <v>407</v>
      </c>
      <c r="E11" s="786"/>
      <c r="F11" s="787"/>
      <c r="G11" s="788"/>
      <c r="H11" s="109" t="s">
        <v>585</v>
      </c>
      <c r="I11" s="103"/>
      <c r="J11" s="786"/>
      <c r="K11" s="787"/>
      <c r="L11" s="788"/>
      <c r="M11" s="109" t="s">
        <v>585</v>
      </c>
      <c r="O11" s="786"/>
      <c r="P11" s="787"/>
      <c r="Q11" s="788"/>
      <c r="R11" s="109" t="s">
        <v>585</v>
      </c>
      <c r="U11" s="458"/>
      <c r="V11" s="458"/>
      <c r="W11" s="458"/>
    </row>
    <row r="12" spans="1:23" s="98" customFormat="1" ht="15.75" customHeight="1">
      <c r="A12" s="8"/>
      <c r="B12" s="8"/>
      <c r="C12" s="8"/>
      <c r="D12" s="109" t="s">
        <v>364</v>
      </c>
      <c r="E12" s="777"/>
      <c r="F12" s="778"/>
      <c r="G12" s="779"/>
      <c r="H12" s="109" t="s">
        <v>358</v>
      </c>
      <c r="I12" s="103"/>
      <c r="J12" s="777"/>
      <c r="K12" s="778"/>
      <c r="L12" s="779"/>
      <c r="M12" s="109" t="s">
        <v>358</v>
      </c>
      <c r="O12" s="777"/>
      <c r="P12" s="778"/>
      <c r="Q12" s="779"/>
      <c r="R12" s="109" t="s">
        <v>358</v>
      </c>
      <c r="U12" s="458"/>
      <c r="V12" s="458"/>
      <c r="W12" s="458"/>
    </row>
    <row r="13" spans="1:23" s="98" customFormat="1" ht="15.75" customHeight="1">
      <c r="A13" s="8"/>
      <c r="B13" s="8"/>
      <c r="C13" s="8"/>
      <c r="D13" s="109" t="s">
        <v>406</v>
      </c>
      <c r="E13" s="780" t="str">
        <f>IF(OR(E11="",E12="")=TRUE,"",E11*E12)</f>
        <v/>
      </c>
      <c r="F13" s="781"/>
      <c r="G13" s="782"/>
      <c r="H13" s="109" t="s">
        <v>585</v>
      </c>
      <c r="I13" s="103"/>
      <c r="J13" s="780" t="str">
        <f>IF(OR(J11="",J12="")=TRUE,"",J11*J12)</f>
        <v/>
      </c>
      <c r="K13" s="781"/>
      <c r="L13" s="782"/>
      <c r="M13" s="109" t="s">
        <v>585</v>
      </c>
      <c r="O13" s="780" t="str">
        <f>IF(OR(O11="",O12="")=TRUE,"",O11*O12)</f>
        <v/>
      </c>
      <c r="P13" s="781"/>
      <c r="Q13" s="782"/>
      <c r="R13" s="109" t="s">
        <v>585</v>
      </c>
      <c r="U13" s="458"/>
      <c r="V13" s="458"/>
      <c r="W13" s="458"/>
    </row>
    <row r="14" spans="1:23" s="98" customFormat="1" ht="15.75" customHeight="1">
      <c r="A14" s="8"/>
      <c r="B14" s="8"/>
      <c r="C14" s="226"/>
      <c r="D14" s="227"/>
      <c r="E14" s="228"/>
      <c r="F14" s="227"/>
      <c r="G14" s="229"/>
      <c r="H14" s="227"/>
      <c r="I14" s="227"/>
      <c r="J14" s="228"/>
      <c r="K14" s="227"/>
      <c r="L14" s="229"/>
      <c r="M14" s="227"/>
      <c r="N14" s="229"/>
      <c r="O14" s="228"/>
      <c r="P14" s="227"/>
      <c r="Q14" s="229"/>
      <c r="R14" s="227"/>
      <c r="U14" s="458"/>
      <c r="V14" s="457" t="s">
        <v>842</v>
      </c>
      <c r="W14" s="457" t="s">
        <v>843</v>
      </c>
    </row>
    <row r="15" spans="1:23" s="98" customFormat="1" ht="15.75" customHeight="1">
      <c r="A15" s="8"/>
      <c r="B15" s="8"/>
      <c r="C15" s="106" t="s">
        <v>433</v>
      </c>
      <c r="D15" s="205"/>
      <c r="E15" s="9"/>
      <c r="F15" s="9"/>
      <c r="H15" s="9"/>
      <c r="I15" s="9"/>
      <c r="J15" s="789" t="s">
        <v>836</v>
      </c>
      <c r="K15" s="790"/>
      <c r="L15" s="790"/>
      <c r="M15" s="9"/>
      <c r="O15" s="789" t="s">
        <v>837</v>
      </c>
      <c r="P15" s="790"/>
      <c r="Q15" s="790"/>
      <c r="R15" s="9"/>
      <c r="U15" s="456" t="str">
        <f>C15</f>
        <v>・タービン</v>
      </c>
      <c r="V15" s="458" t="b">
        <v>0</v>
      </c>
      <c r="W15" s="458" t="b">
        <v>0</v>
      </c>
    </row>
    <row r="16" spans="1:23" s="98" customFormat="1" ht="15.75" customHeight="1">
      <c r="A16" s="8"/>
      <c r="B16" s="8"/>
      <c r="C16" s="8"/>
      <c r="D16" s="205" t="s">
        <v>191</v>
      </c>
      <c r="E16" s="783"/>
      <c r="F16" s="784"/>
      <c r="G16" s="785"/>
      <c r="H16" s="9"/>
      <c r="I16" s="9"/>
      <c r="J16" s="783"/>
      <c r="K16" s="784"/>
      <c r="L16" s="785"/>
      <c r="M16" s="9"/>
      <c r="O16" s="783"/>
      <c r="P16" s="784"/>
      <c r="Q16" s="785"/>
      <c r="R16" s="9"/>
      <c r="U16" s="458"/>
      <c r="V16" s="458"/>
      <c r="W16" s="458"/>
    </row>
    <row r="17" spans="1:23" s="98" customFormat="1" ht="15.75" customHeight="1">
      <c r="A17" s="8"/>
      <c r="B17" s="8"/>
      <c r="C17" s="8"/>
      <c r="D17" s="205" t="s">
        <v>385</v>
      </c>
      <c r="E17" s="783"/>
      <c r="F17" s="784"/>
      <c r="G17" s="785"/>
      <c r="H17" s="9"/>
      <c r="I17" s="9"/>
      <c r="J17" s="783"/>
      <c r="K17" s="784"/>
      <c r="L17" s="785"/>
      <c r="M17" s="9"/>
      <c r="O17" s="783"/>
      <c r="P17" s="784"/>
      <c r="Q17" s="785"/>
      <c r="R17" s="9"/>
      <c r="U17" s="458"/>
      <c r="V17" s="458"/>
      <c r="W17" s="458"/>
    </row>
    <row r="18" spans="1:23" s="98" customFormat="1" ht="15.75" customHeight="1">
      <c r="A18" s="8"/>
      <c r="B18" s="8"/>
      <c r="C18" s="8"/>
      <c r="D18" s="109" t="s">
        <v>407</v>
      </c>
      <c r="E18" s="786"/>
      <c r="F18" s="787"/>
      <c r="G18" s="788"/>
      <c r="H18" s="109" t="s">
        <v>585</v>
      </c>
      <c r="I18" s="9"/>
      <c r="J18" s="786"/>
      <c r="K18" s="787"/>
      <c r="L18" s="788"/>
      <c r="M18" s="109" t="s">
        <v>585</v>
      </c>
      <c r="O18" s="786"/>
      <c r="P18" s="787"/>
      <c r="Q18" s="788"/>
      <c r="R18" s="109" t="s">
        <v>585</v>
      </c>
      <c r="U18" s="458"/>
      <c r="V18" s="458"/>
      <c r="W18" s="458"/>
    </row>
    <row r="19" spans="1:23" s="98" customFormat="1" ht="15.75" customHeight="1">
      <c r="A19" s="8"/>
      <c r="B19" s="8"/>
      <c r="C19" s="8"/>
      <c r="D19" s="109" t="s">
        <v>364</v>
      </c>
      <c r="E19" s="777"/>
      <c r="F19" s="778"/>
      <c r="G19" s="779"/>
      <c r="H19" s="109" t="s">
        <v>358</v>
      </c>
      <c r="I19" s="9"/>
      <c r="J19" s="777"/>
      <c r="K19" s="778"/>
      <c r="L19" s="779"/>
      <c r="M19" s="109" t="s">
        <v>358</v>
      </c>
      <c r="O19" s="777"/>
      <c r="P19" s="778"/>
      <c r="Q19" s="779"/>
      <c r="R19" s="109" t="s">
        <v>358</v>
      </c>
      <c r="U19" s="458"/>
      <c r="V19" s="458"/>
      <c r="W19" s="458"/>
    </row>
    <row r="20" spans="1:23" s="98" customFormat="1" ht="15.75" customHeight="1">
      <c r="A20" s="8"/>
      <c r="B20" s="8"/>
      <c r="C20" s="8"/>
      <c r="D20" s="109" t="s">
        <v>406</v>
      </c>
      <c r="E20" s="780" t="str">
        <f>IF(OR(E18="",E19="")=TRUE,"",E18*E19)</f>
        <v/>
      </c>
      <c r="F20" s="781"/>
      <c r="G20" s="782"/>
      <c r="H20" s="109" t="s">
        <v>585</v>
      </c>
      <c r="I20" s="9"/>
      <c r="J20" s="780" t="str">
        <f>IF(OR(J18="",J19="")=TRUE,"",J18*J19)</f>
        <v/>
      </c>
      <c r="K20" s="781"/>
      <c r="L20" s="782"/>
      <c r="M20" s="109" t="s">
        <v>585</v>
      </c>
      <c r="O20" s="780" t="str">
        <f>IF(OR(O18="",O19="")=TRUE,"",O18*O19)</f>
        <v/>
      </c>
      <c r="P20" s="781"/>
      <c r="Q20" s="782"/>
      <c r="R20" s="109" t="s">
        <v>585</v>
      </c>
      <c r="U20" s="458"/>
      <c r="V20" s="458"/>
      <c r="W20" s="458"/>
    </row>
    <row r="21" spans="1:23" s="98" customFormat="1" ht="15.75" customHeight="1">
      <c r="A21" s="8"/>
      <c r="B21" s="8"/>
      <c r="C21" s="226"/>
      <c r="D21" s="227"/>
      <c r="E21" s="228"/>
      <c r="F21" s="227"/>
      <c r="G21" s="229"/>
      <c r="H21" s="227"/>
      <c r="I21" s="227"/>
      <c r="J21" s="228"/>
      <c r="K21" s="227"/>
      <c r="L21" s="229"/>
      <c r="M21" s="227"/>
      <c r="N21" s="229"/>
      <c r="O21" s="228"/>
      <c r="P21" s="227"/>
      <c r="Q21" s="229"/>
      <c r="R21" s="227"/>
      <c r="U21" s="458"/>
      <c r="V21" s="457" t="s">
        <v>842</v>
      </c>
      <c r="W21" s="457" t="s">
        <v>843</v>
      </c>
    </row>
    <row r="22" spans="1:23" s="98" customFormat="1" ht="15.75" customHeight="1">
      <c r="A22" s="8"/>
      <c r="B22" s="8"/>
      <c r="C22" s="106" t="s">
        <v>434</v>
      </c>
      <c r="D22" s="205"/>
      <c r="E22" s="9"/>
      <c r="F22" s="9"/>
      <c r="H22" s="9"/>
      <c r="I22" s="9"/>
      <c r="J22" s="789" t="s">
        <v>836</v>
      </c>
      <c r="K22" s="790"/>
      <c r="L22" s="790"/>
      <c r="M22" s="9"/>
      <c r="O22" s="789" t="s">
        <v>837</v>
      </c>
      <c r="P22" s="790"/>
      <c r="Q22" s="790"/>
      <c r="R22" s="9"/>
      <c r="U22" s="456" t="str">
        <f>C22</f>
        <v>・冷却塔</v>
      </c>
      <c r="V22" s="458" t="b">
        <v>0</v>
      </c>
      <c r="W22" s="458" t="b">
        <v>0</v>
      </c>
    </row>
    <row r="23" spans="1:23" s="98" customFormat="1" ht="15.75" customHeight="1">
      <c r="A23" s="8"/>
      <c r="B23" s="8"/>
      <c r="C23" s="8"/>
      <c r="D23" s="205" t="s">
        <v>191</v>
      </c>
      <c r="E23" s="783"/>
      <c r="F23" s="784"/>
      <c r="G23" s="785"/>
      <c r="H23" s="9"/>
      <c r="I23" s="9"/>
      <c r="J23" s="783"/>
      <c r="K23" s="784"/>
      <c r="L23" s="785"/>
      <c r="M23" s="9"/>
      <c r="O23" s="783"/>
      <c r="P23" s="784"/>
      <c r="Q23" s="785"/>
      <c r="R23" s="9"/>
      <c r="U23" s="458"/>
      <c r="V23" s="458"/>
      <c r="W23" s="458"/>
    </row>
    <row r="24" spans="1:23" s="98" customFormat="1" ht="15.75" customHeight="1">
      <c r="A24" s="8"/>
      <c r="B24" s="8"/>
      <c r="C24" s="8"/>
      <c r="D24" s="205" t="s">
        <v>385</v>
      </c>
      <c r="E24" s="783"/>
      <c r="F24" s="784"/>
      <c r="G24" s="785"/>
      <c r="H24" s="9"/>
      <c r="I24" s="9"/>
      <c r="J24" s="783"/>
      <c r="K24" s="784"/>
      <c r="L24" s="785"/>
      <c r="M24" s="9"/>
      <c r="O24" s="783"/>
      <c r="P24" s="784"/>
      <c r="Q24" s="785"/>
      <c r="R24" s="9"/>
      <c r="U24" s="458"/>
      <c r="V24" s="458"/>
      <c r="W24" s="458"/>
    </row>
    <row r="25" spans="1:23" s="98" customFormat="1" ht="15.75" customHeight="1">
      <c r="A25" s="8"/>
      <c r="B25" s="8"/>
      <c r="C25" s="8"/>
      <c r="D25" s="205" t="s">
        <v>383</v>
      </c>
      <c r="E25" s="822"/>
      <c r="F25" s="823"/>
      <c r="G25" s="824"/>
      <c r="H25" s="9"/>
      <c r="I25" s="9"/>
      <c r="J25" s="822"/>
      <c r="K25" s="823"/>
      <c r="L25" s="824"/>
      <c r="M25" s="9"/>
      <c r="O25" s="822"/>
      <c r="P25" s="823"/>
      <c r="Q25" s="824"/>
      <c r="R25" s="9"/>
      <c r="U25" s="458"/>
      <c r="V25" s="458"/>
      <c r="W25" s="458"/>
    </row>
    <row r="26" spans="1:23" s="98" customFormat="1" ht="15.75" customHeight="1">
      <c r="A26" s="8"/>
      <c r="B26" s="8"/>
      <c r="C26" s="8"/>
      <c r="D26" s="109" t="s">
        <v>359</v>
      </c>
      <c r="E26" s="786"/>
      <c r="F26" s="787"/>
      <c r="G26" s="788"/>
      <c r="H26" s="109" t="s">
        <v>585</v>
      </c>
      <c r="I26" s="9"/>
      <c r="J26" s="786"/>
      <c r="K26" s="787"/>
      <c r="L26" s="788"/>
      <c r="M26" s="109" t="s">
        <v>585</v>
      </c>
      <c r="O26" s="786"/>
      <c r="P26" s="787"/>
      <c r="Q26" s="788"/>
      <c r="R26" s="109" t="s">
        <v>585</v>
      </c>
      <c r="U26" s="458"/>
      <c r="V26" s="458"/>
      <c r="W26" s="458"/>
    </row>
    <row r="27" spans="1:23" s="98" customFormat="1" ht="15.75" customHeight="1">
      <c r="A27" s="8"/>
      <c r="B27" s="8"/>
      <c r="C27" s="8"/>
      <c r="D27" s="109" t="s">
        <v>364</v>
      </c>
      <c r="E27" s="777"/>
      <c r="F27" s="778"/>
      <c r="G27" s="779"/>
      <c r="H27" s="109" t="s">
        <v>358</v>
      </c>
      <c r="I27" s="9"/>
      <c r="J27" s="777"/>
      <c r="K27" s="778"/>
      <c r="L27" s="779"/>
      <c r="M27" s="109" t="s">
        <v>358</v>
      </c>
      <c r="O27" s="777"/>
      <c r="P27" s="778"/>
      <c r="Q27" s="779"/>
      <c r="R27" s="109" t="s">
        <v>358</v>
      </c>
      <c r="U27" s="458"/>
      <c r="V27" s="458"/>
      <c r="W27" s="458"/>
    </row>
    <row r="28" spans="1:23" s="98" customFormat="1" ht="15.75" customHeight="1">
      <c r="A28" s="8"/>
      <c r="B28" s="8"/>
      <c r="C28" s="8"/>
      <c r="D28" s="109" t="s">
        <v>569</v>
      </c>
      <c r="E28" s="780" t="str">
        <f>IF(OR(E26="",E27="")=TRUE,"",E26*E27)</f>
        <v/>
      </c>
      <c r="F28" s="781"/>
      <c r="G28" s="782"/>
      <c r="H28" s="109" t="s">
        <v>585</v>
      </c>
      <c r="I28" s="9"/>
      <c r="J28" s="780" t="str">
        <f>IF(OR(J26="",J27="")=TRUE,"",J26*J27)</f>
        <v/>
      </c>
      <c r="K28" s="781"/>
      <c r="L28" s="782"/>
      <c r="M28" s="109" t="s">
        <v>585</v>
      </c>
      <c r="O28" s="780" t="str">
        <f>IF(OR(O26="",O27="")=TRUE,"",O26*O27)</f>
        <v/>
      </c>
      <c r="P28" s="781"/>
      <c r="Q28" s="782"/>
      <c r="R28" s="109" t="s">
        <v>585</v>
      </c>
      <c r="U28" s="458"/>
      <c r="V28" s="458"/>
      <c r="W28" s="458"/>
    </row>
    <row r="29" spans="1:23" s="98" customFormat="1" ht="15.75" customHeight="1">
      <c r="A29" s="8"/>
      <c r="B29" s="8"/>
      <c r="C29" s="226"/>
      <c r="D29" s="237"/>
      <c r="E29" s="237"/>
      <c r="F29" s="237"/>
      <c r="G29" s="229"/>
      <c r="H29" s="237"/>
      <c r="I29" s="227"/>
      <c r="J29" s="237"/>
      <c r="K29" s="237"/>
      <c r="L29" s="229"/>
      <c r="M29" s="237"/>
      <c r="N29" s="229"/>
      <c r="O29" s="237"/>
      <c r="P29" s="237"/>
      <c r="Q29" s="229"/>
      <c r="R29" s="237"/>
      <c r="U29" s="458"/>
      <c r="V29" s="457" t="s">
        <v>842</v>
      </c>
      <c r="W29" s="457" t="s">
        <v>843</v>
      </c>
    </row>
    <row r="30" spans="1:23" s="98" customFormat="1" ht="15.75" customHeight="1">
      <c r="A30" s="8"/>
      <c r="B30" s="8"/>
      <c r="C30" s="106" t="s">
        <v>435</v>
      </c>
      <c r="D30" s="205"/>
      <c r="E30" s="109"/>
      <c r="F30" s="109"/>
      <c r="H30" s="109"/>
      <c r="I30" s="9"/>
      <c r="J30" s="789" t="s">
        <v>836</v>
      </c>
      <c r="K30" s="790"/>
      <c r="L30" s="790"/>
      <c r="M30" s="9"/>
      <c r="O30" s="789" t="s">
        <v>837</v>
      </c>
      <c r="P30" s="790"/>
      <c r="Q30" s="790"/>
      <c r="R30" s="109"/>
      <c r="U30" s="456" t="str">
        <f>C30</f>
        <v>・熱交換器</v>
      </c>
      <c r="V30" s="458" t="b">
        <v>0</v>
      </c>
      <c r="W30" s="458" t="b">
        <v>0</v>
      </c>
    </row>
    <row r="31" spans="1:23" s="98" customFormat="1" ht="15.75" customHeight="1">
      <c r="A31" s="8"/>
      <c r="B31" s="8"/>
      <c r="C31" s="8"/>
      <c r="D31" s="205" t="s">
        <v>191</v>
      </c>
      <c r="E31" s="783"/>
      <c r="F31" s="784"/>
      <c r="G31" s="785"/>
      <c r="H31" s="109"/>
      <c r="I31" s="9"/>
      <c r="J31" s="783"/>
      <c r="K31" s="784"/>
      <c r="L31" s="785"/>
      <c r="M31" s="109"/>
      <c r="O31" s="783"/>
      <c r="P31" s="784"/>
      <c r="Q31" s="785"/>
      <c r="R31" s="109"/>
      <c r="U31" s="458"/>
      <c r="V31" s="458"/>
      <c r="W31" s="458"/>
    </row>
    <row r="32" spans="1:23" s="98" customFormat="1" ht="15.75" customHeight="1">
      <c r="A32" s="8"/>
      <c r="B32" s="8"/>
      <c r="C32" s="8"/>
      <c r="D32" s="205" t="s">
        <v>385</v>
      </c>
      <c r="E32" s="783"/>
      <c r="F32" s="784"/>
      <c r="G32" s="785"/>
      <c r="H32" s="109"/>
      <c r="I32" s="9"/>
      <c r="J32" s="783"/>
      <c r="K32" s="784"/>
      <c r="L32" s="785"/>
      <c r="M32" s="109"/>
      <c r="O32" s="783"/>
      <c r="P32" s="784"/>
      <c r="Q32" s="785"/>
      <c r="R32" s="109"/>
      <c r="U32" s="458"/>
      <c r="V32" s="458"/>
      <c r="W32" s="458"/>
    </row>
    <row r="33" spans="1:23" s="98" customFormat="1" ht="15.75" customHeight="1">
      <c r="A33" s="8"/>
      <c r="B33" s="8"/>
      <c r="C33" s="8"/>
      <c r="D33" s="205" t="s">
        <v>437</v>
      </c>
      <c r="E33" s="786"/>
      <c r="F33" s="787"/>
      <c r="G33" s="788"/>
      <c r="H33" s="109" t="s">
        <v>585</v>
      </c>
      <c r="I33" s="9"/>
      <c r="J33" s="786"/>
      <c r="K33" s="787"/>
      <c r="L33" s="788"/>
      <c r="M33" s="109" t="s">
        <v>585</v>
      </c>
      <c r="O33" s="786"/>
      <c r="P33" s="787"/>
      <c r="Q33" s="788"/>
      <c r="R33" s="109" t="s">
        <v>585</v>
      </c>
      <c r="U33" s="458"/>
      <c r="V33" s="458"/>
      <c r="W33" s="458"/>
    </row>
    <row r="34" spans="1:23" s="98" customFormat="1" ht="15.75" customHeight="1">
      <c r="A34" s="8"/>
      <c r="B34" s="8"/>
      <c r="C34" s="8"/>
      <c r="D34" s="109" t="s">
        <v>410</v>
      </c>
      <c r="E34" s="777"/>
      <c r="F34" s="778"/>
      <c r="G34" s="779"/>
      <c r="H34" s="109" t="s">
        <v>380</v>
      </c>
      <c r="I34" s="9"/>
      <c r="J34" s="777"/>
      <c r="K34" s="778"/>
      <c r="L34" s="779"/>
      <c r="M34" s="109" t="s">
        <v>380</v>
      </c>
      <c r="O34" s="777"/>
      <c r="P34" s="778"/>
      <c r="Q34" s="779"/>
      <c r="R34" s="109" t="s">
        <v>380</v>
      </c>
      <c r="U34" s="458"/>
      <c r="V34" s="458"/>
      <c r="W34" s="458"/>
    </row>
    <row r="35" spans="1:23" s="98" customFormat="1" ht="15.75" customHeight="1">
      <c r="A35" s="8"/>
      <c r="B35" s="8"/>
      <c r="C35" s="8"/>
      <c r="D35" s="109" t="s">
        <v>436</v>
      </c>
      <c r="E35" s="780" t="str">
        <f>IF(OR(E33="",E34="")=TRUE,"",E33*E34)</f>
        <v/>
      </c>
      <c r="F35" s="781"/>
      <c r="G35" s="782"/>
      <c r="H35" s="109" t="s">
        <v>585</v>
      </c>
      <c r="I35" s="9"/>
      <c r="J35" s="780" t="str">
        <f>IF(OR(J33="",J34="")=TRUE,"",J33*J34)</f>
        <v/>
      </c>
      <c r="K35" s="781"/>
      <c r="L35" s="782"/>
      <c r="M35" s="109" t="s">
        <v>585</v>
      </c>
      <c r="O35" s="780" t="str">
        <f>IF(OR(O33="",O34="")=TRUE,"",O33*O34)</f>
        <v/>
      </c>
      <c r="P35" s="781"/>
      <c r="Q35" s="782"/>
      <c r="R35" s="109" t="s">
        <v>585</v>
      </c>
      <c r="U35" s="458"/>
      <c r="V35" s="458"/>
      <c r="W35" s="458"/>
    </row>
    <row r="36" spans="1:23" s="98" customFormat="1" ht="15.75" customHeight="1">
      <c r="A36" s="8"/>
      <c r="B36" s="8"/>
      <c r="C36" s="8"/>
      <c r="D36" s="9"/>
      <c r="E36" s="104"/>
      <c r="F36" s="9"/>
      <c r="G36" s="9"/>
      <c r="H36" s="9"/>
      <c r="I36" s="9"/>
      <c r="J36" s="9"/>
      <c r="K36" s="9"/>
      <c r="L36" s="9"/>
      <c r="M36" s="9"/>
      <c r="O36" s="10"/>
      <c r="P36" s="9"/>
      <c r="Q36" s="9"/>
      <c r="R36" s="9"/>
      <c r="U36" s="458"/>
      <c r="V36" s="457" t="s">
        <v>842</v>
      </c>
      <c r="W36" s="457" t="s">
        <v>843</v>
      </c>
    </row>
    <row r="37" spans="1:23" s="98" customFormat="1" ht="15.75" customHeight="1">
      <c r="A37" s="8"/>
      <c r="B37" s="8"/>
      <c r="C37" s="106" t="s">
        <v>408</v>
      </c>
      <c r="D37" s="9"/>
      <c r="E37" s="9"/>
      <c r="F37" s="9"/>
      <c r="G37" s="9"/>
      <c r="H37" s="9"/>
      <c r="I37" s="9"/>
      <c r="J37" s="789" t="s">
        <v>836</v>
      </c>
      <c r="K37" s="790"/>
      <c r="L37" s="790"/>
      <c r="M37" s="9"/>
      <c r="O37" s="789" t="s">
        <v>837</v>
      </c>
      <c r="P37" s="790"/>
      <c r="Q37" s="790"/>
      <c r="R37" s="9"/>
      <c r="U37" s="456" t="str">
        <f>C37</f>
        <v>・蓄電池</v>
      </c>
      <c r="V37" s="458" t="b">
        <v>0</v>
      </c>
      <c r="W37" s="458" t="b">
        <v>0</v>
      </c>
    </row>
    <row r="38" spans="1:23" s="98" customFormat="1" ht="15.75" customHeight="1">
      <c r="A38" s="8"/>
      <c r="B38" s="8"/>
      <c r="C38" s="8"/>
      <c r="D38" s="107" t="s">
        <v>191</v>
      </c>
      <c r="E38" s="811"/>
      <c r="F38" s="784"/>
      <c r="G38" s="785"/>
      <c r="H38" s="108"/>
      <c r="I38" s="19"/>
      <c r="J38" s="783"/>
      <c r="K38" s="784"/>
      <c r="L38" s="785"/>
      <c r="M38" s="108"/>
      <c r="O38" s="783"/>
      <c r="P38" s="784"/>
      <c r="Q38" s="785"/>
      <c r="R38" s="108"/>
    </row>
    <row r="39" spans="1:23" s="98" customFormat="1" ht="15.75" customHeight="1">
      <c r="A39" s="8"/>
      <c r="B39" s="8"/>
      <c r="C39" s="8"/>
      <c r="D39" s="205" t="s">
        <v>297</v>
      </c>
      <c r="E39" s="783"/>
      <c r="F39" s="784"/>
      <c r="G39" s="785"/>
      <c r="H39" s="108"/>
      <c r="I39" s="19"/>
      <c r="J39" s="783"/>
      <c r="K39" s="784"/>
      <c r="L39" s="785"/>
      <c r="M39" s="108"/>
      <c r="O39" s="783"/>
      <c r="P39" s="784"/>
      <c r="Q39" s="785"/>
      <c r="R39" s="108"/>
    </row>
    <row r="40" spans="1:23" s="98" customFormat="1" ht="15.75" customHeight="1">
      <c r="A40" s="8"/>
      <c r="B40" s="8"/>
      <c r="C40" s="8"/>
      <c r="D40" s="205" t="s">
        <v>685</v>
      </c>
      <c r="E40" s="786"/>
      <c r="F40" s="787"/>
      <c r="G40" s="788"/>
      <c r="H40" s="109" t="s">
        <v>577</v>
      </c>
      <c r="I40" s="19"/>
      <c r="J40" s="786"/>
      <c r="K40" s="787"/>
      <c r="L40" s="788"/>
      <c r="M40" s="109" t="s">
        <v>577</v>
      </c>
      <c r="O40" s="786"/>
      <c r="P40" s="787"/>
      <c r="Q40" s="788"/>
      <c r="R40" s="109" t="s">
        <v>577</v>
      </c>
    </row>
    <row r="41" spans="1:23" s="98" customFormat="1" ht="15.75" customHeight="1">
      <c r="A41" s="8"/>
      <c r="B41" s="8"/>
      <c r="C41" s="8"/>
      <c r="D41" s="205" t="s">
        <v>411</v>
      </c>
      <c r="E41" s="786"/>
      <c r="F41" s="787"/>
      <c r="G41" s="788"/>
      <c r="H41" s="109" t="s">
        <v>580</v>
      </c>
      <c r="I41" s="19"/>
      <c r="J41" s="786"/>
      <c r="K41" s="787"/>
      <c r="L41" s="788"/>
      <c r="M41" s="109" t="s">
        <v>580</v>
      </c>
      <c r="O41" s="786"/>
      <c r="P41" s="787"/>
      <c r="Q41" s="788"/>
      <c r="R41" s="109" t="s">
        <v>580</v>
      </c>
    </row>
    <row r="42" spans="1:23" s="98" customFormat="1" ht="15.75" customHeight="1">
      <c r="A42" s="8"/>
      <c r="B42" s="8"/>
      <c r="C42" s="8"/>
      <c r="D42" s="205" t="s">
        <v>357</v>
      </c>
      <c r="E42" s="777"/>
      <c r="F42" s="778"/>
      <c r="G42" s="779"/>
      <c r="H42" s="109" t="s">
        <v>358</v>
      </c>
      <c r="I42" s="215"/>
      <c r="J42" s="777"/>
      <c r="K42" s="778"/>
      <c r="L42" s="779"/>
      <c r="M42" s="109" t="s">
        <v>358</v>
      </c>
      <c r="O42" s="777"/>
      <c r="P42" s="778"/>
      <c r="Q42" s="779"/>
      <c r="R42" s="109" t="s">
        <v>358</v>
      </c>
    </row>
    <row r="43" spans="1:23" s="98" customFormat="1" ht="15.75" customHeight="1">
      <c r="A43" s="8"/>
      <c r="B43" s="8"/>
      <c r="C43" s="8"/>
      <c r="D43" s="205" t="s">
        <v>686</v>
      </c>
      <c r="E43" s="780" t="str">
        <f>IF(OR(E40="",E42="")=TRUE,"",E40*E42)</f>
        <v/>
      </c>
      <c r="F43" s="781"/>
      <c r="G43" s="782"/>
      <c r="H43" s="109" t="s">
        <v>577</v>
      </c>
      <c r="I43" s="19"/>
      <c r="J43" s="780" t="str">
        <f>IF(OR(J40="",J42="")=TRUE,"",J40*J42)</f>
        <v/>
      </c>
      <c r="K43" s="781"/>
      <c r="L43" s="782"/>
      <c r="M43" s="109" t="s">
        <v>577</v>
      </c>
      <c r="O43" s="780" t="str">
        <f>IF(OR(O40="",O42="")=TRUE,"",O40*O42)</f>
        <v/>
      </c>
      <c r="P43" s="781"/>
      <c r="Q43" s="782"/>
      <c r="R43" s="109" t="s">
        <v>577</v>
      </c>
    </row>
    <row r="44" spans="1:23" s="98" customFormat="1" ht="15.75" customHeight="1">
      <c r="A44" s="8"/>
      <c r="B44" s="8"/>
      <c r="C44" s="8"/>
      <c r="D44" s="205" t="s">
        <v>409</v>
      </c>
      <c r="E44" s="780" t="str">
        <f>IF(OR(E41="",E42="")=TRUE,"",E41*E42)</f>
        <v/>
      </c>
      <c r="F44" s="781"/>
      <c r="G44" s="782"/>
      <c r="H44" s="109" t="s">
        <v>580</v>
      </c>
      <c r="I44" s="215"/>
      <c r="J44" s="780" t="str">
        <f>IF(OR(J41="",J42="")=TRUE,"",J41*J42)</f>
        <v/>
      </c>
      <c r="K44" s="781"/>
      <c r="L44" s="782"/>
      <c r="M44" s="109" t="s">
        <v>580</v>
      </c>
      <c r="O44" s="780" t="str">
        <f>IF(OR(O41="",O42="")=TRUE,"",O41*O42)</f>
        <v/>
      </c>
      <c r="P44" s="781"/>
      <c r="Q44" s="782"/>
      <c r="R44" s="109" t="s">
        <v>580</v>
      </c>
    </row>
    <row r="45" spans="1:23" s="98" customFormat="1" ht="15.75" customHeight="1">
      <c r="A45" s="8"/>
      <c r="B45" s="8"/>
      <c r="C45" s="8"/>
      <c r="D45" s="205"/>
      <c r="E45" s="205"/>
      <c r="F45" s="205"/>
      <c r="G45" s="145"/>
      <c r="H45" s="9"/>
      <c r="I45" s="19"/>
      <c r="J45" s="9"/>
      <c r="K45" s="9"/>
      <c r="L45" s="9"/>
      <c r="M45" s="9"/>
      <c r="O45" s="10"/>
      <c r="P45" s="9"/>
      <c r="Q45" s="9"/>
      <c r="R45" s="9"/>
    </row>
    <row r="46" spans="1:23" ht="15.75" customHeight="1">
      <c r="B46" s="109" t="s">
        <v>362</v>
      </c>
      <c r="C46" s="9"/>
    </row>
    <row r="47" spans="1:23" ht="15.75" customHeight="1">
      <c r="A47" s="14"/>
      <c r="B47" s="15"/>
      <c r="C47" s="109" t="s">
        <v>584</v>
      </c>
      <c r="D47" s="16"/>
      <c r="E47" s="15"/>
      <c r="F47" s="15"/>
      <c r="G47" s="15"/>
      <c r="H47" s="15"/>
      <c r="I47" s="15"/>
      <c r="J47" s="15"/>
      <c r="K47" s="17"/>
      <c r="L47" s="17"/>
      <c r="M47" s="17"/>
      <c r="N47" s="117"/>
      <c r="R47" s="220"/>
    </row>
    <row r="48" spans="1:23" ht="15.75" customHeight="1">
      <c r="A48" s="14"/>
      <c r="B48" s="794"/>
      <c r="C48" s="609"/>
      <c r="D48" s="610"/>
      <c r="E48" s="18" t="s">
        <v>192</v>
      </c>
      <c r="F48" s="18" t="s">
        <v>193</v>
      </c>
      <c r="G48" s="18" t="s">
        <v>194</v>
      </c>
      <c r="H48" s="18" t="s">
        <v>195</v>
      </c>
      <c r="I48" s="18" t="s">
        <v>196</v>
      </c>
      <c r="J48" s="18" t="s">
        <v>197</v>
      </c>
      <c r="K48" s="18" t="s">
        <v>198</v>
      </c>
      <c r="L48" s="18" t="s">
        <v>199</v>
      </c>
      <c r="M48" s="18" t="s">
        <v>200</v>
      </c>
      <c r="N48" s="18" t="s">
        <v>201</v>
      </c>
      <c r="O48" s="18" t="s">
        <v>202</v>
      </c>
      <c r="P48" s="18" t="s">
        <v>203</v>
      </c>
      <c r="Q48" s="805" t="s">
        <v>519</v>
      </c>
      <c r="R48" s="805"/>
    </row>
    <row r="49" spans="1:20" ht="26.25" customHeight="1">
      <c r="B49" s="218" t="s">
        <v>517</v>
      </c>
      <c r="C49" s="792" t="s">
        <v>582</v>
      </c>
      <c r="D49" s="793"/>
      <c r="E49" s="531"/>
      <c r="F49" s="531"/>
      <c r="G49" s="531"/>
      <c r="H49" s="531"/>
      <c r="I49" s="531"/>
      <c r="J49" s="531"/>
      <c r="K49" s="531"/>
      <c r="L49" s="531"/>
      <c r="M49" s="531"/>
      <c r="N49" s="531"/>
      <c r="O49" s="531"/>
      <c r="P49" s="531"/>
      <c r="Q49" s="806">
        <f>SUM(E49:P49)</f>
        <v>0</v>
      </c>
      <c r="R49" s="806"/>
    </row>
    <row r="50" spans="1:20" ht="26.25" customHeight="1">
      <c r="B50" s="218" t="s">
        <v>518</v>
      </c>
      <c r="C50" s="792" t="s">
        <v>840</v>
      </c>
      <c r="D50" s="793"/>
      <c r="E50" s="531"/>
      <c r="F50" s="531"/>
      <c r="G50" s="531"/>
      <c r="H50" s="531"/>
      <c r="I50" s="531"/>
      <c r="J50" s="531"/>
      <c r="K50" s="531"/>
      <c r="L50" s="531"/>
      <c r="M50" s="531"/>
      <c r="N50" s="531"/>
      <c r="O50" s="531"/>
      <c r="P50" s="531"/>
      <c r="Q50" s="806">
        <f>SUM(E50:P50)</f>
        <v>0</v>
      </c>
      <c r="R50" s="806"/>
    </row>
    <row r="51" spans="1:20" ht="26.25" customHeight="1">
      <c r="B51" s="218" t="s">
        <v>838</v>
      </c>
      <c r="C51" s="792" t="s">
        <v>583</v>
      </c>
      <c r="D51" s="793"/>
      <c r="E51" s="531"/>
      <c r="F51" s="531"/>
      <c r="G51" s="531"/>
      <c r="H51" s="531"/>
      <c r="I51" s="531"/>
      <c r="J51" s="531"/>
      <c r="K51" s="531"/>
      <c r="L51" s="531"/>
      <c r="M51" s="531"/>
      <c r="N51" s="531"/>
      <c r="O51" s="531"/>
      <c r="P51" s="531"/>
      <c r="Q51" s="806">
        <f>SUM(E51:P51)</f>
        <v>0</v>
      </c>
      <c r="R51" s="806"/>
      <c r="T51" s="109"/>
    </row>
    <row r="52" spans="1:20" s="17" customFormat="1" ht="26.25" customHeight="1">
      <c r="A52" s="8"/>
      <c r="B52" s="8"/>
      <c r="C52" s="297" t="s">
        <v>839</v>
      </c>
      <c r="I52" s="802" t="s">
        <v>841</v>
      </c>
      <c r="J52" s="803"/>
      <c r="K52" s="803"/>
      <c r="L52" s="803"/>
      <c r="M52" s="803"/>
      <c r="N52" s="803"/>
      <c r="O52" s="803"/>
      <c r="P52" s="803"/>
      <c r="Q52" s="804"/>
      <c r="R52" s="316" t="e">
        <f>ROUND(Q49/(Q51-Q50)*100,1)</f>
        <v>#DIV/0!</v>
      </c>
      <c r="S52" s="272" t="s">
        <v>412</v>
      </c>
    </row>
    <row r="53" spans="1:20" s="17" customFormat="1" ht="15.75" customHeight="1">
      <c r="A53" s="8"/>
      <c r="B53" s="8"/>
      <c r="C53" s="106"/>
      <c r="D53" s="9"/>
      <c r="E53" s="9"/>
      <c r="F53" s="9"/>
      <c r="G53" s="9"/>
      <c r="H53" s="9"/>
      <c r="I53" s="9"/>
      <c r="J53" s="9"/>
      <c r="K53" s="9"/>
      <c r="L53" s="9"/>
      <c r="M53" s="9"/>
      <c r="N53" s="117"/>
      <c r="O53" s="11"/>
    </row>
    <row r="54" spans="1:20" ht="15.75" customHeight="1">
      <c r="C54" s="146" t="s">
        <v>413</v>
      </c>
      <c r="N54" s="9"/>
      <c r="O54" s="12"/>
    </row>
    <row r="55" spans="1:20" ht="15.75" customHeight="1">
      <c r="D55" s="109" t="s">
        <v>387</v>
      </c>
      <c r="E55" s="798"/>
      <c r="F55" s="799"/>
      <c r="G55" s="799"/>
      <c r="H55" s="799"/>
      <c r="I55" s="799"/>
      <c r="J55" s="799"/>
      <c r="K55" s="799"/>
      <c r="L55" s="799"/>
      <c r="M55" s="799"/>
      <c r="N55" s="799"/>
      <c r="O55" s="799"/>
      <c r="P55" s="800"/>
    </row>
    <row r="56" spans="1:20" ht="15.75" customHeight="1">
      <c r="E56" s="801"/>
      <c r="F56" s="799"/>
      <c r="G56" s="799"/>
      <c r="H56" s="799"/>
      <c r="I56" s="799"/>
      <c r="J56" s="799"/>
      <c r="K56" s="799"/>
      <c r="L56" s="799"/>
      <c r="M56" s="799"/>
      <c r="N56" s="799"/>
      <c r="O56" s="799"/>
      <c r="P56" s="800"/>
      <c r="R56" s="109"/>
    </row>
    <row r="57" spans="1:20" ht="15.75" customHeight="1">
      <c r="D57" s="109" t="s">
        <v>414</v>
      </c>
      <c r="E57" s="798"/>
      <c r="F57" s="799"/>
      <c r="G57" s="799"/>
      <c r="H57" s="799"/>
      <c r="I57" s="799"/>
      <c r="J57" s="799"/>
      <c r="K57" s="799"/>
      <c r="L57" s="799"/>
      <c r="M57" s="799"/>
      <c r="N57" s="799"/>
      <c r="O57" s="799"/>
      <c r="P57" s="800"/>
    </row>
    <row r="58" spans="1:20" ht="15.75" customHeight="1">
      <c r="E58" s="801"/>
      <c r="F58" s="799"/>
      <c r="G58" s="799"/>
      <c r="H58" s="799"/>
      <c r="I58" s="799"/>
      <c r="J58" s="799"/>
      <c r="K58" s="799"/>
      <c r="L58" s="799"/>
      <c r="M58" s="799"/>
      <c r="N58" s="799"/>
      <c r="O58" s="799"/>
      <c r="P58" s="800"/>
    </row>
    <row r="60" spans="1:20" ht="15.75" customHeight="1">
      <c r="C60" s="1"/>
    </row>
  </sheetData>
  <sheetProtection sheet="1" objects="1" scenarios="1" insertRows="0"/>
  <mergeCells count="111">
    <mergeCell ref="B2:K2"/>
    <mergeCell ref="E6:G6"/>
    <mergeCell ref="E9:G9"/>
    <mergeCell ref="J39:L39"/>
    <mergeCell ref="O39:Q39"/>
    <mergeCell ref="J40:L40"/>
    <mergeCell ref="O40:Q40"/>
    <mergeCell ref="J6:L6"/>
    <mergeCell ref="J9:L9"/>
    <mergeCell ref="J10:L10"/>
    <mergeCell ref="J5:L5"/>
    <mergeCell ref="O5:Q5"/>
    <mergeCell ref="J8:L8"/>
    <mergeCell ref="O8:Q8"/>
    <mergeCell ref="J15:L15"/>
    <mergeCell ref="O15:Q15"/>
    <mergeCell ref="J11:L11"/>
    <mergeCell ref="J12:L12"/>
    <mergeCell ref="J13:L13"/>
    <mergeCell ref="O6:Q6"/>
    <mergeCell ref="E17:G17"/>
    <mergeCell ref="E24:G24"/>
    <mergeCell ref="E25:G25"/>
    <mergeCell ref="E26:G26"/>
    <mergeCell ref="E57:P58"/>
    <mergeCell ref="Q48:R48"/>
    <mergeCell ref="E42:G42"/>
    <mergeCell ref="J42:L42"/>
    <mergeCell ref="O42:Q42"/>
    <mergeCell ref="E43:G43"/>
    <mergeCell ref="E55:P56"/>
    <mergeCell ref="I52:Q52"/>
    <mergeCell ref="J44:L44"/>
    <mergeCell ref="O44:Q44"/>
    <mergeCell ref="C49:D49"/>
    <mergeCell ref="O43:Q43"/>
    <mergeCell ref="C51:D51"/>
    <mergeCell ref="E10:G10"/>
    <mergeCell ref="E11:G11"/>
    <mergeCell ref="E12:G12"/>
    <mergeCell ref="E13:G13"/>
    <mergeCell ref="E16:G16"/>
    <mergeCell ref="J43:L43"/>
    <mergeCell ref="Q49:R49"/>
    <mergeCell ref="Q51:R51"/>
    <mergeCell ref="B48:D48"/>
    <mergeCell ref="C50:D50"/>
    <mergeCell ref="Q50:R50"/>
    <mergeCell ref="E44:G44"/>
    <mergeCell ref="E32:G32"/>
    <mergeCell ref="E33:G33"/>
    <mergeCell ref="E34:G34"/>
    <mergeCell ref="E35:G35"/>
    <mergeCell ref="E38:G38"/>
    <mergeCell ref="E39:G39"/>
    <mergeCell ref="J22:L22"/>
    <mergeCell ref="O22:Q22"/>
    <mergeCell ref="J30:L30"/>
    <mergeCell ref="E18:G18"/>
    <mergeCell ref="E19:G19"/>
    <mergeCell ref="E20:G20"/>
    <mergeCell ref="E23:G23"/>
    <mergeCell ref="E40:G40"/>
    <mergeCell ref="E27:G27"/>
    <mergeCell ref="E28:G28"/>
    <mergeCell ref="E31:G31"/>
    <mergeCell ref="J41:L41"/>
    <mergeCell ref="J28:L28"/>
    <mergeCell ref="O41:Q41"/>
    <mergeCell ref="J33:L33"/>
    <mergeCell ref="J34:L34"/>
    <mergeCell ref="J35:L35"/>
    <mergeCell ref="J31:L31"/>
    <mergeCell ref="J32:L32"/>
    <mergeCell ref="E41:G41"/>
    <mergeCell ref="O30:Q30"/>
    <mergeCell ref="J37:L37"/>
    <mergeCell ref="O37:Q37"/>
    <mergeCell ref="O35:Q35"/>
    <mergeCell ref="J38:L38"/>
    <mergeCell ref="O38:Q38"/>
    <mergeCell ref="O33:Q33"/>
    <mergeCell ref="O34:Q34"/>
    <mergeCell ref="O25:Q25"/>
    <mergeCell ref="O26:Q26"/>
    <mergeCell ref="O27:Q27"/>
    <mergeCell ref="O28:Q28"/>
    <mergeCell ref="O31:Q31"/>
    <mergeCell ref="O32:Q32"/>
    <mergeCell ref="J16:L16"/>
    <mergeCell ref="J17:L17"/>
    <mergeCell ref="J18:L18"/>
    <mergeCell ref="J25:L25"/>
    <mergeCell ref="J26:L26"/>
    <mergeCell ref="J27:L27"/>
    <mergeCell ref="J19:L19"/>
    <mergeCell ref="J20:L20"/>
    <mergeCell ref="J23:L23"/>
    <mergeCell ref="J24:L24"/>
    <mergeCell ref="O9:Q9"/>
    <mergeCell ref="O10:Q10"/>
    <mergeCell ref="O11:Q11"/>
    <mergeCell ref="O12:Q12"/>
    <mergeCell ref="O13:Q13"/>
    <mergeCell ref="O16:Q16"/>
    <mergeCell ref="O20:Q20"/>
    <mergeCell ref="O23:Q23"/>
    <mergeCell ref="O24:Q24"/>
    <mergeCell ref="O17:Q17"/>
    <mergeCell ref="O18:Q18"/>
    <mergeCell ref="O19:Q19"/>
  </mergeCells>
  <phoneticPr fontId="2"/>
  <conditionalFormatting sqref="J6:M6">
    <cfRule type="expression" dxfId="12" priority="14" stopIfTrue="1">
      <formula>$V$5=FALSE</formula>
    </cfRule>
  </conditionalFormatting>
  <conditionalFormatting sqref="J9:M13">
    <cfRule type="expression" dxfId="11" priority="13" stopIfTrue="1">
      <formula>$V$8=FALSE</formula>
    </cfRule>
  </conditionalFormatting>
  <conditionalFormatting sqref="J16:M20">
    <cfRule type="expression" dxfId="10" priority="12" stopIfTrue="1">
      <formula>$V$15=FALSE</formula>
    </cfRule>
  </conditionalFormatting>
  <conditionalFormatting sqref="J23:M28">
    <cfRule type="expression" dxfId="9" priority="11" stopIfTrue="1">
      <formula>$V$22=FALSE</formula>
    </cfRule>
  </conditionalFormatting>
  <conditionalFormatting sqref="J31:M35">
    <cfRule type="expression" dxfId="8" priority="10" stopIfTrue="1">
      <formula>$V$30=FALSE</formula>
    </cfRule>
  </conditionalFormatting>
  <conditionalFormatting sqref="J38:M44">
    <cfRule type="expression" dxfId="7" priority="9" stopIfTrue="1">
      <formula>$V$37=FALSE</formula>
    </cfRule>
  </conditionalFormatting>
  <conditionalFormatting sqref="O38:R44">
    <cfRule type="expression" dxfId="6" priority="8" stopIfTrue="1">
      <formula>$W$37=FALSE</formula>
    </cfRule>
  </conditionalFormatting>
  <conditionalFormatting sqref="O31:R35">
    <cfRule type="expression" dxfId="5" priority="7" stopIfTrue="1">
      <formula>$W$30=FALSE</formula>
    </cfRule>
  </conditionalFormatting>
  <conditionalFormatting sqref="O23:R28">
    <cfRule type="expression" dxfId="4" priority="6" stopIfTrue="1">
      <formula>$W$22=FALSE</formula>
    </cfRule>
  </conditionalFormatting>
  <conditionalFormatting sqref="O16:R20">
    <cfRule type="expression" dxfId="3" priority="5" stopIfTrue="1">
      <formula>$W$15=FALSE</formula>
    </cfRule>
  </conditionalFormatting>
  <conditionalFormatting sqref="O9:R13">
    <cfRule type="expression" dxfId="2" priority="4" stopIfTrue="1">
      <formula>$W$8=FALSE</formula>
    </cfRule>
  </conditionalFormatting>
  <conditionalFormatting sqref="O6:R6">
    <cfRule type="expression" dxfId="1" priority="3" stopIfTrue="1">
      <formula>$W$5=FALSE</formula>
    </cfRule>
  </conditionalFormatting>
  <conditionalFormatting sqref="B48:R51 I52:R52 E55:P58">
    <cfRule type="expression" dxfId="0" priority="1" stopIfTrue="1">
      <formula>$V$1&lt;&gt;"地熱発電"</formula>
    </cfRule>
  </conditionalFormatting>
  <dataValidations count="1">
    <dataValidation allowBlank="1" showErrorMessage="1" sqref="E49:P51"/>
  </dataValidations>
  <pageMargins left="0.43307086614173229" right="0" top="0.15748031496062992" bottom="0.15748031496062992" header="0.31496062992125984" footer="0.31496062992125984"/>
  <pageSetup paperSize="9" scale="93" fitToHeight="0" orientation="landscape" blackAndWhite="1" r:id="rId1"/>
  <rowBreaks count="2" manualBreakCount="2">
    <brk id="35" max="18" man="1"/>
    <brk id="45"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51201" r:id="rId4" name="Check Box 1">
              <controlPr defaultSize="0" autoFill="0" autoLine="0" autoPict="0">
                <anchor moveWithCells="1">
                  <from>
                    <xdr:col>9</xdr:col>
                    <xdr:colOff>247650</xdr:colOff>
                    <xdr:row>3</xdr:row>
                    <xdr:rowOff>228600</xdr:rowOff>
                  </from>
                  <to>
                    <xdr:col>9</xdr:col>
                    <xdr:colOff>476250</xdr:colOff>
                    <xdr:row>5</xdr:row>
                    <xdr:rowOff>0</xdr:rowOff>
                  </to>
                </anchor>
              </controlPr>
            </control>
          </mc:Choice>
        </mc:AlternateContent>
        <mc:AlternateContent xmlns:mc="http://schemas.openxmlformats.org/markup-compatibility/2006">
          <mc:Choice Requires="x14">
            <control shapeId="3251202" r:id="rId5" name="Check Box 2">
              <controlPr defaultSize="0" autoFill="0" autoLine="0" autoPict="0">
                <anchor moveWithCells="1">
                  <from>
                    <xdr:col>14</xdr:col>
                    <xdr:colOff>200025</xdr:colOff>
                    <xdr:row>3</xdr:row>
                    <xdr:rowOff>228600</xdr:rowOff>
                  </from>
                  <to>
                    <xdr:col>14</xdr:col>
                    <xdr:colOff>428625</xdr:colOff>
                    <xdr:row>5</xdr:row>
                    <xdr:rowOff>0</xdr:rowOff>
                  </to>
                </anchor>
              </controlPr>
            </control>
          </mc:Choice>
        </mc:AlternateContent>
        <mc:AlternateContent xmlns:mc="http://schemas.openxmlformats.org/markup-compatibility/2006">
          <mc:Choice Requires="x14">
            <control shapeId="3251203" r:id="rId6" name="Check Box 3">
              <controlPr defaultSize="0" autoFill="0" autoLine="0" autoPict="0">
                <anchor moveWithCells="1">
                  <from>
                    <xdr:col>9</xdr:col>
                    <xdr:colOff>247650</xdr:colOff>
                    <xdr:row>6</xdr:row>
                    <xdr:rowOff>190500</xdr:rowOff>
                  </from>
                  <to>
                    <xdr:col>9</xdr:col>
                    <xdr:colOff>476250</xdr:colOff>
                    <xdr:row>8</xdr:row>
                    <xdr:rowOff>0</xdr:rowOff>
                  </to>
                </anchor>
              </controlPr>
            </control>
          </mc:Choice>
        </mc:AlternateContent>
        <mc:AlternateContent xmlns:mc="http://schemas.openxmlformats.org/markup-compatibility/2006">
          <mc:Choice Requires="x14">
            <control shapeId="3251204" r:id="rId7" name="Check Box 4">
              <controlPr defaultSize="0" autoFill="0" autoLine="0" autoPict="0">
                <anchor moveWithCells="1">
                  <from>
                    <xdr:col>14</xdr:col>
                    <xdr:colOff>200025</xdr:colOff>
                    <xdr:row>6</xdr:row>
                    <xdr:rowOff>190500</xdr:rowOff>
                  </from>
                  <to>
                    <xdr:col>14</xdr:col>
                    <xdr:colOff>428625</xdr:colOff>
                    <xdr:row>8</xdr:row>
                    <xdr:rowOff>0</xdr:rowOff>
                  </to>
                </anchor>
              </controlPr>
            </control>
          </mc:Choice>
        </mc:AlternateContent>
        <mc:AlternateContent xmlns:mc="http://schemas.openxmlformats.org/markup-compatibility/2006">
          <mc:Choice Requires="x14">
            <control shapeId="3251205" r:id="rId8" name="Check Box 5">
              <controlPr defaultSize="0" autoFill="0" autoLine="0" autoPict="0">
                <anchor moveWithCells="1">
                  <from>
                    <xdr:col>9</xdr:col>
                    <xdr:colOff>247650</xdr:colOff>
                    <xdr:row>13</xdr:row>
                    <xdr:rowOff>190500</xdr:rowOff>
                  </from>
                  <to>
                    <xdr:col>9</xdr:col>
                    <xdr:colOff>476250</xdr:colOff>
                    <xdr:row>15</xdr:row>
                    <xdr:rowOff>0</xdr:rowOff>
                  </to>
                </anchor>
              </controlPr>
            </control>
          </mc:Choice>
        </mc:AlternateContent>
        <mc:AlternateContent xmlns:mc="http://schemas.openxmlformats.org/markup-compatibility/2006">
          <mc:Choice Requires="x14">
            <control shapeId="3251206" r:id="rId9" name="Check Box 6">
              <controlPr defaultSize="0" autoFill="0" autoLine="0" autoPict="0">
                <anchor moveWithCells="1">
                  <from>
                    <xdr:col>14</xdr:col>
                    <xdr:colOff>200025</xdr:colOff>
                    <xdr:row>13</xdr:row>
                    <xdr:rowOff>190500</xdr:rowOff>
                  </from>
                  <to>
                    <xdr:col>14</xdr:col>
                    <xdr:colOff>428625</xdr:colOff>
                    <xdr:row>15</xdr:row>
                    <xdr:rowOff>0</xdr:rowOff>
                  </to>
                </anchor>
              </controlPr>
            </control>
          </mc:Choice>
        </mc:AlternateContent>
        <mc:AlternateContent xmlns:mc="http://schemas.openxmlformats.org/markup-compatibility/2006">
          <mc:Choice Requires="x14">
            <control shapeId="3251207" r:id="rId10" name="Check Box 7">
              <controlPr defaultSize="0" autoFill="0" autoLine="0" autoPict="0">
                <anchor moveWithCells="1">
                  <from>
                    <xdr:col>9</xdr:col>
                    <xdr:colOff>247650</xdr:colOff>
                    <xdr:row>20</xdr:row>
                    <xdr:rowOff>190500</xdr:rowOff>
                  </from>
                  <to>
                    <xdr:col>9</xdr:col>
                    <xdr:colOff>476250</xdr:colOff>
                    <xdr:row>22</xdr:row>
                    <xdr:rowOff>0</xdr:rowOff>
                  </to>
                </anchor>
              </controlPr>
            </control>
          </mc:Choice>
        </mc:AlternateContent>
        <mc:AlternateContent xmlns:mc="http://schemas.openxmlformats.org/markup-compatibility/2006">
          <mc:Choice Requires="x14">
            <control shapeId="3251208" r:id="rId11" name="Check Box 8">
              <controlPr defaultSize="0" autoFill="0" autoLine="0" autoPict="0">
                <anchor moveWithCells="1">
                  <from>
                    <xdr:col>14</xdr:col>
                    <xdr:colOff>200025</xdr:colOff>
                    <xdr:row>20</xdr:row>
                    <xdr:rowOff>190500</xdr:rowOff>
                  </from>
                  <to>
                    <xdr:col>14</xdr:col>
                    <xdr:colOff>428625</xdr:colOff>
                    <xdr:row>22</xdr:row>
                    <xdr:rowOff>0</xdr:rowOff>
                  </to>
                </anchor>
              </controlPr>
            </control>
          </mc:Choice>
        </mc:AlternateContent>
        <mc:AlternateContent xmlns:mc="http://schemas.openxmlformats.org/markup-compatibility/2006">
          <mc:Choice Requires="x14">
            <control shapeId="3251209" r:id="rId12" name="Check Box 9">
              <controlPr defaultSize="0" autoFill="0" autoLine="0" autoPict="0">
                <anchor moveWithCells="1">
                  <from>
                    <xdr:col>9</xdr:col>
                    <xdr:colOff>247650</xdr:colOff>
                    <xdr:row>28</xdr:row>
                    <xdr:rowOff>190500</xdr:rowOff>
                  </from>
                  <to>
                    <xdr:col>9</xdr:col>
                    <xdr:colOff>476250</xdr:colOff>
                    <xdr:row>30</xdr:row>
                    <xdr:rowOff>0</xdr:rowOff>
                  </to>
                </anchor>
              </controlPr>
            </control>
          </mc:Choice>
        </mc:AlternateContent>
        <mc:AlternateContent xmlns:mc="http://schemas.openxmlformats.org/markup-compatibility/2006">
          <mc:Choice Requires="x14">
            <control shapeId="3251210" r:id="rId13" name="Check Box 10">
              <controlPr defaultSize="0" autoFill="0" autoLine="0" autoPict="0">
                <anchor moveWithCells="1">
                  <from>
                    <xdr:col>14</xdr:col>
                    <xdr:colOff>200025</xdr:colOff>
                    <xdr:row>28</xdr:row>
                    <xdr:rowOff>190500</xdr:rowOff>
                  </from>
                  <to>
                    <xdr:col>14</xdr:col>
                    <xdr:colOff>428625</xdr:colOff>
                    <xdr:row>30</xdr:row>
                    <xdr:rowOff>0</xdr:rowOff>
                  </to>
                </anchor>
              </controlPr>
            </control>
          </mc:Choice>
        </mc:AlternateContent>
        <mc:AlternateContent xmlns:mc="http://schemas.openxmlformats.org/markup-compatibility/2006">
          <mc:Choice Requires="x14">
            <control shapeId="3251211" r:id="rId14" name="Check Box 11">
              <controlPr defaultSize="0" autoFill="0" autoLine="0" autoPict="0">
                <anchor moveWithCells="1">
                  <from>
                    <xdr:col>9</xdr:col>
                    <xdr:colOff>247650</xdr:colOff>
                    <xdr:row>35</xdr:row>
                    <xdr:rowOff>190500</xdr:rowOff>
                  </from>
                  <to>
                    <xdr:col>9</xdr:col>
                    <xdr:colOff>476250</xdr:colOff>
                    <xdr:row>37</xdr:row>
                    <xdr:rowOff>0</xdr:rowOff>
                  </to>
                </anchor>
              </controlPr>
            </control>
          </mc:Choice>
        </mc:AlternateContent>
        <mc:AlternateContent xmlns:mc="http://schemas.openxmlformats.org/markup-compatibility/2006">
          <mc:Choice Requires="x14">
            <control shapeId="3251212" r:id="rId15" name="Check Box 12">
              <controlPr defaultSize="0" autoFill="0" autoLine="0" autoPict="0">
                <anchor moveWithCells="1">
                  <from>
                    <xdr:col>14</xdr:col>
                    <xdr:colOff>200025</xdr:colOff>
                    <xdr:row>35</xdr:row>
                    <xdr:rowOff>190500</xdr:rowOff>
                  </from>
                  <to>
                    <xdr:col>14</xdr:col>
                    <xdr:colOff>428625</xdr:colOff>
                    <xdr:row>37</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IT27"/>
  <sheetViews>
    <sheetView view="pageBreakPreview" zoomScaleNormal="70" zoomScaleSheetLayoutView="100" workbookViewId="0"/>
  </sheetViews>
  <sheetFormatPr defaultRowHeight="18.75"/>
  <cols>
    <col min="1" max="1" width="2.90625" customWidth="1"/>
    <col min="2" max="2" width="5" customWidth="1"/>
    <col min="3" max="5" width="9.08984375" customWidth="1"/>
    <col min="6" max="6" width="11.1796875" customWidth="1"/>
    <col min="7" max="7" width="5.453125" customWidth="1"/>
    <col min="8" max="8" width="4.54296875" customWidth="1"/>
    <col min="9" max="9" width="8.08984375" customWidth="1"/>
    <col min="10" max="10" width="5.453125" customWidth="1"/>
    <col min="11" max="11" width="7.26953125" customWidth="1"/>
    <col min="12" max="12" width="1.90625" customWidth="1"/>
    <col min="13" max="13" width="8.6328125" customWidth="1"/>
    <col min="14" max="14" width="9.7265625" customWidth="1"/>
    <col min="15" max="15" width="9.1796875" customWidth="1"/>
  </cols>
  <sheetData>
    <row r="1" spans="1:254" ht="18.75" customHeight="1">
      <c r="A1" s="175" t="s">
        <v>871</v>
      </c>
      <c r="B1" s="151"/>
      <c r="C1" s="152"/>
      <c r="D1" s="152"/>
      <c r="E1" s="152"/>
      <c r="F1" s="55"/>
      <c r="G1" s="151"/>
      <c r="H1" s="151"/>
      <c r="I1" s="151"/>
      <c r="J1" s="151"/>
      <c r="K1" s="292"/>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row>
    <row r="2" spans="1:254" ht="22.5" customHeight="1">
      <c r="A2" s="53"/>
      <c r="B2" s="841" t="s">
        <v>302</v>
      </c>
      <c r="C2" s="841"/>
      <c r="D2" s="841"/>
      <c r="E2" s="841"/>
      <c r="F2" s="841"/>
      <c r="G2" s="841"/>
      <c r="H2" s="841"/>
      <c r="I2" s="841"/>
      <c r="J2" s="841"/>
      <c r="K2" s="841"/>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ht="20.100000000000001" customHeight="1">
      <c r="A3" s="53"/>
      <c r="B3" s="842" t="s">
        <v>1116</v>
      </c>
      <c r="C3" s="842"/>
      <c r="D3" s="842"/>
      <c r="E3" s="842"/>
      <c r="F3" s="842"/>
      <c r="G3" s="842"/>
      <c r="H3" s="842"/>
      <c r="I3" s="842"/>
      <c r="J3" s="842"/>
      <c r="K3" s="842"/>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row>
    <row r="4" spans="1:254" ht="20.100000000000001" customHeight="1">
      <c r="A4" s="53"/>
      <c r="B4" s="842" t="s">
        <v>987</v>
      </c>
      <c r="C4" s="842"/>
      <c r="D4" s="842"/>
      <c r="E4" s="842"/>
      <c r="F4" s="842"/>
      <c r="G4" s="842"/>
      <c r="H4" s="842"/>
      <c r="I4" s="842"/>
      <c r="J4" s="842"/>
      <c r="K4" s="842"/>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row>
    <row r="5" spans="1:254" ht="20.100000000000001" customHeight="1">
      <c r="A5" s="53"/>
      <c r="B5" s="843" t="s">
        <v>988</v>
      </c>
      <c r="C5" s="843"/>
      <c r="D5" s="843"/>
      <c r="E5" s="843"/>
      <c r="F5" s="843"/>
      <c r="G5" s="843"/>
      <c r="H5" s="843"/>
      <c r="I5" s="843"/>
      <c r="J5" s="843"/>
      <c r="K5" s="84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row>
    <row r="6" spans="1:254" ht="20.100000000000001" customHeight="1">
      <c r="A6" s="53"/>
      <c r="B6" s="843" t="s">
        <v>989</v>
      </c>
      <c r="C6" s="843"/>
      <c r="D6" s="843"/>
      <c r="E6" s="843"/>
      <c r="F6" s="843"/>
      <c r="G6" s="843"/>
      <c r="H6" s="843"/>
      <c r="I6" s="843"/>
      <c r="J6" s="843"/>
      <c r="K6" s="84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ht="15.75" customHeight="1">
      <c r="A7" s="53"/>
      <c r="B7" s="154"/>
      <c r="C7" s="154"/>
      <c r="D7" s="154"/>
      <c r="E7" s="53"/>
      <c r="F7" s="55"/>
      <c r="G7" s="151"/>
      <c r="H7" s="151"/>
      <c r="I7" s="151"/>
      <c r="J7" s="151"/>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ht="30.75" customHeight="1">
      <c r="A8" s="53"/>
      <c r="B8" s="839" t="s">
        <v>295</v>
      </c>
      <c r="C8" s="839" t="s">
        <v>620</v>
      </c>
      <c r="D8" s="840"/>
      <c r="E8" s="837" t="s">
        <v>296</v>
      </c>
      <c r="F8" s="845" t="s">
        <v>297</v>
      </c>
      <c r="G8" s="837" t="s">
        <v>298</v>
      </c>
      <c r="H8" s="837" t="s">
        <v>299</v>
      </c>
      <c r="I8" s="835" t="s">
        <v>300</v>
      </c>
      <c r="J8" s="837" t="s">
        <v>301</v>
      </c>
      <c r="K8" s="837" t="s">
        <v>215</v>
      </c>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ht="30" customHeight="1">
      <c r="A9" s="151"/>
      <c r="B9" s="844"/>
      <c r="C9" s="242" t="s">
        <v>621</v>
      </c>
      <c r="D9" s="242" t="s">
        <v>622</v>
      </c>
      <c r="E9" s="838"/>
      <c r="F9" s="838"/>
      <c r="G9" s="838"/>
      <c r="H9" s="838"/>
      <c r="I9" s="836"/>
      <c r="J9" s="838"/>
      <c r="K9" s="836"/>
      <c r="L9" s="151"/>
      <c r="M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X9" s="151"/>
      <c r="HY9" s="151"/>
      <c r="HZ9" s="151"/>
      <c r="IA9" s="151"/>
      <c r="IB9" s="151"/>
      <c r="IC9" s="151"/>
      <c r="ID9" s="151"/>
      <c r="IE9" s="151"/>
      <c r="IF9" s="151"/>
      <c r="IG9" s="151"/>
      <c r="IH9" s="151"/>
      <c r="II9" s="151"/>
      <c r="IJ9" s="151"/>
      <c r="IK9" s="151"/>
      <c r="IL9" s="151"/>
      <c r="IM9" s="151"/>
      <c r="IN9" s="151"/>
      <c r="IO9" s="151"/>
      <c r="IP9" s="151"/>
      <c r="IQ9" s="151"/>
      <c r="IR9" s="151"/>
      <c r="IS9" s="151"/>
      <c r="IT9" s="151"/>
    </row>
    <row r="10" spans="1:254" ht="29.25" customHeight="1">
      <c r="A10" s="153"/>
      <c r="B10" s="155">
        <v>1</v>
      </c>
      <c r="C10" s="532"/>
      <c r="D10" s="533"/>
      <c r="E10" s="533"/>
      <c r="F10" s="533"/>
      <c r="G10" s="534"/>
      <c r="H10" s="534"/>
      <c r="I10" s="533"/>
      <c r="J10" s="533"/>
      <c r="K10" s="533"/>
      <c r="L10" s="153"/>
      <c r="M10" s="222"/>
      <c r="O10" s="222"/>
      <c r="P10" s="222"/>
      <c r="Q10" s="222"/>
      <c r="R10" s="222"/>
      <c r="S10" s="222"/>
      <c r="T10" s="222"/>
      <c r="U10" s="222"/>
      <c r="V10" s="222"/>
      <c r="W10" s="222"/>
      <c r="X10" s="222"/>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53"/>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c r="IR10" s="153"/>
      <c r="IS10" s="153"/>
      <c r="IT10" s="153"/>
    </row>
    <row r="11" spans="1:254" ht="29.25" customHeight="1">
      <c r="A11" s="153"/>
      <c r="B11" s="155">
        <v>2</v>
      </c>
      <c r="C11" s="532"/>
      <c r="D11" s="533"/>
      <c r="E11" s="533"/>
      <c r="F11" s="533"/>
      <c r="G11" s="534"/>
      <c r="H11" s="534"/>
      <c r="I11" s="533"/>
      <c r="J11" s="533"/>
      <c r="K11" s="533"/>
      <c r="L11" s="153"/>
      <c r="M11" s="223"/>
      <c r="O11" s="223"/>
      <c r="P11" s="223"/>
      <c r="Q11" s="223"/>
      <c r="R11" s="223"/>
      <c r="S11" s="222"/>
      <c r="T11" s="222"/>
      <c r="U11" s="222"/>
      <c r="V11" s="222"/>
      <c r="W11" s="222"/>
      <c r="X11" s="222"/>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3"/>
      <c r="GI11" s="153"/>
      <c r="GJ11" s="153"/>
      <c r="GK11" s="153"/>
      <c r="GL11" s="153"/>
      <c r="GM11" s="153"/>
      <c r="GN11" s="153"/>
      <c r="GO11" s="153"/>
      <c r="GP11" s="153"/>
      <c r="GQ11" s="153"/>
      <c r="GR11" s="153"/>
      <c r="GS11" s="153"/>
      <c r="GT11" s="153"/>
      <c r="GU11" s="153"/>
      <c r="GV11" s="153"/>
      <c r="GW11" s="153"/>
      <c r="GX11" s="153"/>
      <c r="GY11" s="153"/>
      <c r="GZ11" s="153"/>
      <c r="HA11" s="153"/>
      <c r="HB11" s="153"/>
      <c r="HC11" s="153"/>
      <c r="HD11" s="153"/>
      <c r="HE11" s="153"/>
      <c r="HF11" s="153"/>
      <c r="HG11" s="153"/>
      <c r="HH11" s="153"/>
      <c r="HI11" s="153"/>
      <c r="HJ11" s="153"/>
      <c r="HK11" s="153"/>
      <c r="HL11" s="153"/>
      <c r="HM11" s="153"/>
      <c r="HN11" s="153"/>
      <c r="HO11" s="153"/>
      <c r="HP11" s="153"/>
      <c r="HQ11" s="153"/>
      <c r="HR11" s="153"/>
      <c r="HS11" s="153"/>
      <c r="HT11" s="153"/>
      <c r="HU11" s="153"/>
      <c r="HV11" s="153"/>
      <c r="HW11" s="153"/>
      <c r="HX11" s="153"/>
      <c r="HY11" s="153"/>
      <c r="HZ11" s="153"/>
      <c r="IA11" s="153"/>
      <c r="IB11" s="153"/>
      <c r="IC11" s="153"/>
      <c r="ID11" s="153"/>
      <c r="IE11" s="153"/>
      <c r="IF11" s="153"/>
      <c r="IG11" s="153"/>
      <c r="IH11" s="153"/>
      <c r="II11" s="153"/>
      <c r="IJ11" s="153"/>
      <c r="IK11" s="153"/>
      <c r="IL11" s="153"/>
      <c r="IM11" s="153"/>
      <c r="IN11" s="153"/>
      <c r="IO11" s="153"/>
      <c r="IP11" s="153"/>
      <c r="IQ11" s="153"/>
      <c r="IR11" s="153"/>
      <c r="IS11" s="153"/>
      <c r="IT11" s="153"/>
    </row>
    <row r="12" spans="1:254" ht="29.25" customHeight="1">
      <c r="A12" s="153"/>
      <c r="B12" s="155">
        <v>3</v>
      </c>
      <c r="C12" s="532"/>
      <c r="D12" s="533"/>
      <c r="E12" s="533"/>
      <c r="F12" s="533"/>
      <c r="G12" s="534"/>
      <c r="H12" s="534"/>
      <c r="I12" s="533"/>
      <c r="J12" s="533"/>
      <c r="K12" s="533"/>
      <c r="L12" s="153"/>
      <c r="M12" s="223"/>
      <c r="O12" s="223"/>
      <c r="P12" s="223"/>
      <c r="Q12" s="223"/>
      <c r="R12" s="223"/>
      <c r="S12" s="222"/>
      <c r="T12" s="222"/>
      <c r="U12" s="222"/>
      <c r="V12" s="222"/>
      <c r="W12" s="222"/>
      <c r="X12" s="222"/>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53"/>
      <c r="DN12" s="153"/>
      <c r="DO12" s="153"/>
      <c r="DP12" s="153"/>
      <c r="DQ12" s="153"/>
      <c r="DR12" s="153"/>
      <c r="DS12" s="153"/>
      <c r="DT12" s="153"/>
      <c r="DU12" s="153"/>
      <c r="DV12" s="153"/>
      <c r="DW12" s="153"/>
      <c r="DX12" s="153"/>
      <c r="DY12" s="153"/>
      <c r="DZ12" s="153"/>
      <c r="EA12" s="153"/>
      <c r="EB12" s="153"/>
      <c r="EC12" s="153"/>
      <c r="ED12" s="153"/>
      <c r="EE12" s="153"/>
      <c r="EF12" s="153"/>
      <c r="EG12" s="153"/>
      <c r="EH12" s="153"/>
      <c r="EI12" s="153"/>
      <c r="EJ12" s="153"/>
      <c r="EK12" s="153"/>
      <c r="EL12" s="153"/>
      <c r="EM12" s="153"/>
      <c r="EN12" s="153"/>
      <c r="EO12" s="153"/>
      <c r="EP12" s="153"/>
      <c r="EQ12" s="153"/>
      <c r="ER12" s="153"/>
      <c r="ES12" s="153"/>
      <c r="ET12" s="153"/>
      <c r="EU12" s="153"/>
      <c r="EV12" s="153"/>
      <c r="EW12" s="153"/>
      <c r="EX12" s="153"/>
      <c r="EY12" s="153"/>
      <c r="EZ12" s="153"/>
      <c r="FA12" s="153"/>
      <c r="FB12" s="153"/>
      <c r="FC12" s="153"/>
      <c r="FD12" s="153"/>
      <c r="FE12" s="153"/>
      <c r="FF12" s="153"/>
      <c r="FG12" s="153"/>
      <c r="FH12" s="153"/>
      <c r="FI12" s="153"/>
      <c r="FJ12" s="153"/>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3"/>
      <c r="GK12" s="153"/>
      <c r="GL12" s="153"/>
      <c r="GM12" s="153"/>
      <c r="GN12" s="153"/>
      <c r="GO12" s="153"/>
      <c r="GP12" s="153"/>
      <c r="GQ12" s="153"/>
      <c r="GR12" s="153"/>
      <c r="GS12" s="153"/>
      <c r="GT12" s="153"/>
      <c r="GU12" s="153"/>
      <c r="GV12" s="153"/>
      <c r="GW12" s="153"/>
      <c r="GX12" s="153"/>
      <c r="GY12" s="153"/>
      <c r="GZ12" s="153"/>
      <c r="HA12" s="153"/>
      <c r="HB12" s="153"/>
      <c r="HC12" s="153"/>
      <c r="HD12" s="153"/>
      <c r="HE12" s="153"/>
      <c r="HF12" s="153"/>
      <c r="HG12" s="153"/>
      <c r="HH12" s="153"/>
      <c r="HI12" s="153"/>
      <c r="HJ12" s="153"/>
      <c r="HK12" s="153"/>
      <c r="HL12" s="153"/>
      <c r="HM12" s="153"/>
      <c r="HN12" s="153"/>
      <c r="HO12" s="153"/>
      <c r="HP12" s="153"/>
      <c r="HQ12" s="153"/>
      <c r="HR12" s="153"/>
      <c r="HS12" s="153"/>
      <c r="HT12" s="153"/>
      <c r="HU12" s="153"/>
      <c r="HV12" s="153"/>
      <c r="HW12" s="153"/>
      <c r="HX12" s="153"/>
      <c r="HY12" s="153"/>
      <c r="HZ12" s="153"/>
      <c r="IA12" s="153"/>
      <c r="IB12" s="153"/>
      <c r="IC12" s="153"/>
      <c r="ID12" s="153"/>
      <c r="IE12" s="153"/>
      <c r="IF12" s="153"/>
      <c r="IG12" s="153"/>
      <c r="IH12" s="153"/>
      <c r="II12" s="153"/>
      <c r="IJ12" s="153"/>
      <c r="IK12" s="153"/>
      <c r="IL12" s="153"/>
      <c r="IM12" s="153"/>
      <c r="IN12" s="153"/>
      <c r="IO12" s="153"/>
      <c r="IP12" s="153"/>
      <c r="IQ12" s="153"/>
      <c r="IR12" s="153"/>
      <c r="IS12" s="153"/>
      <c r="IT12" s="153"/>
    </row>
    <row r="13" spans="1:254" ht="29.25" customHeight="1">
      <c r="A13" s="153"/>
      <c r="B13" s="155">
        <v>4</v>
      </c>
      <c r="C13" s="532"/>
      <c r="D13" s="533"/>
      <c r="E13" s="533"/>
      <c r="F13" s="533"/>
      <c r="G13" s="534"/>
      <c r="H13" s="534"/>
      <c r="I13" s="533"/>
      <c r="J13" s="533"/>
      <c r="K13" s="533"/>
      <c r="L13" s="153"/>
      <c r="M13" s="223"/>
      <c r="O13" s="223"/>
      <c r="P13" s="223"/>
      <c r="Q13" s="223"/>
      <c r="R13" s="223"/>
      <c r="S13" s="222"/>
      <c r="T13" s="222"/>
      <c r="U13" s="222"/>
      <c r="V13" s="222"/>
      <c r="W13" s="222"/>
      <c r="X13" s="222"/>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153"/>
      <c r="DN13" s="153"/>
      <c r="DO13" s="153"/>
      <c r="DP13" s="153"/>
      <c r="DQ13" s="153"/>
      <c r="DR13" s="153"/>
      <c r="DS13" s="153"/>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153"/>
      <c r="EY13" s="153"/>
      <c r="EZ13" s="153"/>
      <c r="FA13" s="153"/>
      <c r="FB13" s="153"/>
      <c r="FC13" s="153"/>
      <c r="FD13" s="153"/>
      <c r="FE13" s="153"/>
      <c r="FF13" s="153"/>
      <c r="FG13" s="153"/>
      <c r="FH13" s="153"/>
      <c r="FI13" s="153"/>
      <c r="FJ13" s="153"/>
      <c r="FK13" s="153"/>
      <c r="FL13" s="153"/>
      <c r="FM13" s="153"/>
      <c r="FN13" s="153"/>
      <c r="FO13" s="153"/>
      <c r="FP13" s="153"/>
      <c r="FQ13" s="153"/>
      <c r="FR13" s="153"/>
      <c r="FS13" s="153"/>
      <c r="FT13" s="153"/>
      <c r="FU13" s="153"/>
      <c r="FV13" s="153"/>
      <c r="FW13" s="153"/>
      <c r="FX13" s="153"/>
      <c r="FY13" s="153"/>
      <c r="FZ13" s="153"/>
      <c r="GA13" s="153"/>
      <c r="GB13" s="153"/>
      <c r="GC13" s="153"/>
      <c r="GD13" s="153"/>
      <c r="GE13" s="153"/>
      <c r="GF13" s="153"/>
      <c r="GG13" s="153"/>
      <c r="GH13" s="153"/>
      <c r="GI13" s="153"/>
      <c r="GJ13" s="153"/>
      <c r="GK13" s="153"/>
      <c r="GL13" s="153"/>
      <c r="GM13" s="153"/>
      <c r="GN13" s="153"/>
      <c r="GO13" s="153"/>
      <c r="GP13" s="153"/>
      <c r="GQ13" s="153"/>
      <c r="GR13" s="153"/>
      <c r="GS13" s="153"/>
      <c r="GT13" s="153"/>
      <c r="GU13" s="153"/>
      <c r="GV13" s="153"/>
      <c r="GW13" s="153"/>
      <c r="GX13" s="153"/>
      <c r="GY13" s="153"/>
      <c r="GZ13" s="153"/>
      <c r="HA13" s="153"/>
      <c r="HB13" s="153"/>
      <c r="HC13" s="153"/>
      <c r="HD13" s="153"/>
      <c r="HE13" s="153"/>
      <c r="HF13" s="153"/>
      <c r="HG13" s="153"/>
      <c r="HH13" s="153"/>
      <c r="HI13" s="153"/>
      <c r="HJ13" s="153"/>
      <c r="HK13" s="153"/>
      <c r="HL13" s="153"/>
      <c r="HM13" s="153"/>
      <c r="HN13" s="153"/>
      <c r="HO13" s="153"/>
      <c r="HP13" s="153"/>
      <c r="HQ13" s="153"/>
      <c r="HR13" s="153"/>
      <c r="HS13" s="153"/>
      <c r="HT13" s="153"/>
      <c r="HU13" s="153"/>
      <c r="HV13" s="153"/>
      <c r="HW13" s="153"/>
      <c r="HX13" s="153"/>
      <c r="HY13" s="153"/>
      <c r="HZ13" s="153"/>
      <c r="IA13" s="153"/>
      <c r="IB13" s="153"/>
      <c r="IC13" s="153"/>
      <c r="ID13" s="153"/>
      <c r="IE13" s="153"/>
      <c r="IF13" s="153"/>
      <c r="IG13" s="153"/>
      <c r="IH13" s="153"/>
      <c r="II13" s="153"/>
      <c r="IJ13" s="153"/>
      <c r="IK13" s="153"/>
      <c r="IL13" s="153"/>
      <c r="IM13" s="153"/>
      <c r="IN13" s="153"/>
      <c r="IO13" s="153"/>
      <c r="IP13" s="153"/>
      <c r="IQ13" s="153"/>
      <c r="IR13" s="153"/>
      <c r="IS13" s="153"/>
      <c r="IT13" s="153"/>
    </row>
    <row r="14" spans="1:254" ht="29.25" customHeight="1">
      <c r="A14" s="153"/>
      <c r="B14" s="155">
        <v>5</v>
      </c>
      <c r="C14" s="532"/>
      <c r="D14" s="533"/>
      <c r="E14" s="533"/>
      <c r="F14" s="533"/>
      <c r="G14" s="534"/>
      <c r="H14" s="534"/>
      <c r="I14" s="533"/>
      <c r="J14" s="533"/>
      <c r="K14" s="533"/>
      <c r="L14" s="153"/>
      <c r="M14" s="223"/>
      <c r="O14" s="223"/>
      <c r="P14" s="223"/>
      <c r="Q14" s="223"/>
      <c r="R14" s="223"/>
      <c r="S14" s="222"/>
      <c r="T14" s="222"/>
      <c r="U14" s="222"/>
      <c r="V14" s="222"/>
      <c r="W14" s="222"/>
      <c r="X14" s="222"/>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53"/>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53"/>
      <c r="EY14" s="153"/>
      <c r="EZ14" s="153"/>
      <c r="FA14" s="153"/>
      <c r="FB14" s="153"/>
      <c r="FC14" s="153"/>
      <c r="FD14" s="153"/>
      <c r="FE14" s="153"/>
      <c r="FF14" s="153"/>
      <c r="FG14" s="153"/>
      <c r="FH14" s="153"/>
      <c r="FI14" s="153"/>
      <c r="FJ14" s="153"/>
      <c r="FK14" s="153"/>
      <c r="FL14" s="153"/>
      <c r="FM14" s="153"/>
      <c r="FN14" s="153"/>
      <c r="FO14" s="153"/>
      <c r="FP14" s="153"/>
      <c r="FQ14" s="153"/>
      <c r="FR14" s="153"/>
      <c r="FS14" s="153"/>
      <c r="FT14" s="153"/>
      <c r="FU14" s="153"/>
      <c r="FV14" s="153"/>
      <c r="FW14" s="153"/>
      <c r="FX14" s="153"/>
      <c r="FY14" s="153"/>
      <c r="FZ14" s="153"/>
      <c r="GA14" s="153"/>
      <c r="GB14" s="153"/>
      <c r="GC14" s="153"/>
      <c r="GD14" s="153"/>
      <c r="GE14" s="153"/>
      <c r="GF14" s="153"/>
      <c r="GG14" s="153"/>
      <c r="GH14" s="153"/>
      <c r="GI14" s="153"/>
      <c r="GJ14" s="153"/>
      <c r="GK14" s="153"/>
      <c r="GL14" s="153"/>
      <c r="GM14" s="153"/>
      <c r="GN14" s="153"/>
      <c r="GO14" s="153"/>
      <c r="GP14" s="153"/>
      <c r="GQ14" s="153"/>
      <c r="GR14" s="153"/>
      <c r="GS14" s="153"/>
      <c r="GT14" s="153"/>
      <c r="GU14" s="153"/>
      <c r="GV14" s="153"/>
      <c r="GW14" s="153"/>
      <c r="GX14" s="153"/>
      <c r="GY14" s="153"/>
      <c r="GZ14" s="153"/>
      <c r="HA14" s="153"/>
      <c r="HB14" s="153"/>
      <c r="HC14" s="153"/>
      <c r="HD14" s="153"/>
      <c r="HE14" s="153"/>
      <c r="HF14" s="153"/>
      <c r="HG14" s="153"/>
      <c r="HH14" s="153"/>
      <c r="HI14" s="153"/>
      <c r="HJ14" s="153"/>
      <c r="HK14" s="153"/>
      <c r="HL14" s="153"/>
      <c r="HM14" s="153"/>
      <c r="HN14" s="153"/>
      <c r="HO14" s="153"/>
      <c r="HP14" s="153"/>
      <c r="HQ14" s="153"/>
      <c r="HR14" s="153"/>
      <c r="HS14" s="153"/>
      <c r="HT14" s="153"/>
      <c r="HU14" s="153"/>
      <c r="HV14" s="153"/>
      <c r="HW14" s="153"/>
      <c r="HX14" s="153"/>
      <c r="HY14" s="153"/>
      <c r="HZ14" s="153"/>
      <c r="IA14" s="153"/>
      <c r="IB14" s="153"/>
      <c r="IC14" s="153"/>
      <c r="ID14" s="153"/>
      <c r="IE14" s="153"/>
      <c r="IF14" s="153"/>
      <c r="IG14" s="153"/>
      <c r="IH14" s="153"/>
      <c r="II14" s="153"/>
      <c r="IJ14" s="153"/>
      <c r="IK14" s="153"/>
      <c r="IL14" s="153"/>
      <c r="IM14" s="153"/>
      <c r="IN14" s="153"/>
      <c r="IO14" s="153"/>
      <c r="IP14" s="153"/>
      <c r="IQ14" s="153"/>
      <c r="IR14" s="153"/>
      <c r="IS14" s="153"/>
      <c r="IT14" s="153"/>
    </row>
    <row r="15" spans="1:254" ht="29.25" customHeight="1">
      <c r="A15" s="153"/>
      <c r="B15" s="155">
        <v>6</v>
      </c>
      <c r="C15" s="532"/>
      <c r="D15" s="533"/>
      <c r="E15" s="533"/>
      <c r="F15" s="533"/>
      <c r="G15" s="534"/>
      <c r="H15" s="534"/>
      <c r="I15" s="533"/>
      <c r="J15" s="533"/>
      <c r="K15" s="533"/>
      <c r="L15" s="153"/>
      <c r="M15" s="223"/>
      <c r="O15" s="223"/>
      <c r="P15" s="223"/>
      <c r="Q15" s="223"/>
      <c r="R15" s="223"/>
      <c r="S15" s="222"/>
      <c r="T15" s="222"/>
      <c r="U15" s="222"/>
      <c r="V15" s="222"/>
      <c r="W15" s="222"/>
      <c r="X15" s="222"/>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c r="DL15" s="153"/>
      <c r="DM15" s="153"/>
      <c r="DN15" s="153"/>
      <c r="DO15" s="153"/>
      <c r="DP15" s="153"/>
      <c r="DQ15" s="153"/>
      <c r="DR15" s="153"/>
      <c r="DS15" s="153"/>
      <c r="DT15" s="153"/>
      <c r="DU15" s="153"/>
      <c r="DV15" s="153"/>
      <c r="DW15" s="153"/>
      <c r="DX15" s="153"/>
      <c r="DY15" s="153"/>
      <c r="DZ15" s="153"/>
      <c r="EA15" s="153"/>
      <c r="EB15" s="153"/>
      <c r="EC15" s="153"/>
      <c r="ED15" s="153"/>
      <c r="EE15" s="153"/>
      <c r="EF15" s="153"/>
      <c r="EG15" s="153"/>
      <c r="EH15" s="153"/>
      <c r="EI15" s="153"/>
      <c r="EJ15" s="153"/>
      <c r="EK15" s="153"/>
      <c r="EL15" s="153"/>
      <c r="EM15" s="153"/>
      <c r="EN15" s="153"/>
      <c r="EO15" s="153"/>
      <c r="EP15" s="153"/>
      <c r="EQ15" s="153"/>
      <c r="ER15" s="153"/>
      <c r="ES15" s="153"/>
      <c r="ET15" s="153"/>
      <c r="EU15" s="153"/>
      <c r="EV15" s="153"/>
      <c r="EW15" s="153"/>
      <c r="EX15" s="153"/>
      <c r="EY15" s="153"/>
      <c r="EZ15" s="153"/>
      <c r="FA15" s="153"/>
      <c r="FB15" s="153"/>
      <c r="FC15" s="153"/>
      <c r="FD15" s="153"/>
      <c r="FE15" s="153"/>
      <c r="FF15" s="153"/>
      <c r="FG15" s="153"/>
      <c r="FH15" s="153"/>
      <c r="FI15" s="153"/>
      <c r="FJ15" s="153"/>
      <c r="FK15" s="153"/>
      <c r="FL15" s="153"/>
      <c r="FM15" s="153"/>
      <c r="FN15" s="153"/>
      <c r="FO15" s="153"/>
      <c r="FP15" s="153"/>
      <c r="FQ15" s="153"/>
      <c r="FR15" s="153"/>
      <c r="FS15" s="153"/>
      <c r="FT15" s="153"/>
      <c r="FU15" s="153"/>
      <c r="FV15" s="153"/>
      <c r="FW15" s="153"/>
      <c r="FX15" s="153"/>
      <c r="FY15" s="153"/>
      <c r="FZ15" s="153"/>
      <c r="GA15" s="153"/>
      <c r="GB15" s="153"/>
      <c r="GC15" s="153"/>
      <c r="GD15" s="153"/>
      <c r="GE15" s="153"/>
      <c r="GF15" s="153"/>
      <c r="GG15" s="153"/>
      <c r="GH15" s="153"/>
      <c r="GI15" s="153"/>
      <c r="GJ15" s="153"/>
      <c r="GK15" s="153"/>
      <c r="GL15" s="153"/>
      <c r="GM15" s="153"/>
      <c r="GN15" s="153"/>
      <c r="GO15" s="153"/>
      <c r="GP15" s="153"/>
      <c r="GQ15" s="153"/>
      <c r="GR15" s="153"/>
      <c r="GS15" s="153"/>
      <c r="GT15" s="153"/>
      <c r="GU15" s="153"/>
      <c r="GV15" s="153"/>
      <c r="GW15" s="153"/>
      <c r="GX15" s="153"/>
      <c r="GY15" s="153"/>
      <c r="GZ15" s="153"/>
      <c r="HA15" s="153"/>
      <c r="HB15" s="153"/>
      <c r="HC15" s="153"/>
      <c r="HD15" s="153"/>
      <c r="HE15" s="153"/>
      <c r="HF15" s="153"/>
      <c r="HG15" s="153"/>
      <c r="HH15" s="153"/>
      <c r="HI15" s="153"/>
      <c r="HJ15" s="153"/>
      <c r="HK15" s="153"/>
      <c r="HL15" s="153"/>
      <c r="HM15" s="153"/>
      <c r="HN15" s="153"/>
      <c r="HO15" s="153"/>
      <c r="HP15" s="153"/>
      <c r="HQ15" s="153"/>
      <c r="HR15" s="153"/>
      <c r="HS15" s="153"/>
      <c r="HT15" s="153"/>
      <c r="HU15" s="153"/>
      <c r="HV15" s="153"/>
      <c r="HW15" s="153"/>
      <c r="HX15" s="153"/>
      <c r="HY15" s="153"/>
      <c r="HZ15" s="153"/>
      <c r="IA15" s="153"/>
      <c r="IB15" s="153"/>
      <c r="IC15" s="153"/>
      <c r="ID15" s="153"/>
      <c r="IE15" s="153"/>
      <c r="IF15" s="153"/>
      <c r="IG15" s="153"/>
      <c r="IH15" s="153"/>
      <c r="II15" s="153"/>
      <c r="IJ15" s="153"/>
      <c r="IK15" s="153"/>
      <c r="IL15" s="153"/>
      <c r="IM15" s="153"/>
      <c r="IN15" s="153"/>
      <c r="IO15" s="153"/>
      <c r="IP15" s="153"/>
      <c r="IQ15" s="153"/>
      <c r="IR15" s="153"/>
      <c r="IS15" s="153"/>
      <c r="IT15" s="153"/>
    </row>
    <row r="16" spans="1:254" ht="29.25" customHeight="1">
      <c r="A16" s="153"/>
      <c r="B16" s="155">
        <v>7</v>
      </c>
      <c r="C16" s="532"/>
      <c r="D16" s="533"/>
      <c r="E16" s="533"/>
      <c r="F16" s="533"/>
      <c r="G16" s="534"/>
      <c r="H16" s="534"/>
      <c r="I16" s="533"/>
      <c r="J16" s="533"/>
      <c r="K16" s="533"/>
      <c r="L16" s="153"/>
      <c r="M16" s="223"/>
      <c r="O16" s="223"/>
      <c r="P16" s="223"/>
      <c r="Q16" s="223"/>
      <c r="R16" s="223"/>
      <c r="S16" s="222"/>
      <c r="T16" s="222"/>
      <c r="U16" s="222"/>
      <c r="V16" s="222"/>
      <c r="W16" s="222"/>
      <c r="X16" s="222"/>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c r="DM16" s="153"/>
      <c r="DN16" s="153"/>
      <c r="DO16" s="153"/>
      <c r="DP16" s="153"/>
      <c r="DQ16" s="153"/>
      <c r="DR16" s="153"/>
      <c r="DS16" s="153"/>
      <c r="DT16" s="153"/>
      <c r="DU16" s="153"/>
      <c r="DV16" s="153"/>
      <c r="DW16" s="153"/>
      <c r="DX16" s="153"/>
      <c r="DY16" s="153"/>
      <c r="DZ16" s="153"/>
      <c r="EA16" s="153"/>
      <c r="EB16" s="153"/>
      <c r="EC16" s="153"/>
      <c r="ED16" s="153"/>
      <c r="EE16" s="153"/>
      <c r="EF16" s="153"/>
      <c r="EG16" s="153"/>
      <c r="EH16" s="153"/>
      <c r="EI16" s="153"/>
      <c r="EJ16" s="153"/>
      <c r="EK16" s="153"/>
      <c r="EL16" s="153"/>
      <c r="EM16" s="153"/>
      <c r="EN16" s="153"/>
      <c r="EO16" s="153"/>
      <c r="EP16" s="153"/>
      <c r="EQ16" s="153"/>
      <c r="ER16" s="153"/>
      <c r="ES16" s="153"/>
      <c r="ET16" s="153"/>
      <c r="EU16" s="153"/>
      <c r="EV16" s="153"/>
      <c r="EW16" s="153"/>
      <c r="EX16" s="153"/>
      <c r="EY16" s="153"/>
      <c r="EZ16" s="153"/>
      <c r="FA16" s="153"/>
      <c r="FB16" s="153"/>
      <c r="FC16" s="153"/>
      <c r="FD16" s="153"/>
      <c r="FE16" s="153"/>
      <c r="FF16" s="153"/>
      <c r="FG16" s="153"/>
      <c r="FH16" s="153"/>
      <c r="FI16" s="153"/>
      <c r="FJ16" s="153"/>
      <c r="FK16" s="153"/>
      <c r="FL16" s="153"/>
      <c r="FM16" s="153"/>
      <c r="FN16" s="153"/>
      <c r="FO16" s="153"/>
      <c r="FP16" s="153"/>
      <c r="FQ16" s="153"/>
      <c r="FR16" s="153"/>
      <c r="FS16" s="153"/>
      <c r="FT16" s="153"/>
      <c r="FU16" s="153"/>
      <c r="FV16" s="153"/>
      <c r="FW16" s="153"/>
      <c r="FX16" s="153"/>
      <c r="FY16" s="153"/>
      <c r="FZ16" s="153"/>
      <c r="GA16" s="153"/>
      <c r="GB16" s="153"/>
      <c r="GC16" s="153"/>
      <c r="GD16" s="153"/>
      <c r="GE16" s="153"/>
      <c r="GF16" s="153"/>
      <c r="GG16" s="153"/>
      <c r="GH16" s="153"/>
      <c r="GI16" s="153"/>
      <c r="GJ16" s="153"/>
      <c r="GK16" s="153"/>
      <c r="GL16" s="153"/>
      <c r="GM16" s="153"/>
      <c r="GN16" s="153"/>
      <c r="GO16" s="153"/>
      <c r="GP16" s="153"/>
      <c r="GQ16" s="153"/>
      <c r="GR16" s="153"/>
      <c r="GS16" s="153"/>
      <c r="GT16" s="153"/>
      <c r="GU16" s="153"/>
      <c r="GV16" s="153"/>
      <c r="GW16" s="153"/>
      <c r="GX16" s="153"/>
      <c r="GY16" s="153"/>
      <c r="GZ16" s="153"/>
      <c r="HA16" s="153"/>
      <c r="HB16" s="153"/>
      <c r="HC16" s="153"/>
      <c r="HD16" s="153"/>
      <c r="HE16" s="153"/>
      <c r="HF16" s="153"/>
      <c r="HG16" s="153"/>
      <c r="HH16" s="153"/>
      <c r="HI16" s="153"/>
      <c r="HJ16" s="153"/>
      <c r="HK16" s="153"/>
      <c r="HL16" s="153"/>
      <c r="HM16" s="153"/>
      <c r="HN16" s="153"/>
      <c r="HO16" s="153"/>
      <c r="HP16" s="153"/>
      <c r="HQ16" s="153"/>
      <c r="HR16" s="153"/>
      <c r="HS16" s="153"/>
      <c r="HT16" s="153"/>
      <c r="HU16" s="153"/>
      <c r="HV16" s="153"/>
      <c r="HW16" s="153"/>
      <c r="HX16" s="153"/>
      <c r="HY16" s="153"/>
      <c r="HZ16" s="153"/>
      <c r="IA16" s="153"/>
      <c r="IB16" s="153"/>
      <c r="IC16" s="153"/>
      <c r="ID16" s="153"/>
      <c r="IE16" s="153"/>
      <c r="IF16" s="153"/>
      <c r="IG16" s="153"/>
      <c r="IH16" s="153"/>
      <c r="II16" s="153"/>
      <c r="IJ16" s="153"/>
      <c r="IK16" s="153"/>
      <c r="IL16" s="153"/>
      <c r="IM16" s="153"/>
      <c r="IN16" s="153"/>
      <c r="IO16" s="153"/>
      <c r="IP16" s="153"/>
      <c r="IQ16" s="153"/>
      <c r="IR16" s="153"/>
      <c r="IS16" s="153"/>
      <c r="IT16" s="153"/>
    </row>
    <row r="17" spans="1:254" ht="29.25" customHeight="1">
      <c r="A17" s="153"/>
      <c r="B17" s="155">
        <v>8</v>
      </c>
      <c r="C17" s="532"/>
      <c r="D17" s="533"/>
      <c r="E17" s="533"/>
      <c r="F17" s="533"/>
      <c r="G17" s="534"/>
      <c r="H17" s="534"/>
      <c r="I17" s="533"/>
      <c r="J17" s="533"/>
      <c r="K17" s="533"/>
      <c r="L17" s="153"/>
      <c r="M17" s="223"/>
      <c r="O17" s="223"/>
      <c r="P17" s="223"/>
      <c r="Q17" s="223"/>
      <c r="R17" s="223"/>
      <c r="S17" s="222"/>
      <c r="T17" s="222"/>
      <c r="U17" s="222"/>
      <c r="V17" s="222"/>
      <c r="W17" s="222"/>
      <c r="X17" s="222"/>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53"/>
      <c r="DG17" s="153"/>
      <c r="DH17" s="153"/>
      <c r="DI17" s="153"/>
      <c r="DJ17" s="153"/>
      <c r="DK17" s="153"/>
      <c r="DL17" s="153"/>
      <c r="DM17" s="153"/>
      <c r="DN17" s="153"/>
      <c r="DO17" s="153"/>
      <c r="DP17" s="153"/>
      <c r="DQ17" s="153"/>
      <c r="DR17" s="153"/>
      <c r="DS17" s="153"/>
      <c r="DT17" s="153"/>
      <c r="DU17" s="153"/>
      <c r="DV17" s="153"/>
      <c r="DW17" s="153"/>
      <c r="DX17" s="153"/>
      <c r="DY17" s="153"/>
      <c r="DZ17" s="153"/>
      <c r="EA17" s="153"/>
      <c r="EB17" s="153"/>
      <c r="EC17" s="153"/>
      <c r="ED17" s="153"/>
      <c r="EE17" s="153"/>
      <c r="EF17" s="153"/>
      <c r="EG17" s="153"/>
      <c r="EH17" s="153"/>
      <c r="EI17" s="153"/>
      <c r="EJ17" s="153"/>
      <c r="EK17" s="153"/>
      <c r="EL17" s="153"/>
      <c r="EM17" s="153"/>
      <c r="EN17" s="153"/>
      <c r="EO17" s="153"/>
      <c r="EP17" s="153"/>
      <c r="EQ17" s="153"/>
      <c r="ER17" s="153"/>
      <c r="ES17" s="153"/>
      <c r="ET17" s="153"/>
      <c r="EU17" s="153"/>
      <c r="EV17" s="153"/>
      <c r="EW17" s="153"/>
      <c r="EX17" s="153"/>
      <c r="EY17" s="153"/>
      <c r="EZ17" s="153"/>
      <c r="FA17" s="153"/>
      <c r="FB17" s="153"/>
      <c r="FC17" s="153"/>
      <c r="FD17" s="153"/>
      <c r="FE17" s="153"/>
      <c r="FF17" s="153"/>
      <c r="FG17" s="153"/>
      <c r="FH17" s="153"/>
      <c r="FI17" s="153"/>
      <c r="FJ17" s="153"/>
      <c r="FK17" s="153"/>
      <c r="FL17" s="153"/>
      <c r="FM17" s="153"/>
      <c r="FN17" s="153"/>
      <c r="FO17" s="153"/>
      <c r="FP17" s="153"/>
      <c r="FQ17" s="153"/>
      <c r="FR17" s="153"/>
      <c r="FS17" s="153"/>
      <c r="FT17" s="153"/>
      <c r="FU17" s="153"/>
      <c r="FV17" s="153"/>
      <c r="FW17" s="153"/>
      <c r="FX17" s="153"/>
      <c r="FY17" s="153"/>
      <c r="FZ17" s="153"/>
      <c r="GA17" s="153"/>
      <c r="GB17" s="153"/>
      <c r="GC17" s="153"/>
      <c r="GD17" s="153"/>
      <c r="GE17" s="153"/>
      <c r="GF17" s="153"/>
      <c r="GG17" s="153"/>
      <c r="GH17" s="153"/>
      <c r="GI17" s="153"/>
      <c r="GJ17" s="153"/>
      <c r="GK17" s="153"/>
      <c r="GL17" s="153"/>
      <c r="GM17" s="153"/>
      <c r="GN17" s="153"/>
      <c r="GO17" s="153"/>
      <c r="GP17" s="153"/>
      <c r="GQ17" s="153"/>
      <c r="GR17" s="153"/>
      <c r="GS17" s="153"/>
      <c r="GT17" s="153"/>
      <c r="GU17" s="153"/>
      <c r="GV17" s="153"/>
      <c r="GW17" s="153"/>
      <c r="GX17" s="153"/>
      <c r="GY17" s="153"/>
      <c r="GZ17" s="153"/>
      <c r="HA17" s="153"/>
      <c r="HB17" s="153"/>
      <c r="HC17" s="153"/>
      <c r="HD17" s="153"/>
      <c r="HE17" s="153"/>
      <c r="HF17" s="153"/>
      <c r="HG17" s="153"/>
      <c r="HH17" s="153"/>
      <c r="HI17" s="153"/>
      <c r="HJ17" s="153"/>
      <c r="HK17" s="153"/>
      <c r="HL17" s="153"/>
      <c r="HM17" s="153"/>
      <c r="HN17" s="153"/>
      <c r="HO17" s="153"/>
      <c r="HP17" s="153"/>
      <c r="HQ17" s="153"/>
      <c r="HR17" s="153"/>
      <c r="HS17" s="153"/>
      <c r="HT17" s="153"/>
      <c r="HU17" s="153"/>
      <c r="HV17" s="153"/>
      <c r="HW17" s="153"/>
      <c r="HX17" s="153"/>
      <c r="HY17" s="153"/>
      <c r="HZ17" s="153"/>
      <c r="IA17" s="153"/>
      <c r="IB17" s="153"/>
      <c r="IC17" s="153"/>
      <c r="ID17" s="153"/>
      <c r="IE17" s="153"/>
      <c r="IF17" s="153"/>
      <c r="IG17" s="153"/>
      <c r="IH17" s="153"/>
      <c r="II17" s="153"/>
      <c r="IJ17" s="153"/>
      <c r="IK17" s="153"/>
      <c r="IL17" s="153"/>
      <c r="IM17" s="153"/>
      <c r="IN17" s="153"/>
      <c r="IO17" s="153"/>
      <c r="IP17" s="153"/>
      <c r="IQ17" s="153"/>
      <c r="IR17" s="153"/>
      <c r="IS17" s="153"/>
      <c r="IT17" s="153"/>
    </row>
    <row r="18" spans="1:254" ht="29.25" customHeight="1">
      <c r="A18" s="153"/>
      <c r="B18" s="155">
        <v>9</v>
      </c>
      <c r="C18" s="532"/>
      <c r="D18" s="533"/>
      <c r="E18" s="533"/>
      <c r="F18" s="533"/>
      <c r="G18" s="534"/>
      <c r="H18" s="534"/>
      <c r="I18" s="533"/>
      <c r="J18" s="533"/>
      <c r="K18" s="533"/>
      <c r="L18" s="153"/>
      <c r="M18" s="223"/>
      <c r="O18" s="223"/>
      <c r="P18" s="223"/>
      <c r="Q18" s="223"/>
      <c r="R18" s="223"/>
      <c r="S18" s="222"/>
      <c r="T18" s="222"/>
      <c r="U18" s="222"/>
      <c r="V18" s="222"/>
      <c r="W18" s="222"/>
      <c r="X18" s="222"/>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c r="DD18" s="153"/>
      <c r="DE18" s="153"/>
      <c r="DF18" s="153"/>
      <c r="DG18" s="153"/>
      <c r="DH18" s="153"/>
      <c r="DI18" s="153"/>
      <c r="DJ18" s="153"/>
      <c r="DK18" s="153"/>
      <c r="DL18" s="153"/>
      <c r="DM18" s="153"/>
      <c r="DN18" s="153"/>
      <c r="DO18" s="153"/>
      <c r="DP18" s="153"/>
      <c r="DQ18" s="153"/>
      <c r="DR18" s="153"/>
      <c r="DS18" s="153"/>
      <c r="DT18" s="153"/>
      <c r="DU18" s="153"/>
      <c r="DV18" s="153"/>
      <c r="DW18" s="153"/>
      <c r="DX18" s="153"/>
      <c r="DY18" s="153"/>
      <c r="DZ18" s="153"/>
      <c r="EA18" s="153"/>
      <c r="EB18" s="153"/>
      <c r="EC18" s="153"/>
      <c r="ED18" s="153"/>
      <c r="EE18" s="153"/>
      <c r="EF18" s="153"/>
      <c r="EG18" s="153"/>
      <c r="EH18" s="153"/>
      <c r="EI18" s="153"/>
      <c r="EJ18" s="153"/>
      <c r="EK18" s="153"/>
      <c r="EL18" s="153"/>
      <c r="EM18" s="153"/>
      <c r="EN18" s="153"/>
      <c r="EO18" s="153"/>
      <c r="EP18" s="153"/>
      <c r="EQ18" s="153"/>
      <c r="ER18" s="153"/>
      <c r="ES18" s="153"/>
      <c r="ET18" s="153"/>
      <c r="EU18" s="153"/>
      <c r="EV18" s="153"/>
      <c r="EW18" s="153"/>
      <c r="EX18" s="153"/>
      <c r="EY18" s="153"/>
      <c r="EZ18" s="153"/>
      <c r="FA18" s="153"/>
      <c r="FB18" s="153"/>
      <c r="FC18" s="153"/>
      <c r="FD18" s="153"/>
      <c r="FE18" s="153"/>
      <c r="FF18" s="153"/>
      <c r="FG18" s="153"/>
      <c r="FH18" s="153"/>
      <c r="FI18" s="153"/>
      <c r="FJ18" s="153"/>
      <c r="FK18" s="153"/>
      <c r="FL18" s="153"/>
      <c r="FM18" s="153"/>
      <c r="FN18" s="153"/>
      <c r="FO18" s="153"/>
      <c r="FP18" s="153"/>
      <c r="FQ18" s="153"/>
      <c r="FR18" s="153"/>
      <c r="FS18" s="153"/>
      <c r="FT18" s="153"/>
      <c r="FU18" s="153"/>
      <c r="FV18" s="153"/>
      <c r="FW18" s="153"/>
      <c r="FX18" s="153"/>
      <c r="FY18" s="153"/>
      <c r="FZ18" s="153"/>
      <c r="GA18" s="153"/>
      <c r="GB18" s="153"/>
      <c r="GC18" s="153"/>
      <c r="GD18" s="153"/>
      <c r="GE18" s="153"/>
      <c r="GF18" s="153"/>
      <c r="GG18" s="153"/>
      <c r="GH18" s="153"/>
      <c r="GI18" s="153"/>
      <c r="GJ18" s="153"/>
      <c r="GK18" s="153"/>
      <c r="GL18" s="153"/>
      <c r="GM18" s="153"/>
      <c r="GN18" s="153"/>
      <c r="GO18" s="153"/>
      <c r="GP18" s="153"/>
      <c r="GQ18" s="153"/>
      <c r="GR18" s="153"/>
      <c r="GS18" s="153"/>
      <c r="GT18" s="153"/>
      <c r="GU18" s="153"/>
      <c r="GV18" s="153"/>
      <c r="GW18" s="153"/>
      <c r="GX18" s="153"/>
      <c r="GY18" s="153"/>
      <c r="GZ18" s="153"/>
      <c r="HA18" s="153"/>
      <c r="HB18" s="153"/>
      <c r="HC18" s="153"/>
      <c r="HD18" s="153"/>
      <c r="HE18" s="153"/>
      <c r="HF18" s="153"/>
      <c r="HG18" s="153"/>
      <c r="HH18" s="153"/>
      <c r="HI18" s="153"/>
      <c r="HJ18" s="153"/>
      <c r="HK18" s="153"/>
      <c r="HL18" s="153"/>
      <c r="HM18" s="153"/>
      <c r="HN18" s="153"/>
      <c r="HO18" s="153"/>
      <c r="HP18" s="153"/>
      <c r="HQ18" s="153"/>
      <c r="HR18" s="153"/>
      <c r="HS18" s="153"/>
      <c r="HT18" s="153"/>
      <c r="HU18" s="153"/>
      <c r="HV18" s="153"/>
      <c r="HW18" s="153"/>
      <c r="HX18" s="153"/>
      <c r="HY18" s="153"/>
      <c r="HZ18" s="153"/>
      <c r="IA18" s="153"/>
      <c r="IB18" s="153"/>
      <c r="IC18" s="153"/>
      <c r="ID18" s="153"/>
      <c r="IE18" s="153"/>
      <c r="IF18" s="153"/>
      <c r="IG18" s="153"/>
      <c r="IH18" s="153"/>
      <c r="II18" s="153"/>
      <c r="IJ18" s="153"/>
      <c r="IK18" s="153"/>
      <c r="IL18" s="153"/>
      <c r="IM18" s="153"/>
      <c r="IN18" s="153"/>
      <c r="IO18" s="153"/>
      <c r="IP18" s="153"/>
      <c r="IQ18" s="153"/>
      <c r="IR18" s="153"/>
      <c r="IS18" s="153"/>
      <c r="IT18" s="153"/>
    </row>
    <row r="19" spans="1:254" ht="29.25" customHeight="1">
      <c r="A19" s="153"/>
      <c r="B19" s="155">
        <v>10</v>
      </c>
      <c r="C19" s="532"/>
      <c r="D19" s="533"/>
      <c r="E19" s="533"/>
      <c r="F19" s="533"/>
      <c r="G19" s="534"/>
      <c r="H19" s="534"/>
      <c r="I19" s="533"/>
      <c r="J19" s="533"/>
      <c r="K19" s="533"/>
      <c r="L19" s="153"/>
      <c r="M19" s="223"/>
      <c r="O19" s="223"/>
      <c r="P19" s="223"/>
      <c r="Q19" s="223"/>
      <c r="R19" s="223"/>
      <c r="S19" s="222"/>
      <c r="T19" s="222"/>
      <c r="U19" s="222"/>
      <c r="V19" s="222"/>
      <c r="W19" s="222"/>
      <c r="X19" s="222"/>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c r="DD19" s="153"/>
      <c r="DE19" s="153"/>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153"/>
      <c r="EP19" s="153"/>
      <c r="EQ19" s="153"/>
      <c r="ER19" s="153"/>
      <c r="ES19" s="153"/>
      <c r="ET19" s="153"/>
      <c r="EU19" s="153"/>
      <c r="EV19" s="153"/>
      <c r="EW19" s="153"/>
      <c r="EX19" s="153"/>
      <c r="EY19" s="153"/>
      <c r="EZ19" s="153"/>
      <c r="FA19" s="153"/>
      <c r="FB19" s="153"/>
      <c r="FC19" s="153"/>
      <c r="FD19" s="153"/>
      <c r="FE19" s="153"/>
      <c r="FF19" s="153"/>
      <c r="FG19" s="153"/>
      <c r="FH19" s="153"/>
      <c r="FI19" s="153"/>
      <c r="FJ19" s="153"/>
      <c r="FK19" s="153"/>
      <c r="FL19" s="153"/>
      <c r="FM19" s="153"/>
      <c r="FN19" s="153"/>
      <c r="FO19" s="153"/>
      <c r="FP19" s="153"/>
      <c r="FQ19" s="153"/>
      <c r="FR19" s="153"/>
      <c r="FS19" s="153"/>
      <c r="FT19" s="153"/>
      <c r="FU19" s="153"/>
      <c r="FV19" s="153"/>
      <c r="FW19" s="153"/>
      <c r="FX19" s="153"/>
      <c r="FY19" s="153"/>
      <c r="FZ19" s="153"/>
      <c r="GA19" s="153"/>
      <c r="GB19" s="153"/>
      <c r="GC19" s="153"/>
      <c r="GD19" s="153"/>
      <c r="GE19" s="153"/>
      <c r="GF19" s="153"/>
      <c r="GG19" s="153"/>
      <c r="GH19" s="153"/>
      <c r="GI19" s="153"/>
      <c r="GJ19" s="153"/>
      <c r="GK19" s="153"/>
      <c r="GL19" s="153"/>
      <c r="GM19" s="153"/>
      <c r="GN19" s="153"/>
      <c r="GO19" s="153"/>
      <c r="GP19" s="153"/>
      <c r="GQ19" s="153"/>
      <c r="GR19" s="153"/>
      <c r="GS19" s="153"/>
      <c r="GT19" s="153"/>
      <c r="GU19" s="153"/>
      <c r="GV19" s="153"/>
      <c r="GW19" s="153"/>
      <c r="GX19" s="153"/>
      <c r="GY19" s="153"/>
      <c r="GZ19" s="153"/>
      <c r="HA19" s="153"/>
      <c r="HB19" s="153"/>
      <c r="HC19" s="153"/>
      <c r="HD19" s="153"/>
      <c r="HE19" s="153"/>
      <c r="HF19" s="153"/>
      <c r="HG19" s="153"/>
      <c r="HH19" s="153"/>
      <c r="HI19" s="153"/>
      <c r="HJ19" s="153"/>
      <c r="HK19" s="153"/>
      <c r="HL19" s="153"/>
      <c r="HM19" s="153"/>
      <c r="HN19" s="153"/>
      <c r="HO19" s="153"/>
      <c r="HP19" s="153"/>
      <c r="HQ19" s="153"/>
      <c r="HR19" s="153"/>
      <c r="HS19" s="153"/>
      <c r="HT19" s="153"/>
      <c r="HU19" s="153"/>
      <c r="HV19" s="153"/>
      <c r="HW19" s="153"/>
      <c r="HX19" s="153"/>
      <c r="HY19" s="153"/>
      <c r="HZ19" s="153"/>
      <c r="IA19" s="153"/>
      <c r="IB19" s="153"/>
      <c r="IC19" s="153"/>
      <c r="ID19" s="153"/>
      <c r="IE19" s="153"/>
      <c r="IF19" s="153"/>
      <c r="IG19" s="153"/>
      <c r="IH19" s="153"/>
      <c r="II19" s="153"/>
      <c r="IJ19" s="153"/>
      <c r="IK19" s="153"/>
      <c r="IL19" s="153"/>
      <c r="IM19" s="153"/>
      <c r="IN19" s="153"/>
      <c r="IO19" s="153"/>
      <c r="IP19" s="153"/>
      <c r="IQ19" s="153"/>
      <c r="IR19" s="153"/>
      <c r="IS19" s="153"/>
      <c r="IT19" s="153"/>
    </row>
    <row r="20" spans="1:254" ht="29.25" customHeight="1">
      <c r="A20" s="153"/>
      <c r="B20" s="155">
        <v>11</v>
      </c>
      <c r="C20" s="532"/>
      <c r="D20" s="533"/>
      <c r="E20" s="533"/>
      <c r="F20" s="533"/>
      <c r="G20" s="534"/>
      <c r="H20" s="534"/>
      <c r="I20" s="533"/>
      <c r="J20" s="533"/>
      <c r="K20" s="533"/>
      <c r="L20" s="153"/>
      <c r="M20" s="223"/>
      <c r="N20" s="222"/>
      <c r="O20" s="223"/>
      <c r="P20" s="223"/>
      <c r="Q20" s="223"/>
      <c r="R20" s="223"/>
      <c r="S20" s="222"/>
      <c r="T20" s="222"/>
      <c r="U20" s="222"/>
      <c r="V20" s="222"/>
      <c r="W20" s="222"/>
      <c r="X20" s="222"/>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153"/>
      <c r="DE20" s="153"/>
      <c r="DF20" s="153"/>
      <c r="DG20" s="153"/>
      <c r="DH20" s="153"/>
      <c r="DI20" s="153"/>
      <c r="DJ20" s="153"/>
      <c r="DK20" s="153"/>
      <c r="DL20" s="153"/>
      <c r="DM20" s="153"/>
      <c r="DN20" s="153"/>
      <c r="DO20" s="153"/>
      <c r="DP20" s="153"/>
      <c r="DQ20" s="153"/>
      <c r="DR20" s="153"/>
      <c r="DS20" s="153"/>
      <c r="DT20" s="153"/>
      <c r="DU20" s="153"/>
      <c r="DV20" s="153"/>
      <c r="DW20" s="153"/>
      <c r="DX20" s="153"/>
      <c r="DY20" s="153"/>
      <c r="DZ20" s="153"/>
      <c r="EA20" s="153"/>
      <c r="EB20" s="153"/>
      <c r="EC20" s="153"/>
      <c r="ED20" s="153"/>
      <c r="EE20" s="153"/>
      <c r="EF20" s="153"/>
      <c r="EG20" s="153"/>
      <c r="EH20" s="153"/>
      <c r="EI20" s="153"/>
      <c r="EJ20" s="153"/>
      <c r="EK20" s="153"/>
      <c r="EL20" s="153"/>
      <c r="EM20" s="153"/>
      <c r="EN20" s="153"/>
      <c r="EO20" s="153"/>
      <c r="EP20" s="153"/>
      <c r="EQ20" s="153"/>
      <c r="ER20" s="153"/>
      <c r="ES20" s="153"/>
      <c r="ET20" s="153"/>
      <c r="EU20" s="153"/>
      <c r="EV20" s="153"/>
      <c r="EW20" s="153"/>
      <c r="EX20" s="153"/>
      <c r="EY20" s="153"/>
      <c r="EZ20" s="153"/>
      <c r="FA20" s="153"/>
      <c r="FB20" s="153"/>
      <c r="FC20" s="153"/>
      <c r="FD20" s="153"/>
      <c r="FE20" s="153"/>
      <c r="FF20" s="153"/>
      <c r="FG20" s="153"/>
      <c r="FH20" s="153"/>
      <c r="FI20" s="153"/>
      <c r="FJ20" s="153"/>
      <c r="FK20" s="153"/>
      <c r="FL20" s="153"/>
      <c r="FM20" s="153"/>
      <c r="FN20" s="153"/>
      <c r="FO20" s="153"/>
      <c r="FP20" s="153"/>
      <c r="FQ20" s="153"/>
      <c r="FR20" s="153"/>
      <c r="FS20" s="153"/>
      <c r="FT20" s="153"/>
      <c r="FU20" s="153"/>
      <c r="FV20" s="153"/>
      <c r="FW20" s="153"/>
      <c r="FX20" s="153"/>
      <c r="FY20" s="153"/>
      <c r="FZ20" s="153"/>
      <c r="GA20" s="153"/>
      <c r="GB20" s="153"/>
      <c r="GC20" s="153"/>
      <c r="GD20" s="153"/>
      <c r="GE20" s="153"/>
      <c r="GF20" s="153"/>
      <c r="GG20" s="153"/>
      <c r="GH20" s="153"/>
      <c r="GI20" s="153"/>
      <c r="GJ20" s="153"/>
      <c r="GK20" s="153"/>
      <c r="GL20" s="153"/>
      <c r="GM20" s="153"/>
      <c r="GN20" s="153"/>
      <c r="GO20" s="153"/>
      <c r="GP20" s="153"/>
      <c r="GQ20" s="153"/>
      <c r="GR20" s="153"/>
      <c r="GS20" s="153"/>
      <c r="GT20" s="153"/>
      <c r="GU20" s="153"/>
      <c r="GV20" s="153"/>
      <c r="GW20" s="153"/>
      <c r="GX20" s="153"/>
      <c r="GY20" s="153"/>
      <c r="GZ20" s="153"/>
      <c r="HA20" s="153"/>
      <c r="HB20" s="153"/>
      <c r="HC20" s="153"/>
      <c r="HD20" s="153"/>
      <c r="HE20" s="153"/>
      <c r="HF20" s="153"/>
      <c r="HG20" s="153"/>
      <c r="HH20" s="153"/>
      <c r="HI20" s="153"/>
      <c r="HJ20" s="153"/>
      <c r="HK20" s="153"/>
      <c r="HL20" s="153"/>
      <c r="HM20" s="153"/>
      <c r="HN20" s="153"/>
      <c r="HO20" s="153"/>
      <c r="HP20" s="153"/>
      <c r="HQ20" s="153"/>
      <c r="HR20" s="153"/>
      <c r="HS20" s="153"/>
      <c r="HT20" s="153"/>
      <c r="HU20" s="153"/>
      <c r="HV20" s="153"/>
      <c r="HW20" s="153"/>
      <c r="HX20" s="153"/>
      <c r="HY20" s="153"/>
      <c r="HZ20" s="153"/>
      <c r="IA20" s="153"/>
      <c r="IB20" s="153"/>
      <c r="IC20" s="153"/>
      <c r="ID20" s="153"/>
      <c r="IE20" s="153"/>
      <c r="IF20" s="153"/>
      <c r="IG20" s="153"/>
      <c r="IH20" s="153"/>
      <c r="II20" s="153"/>
      <c r="IJ20" s="153"/>
      <c r="IK20" s="153"/>
      <c r="IL20" s="153"/>
      <c r="IM20" s="153"/>
      <c r="IN20" s="153"/>
      <c r="IO20" s="153"/>
      <c r="IP20" s="153"/>
      <c r="IQ20" s="153"/>
      <c r="IR20" s="153"/>
      <c r="IS20" s="153"/>
      <c r="IT20" s="153"/>
    </row>
    <row r="21" spans="1:254" ht="29.25" customHeight="1">
      <c r="A21" s="153"/>
      <c r="B21" s="155">
        <v>12</v>
      </c>
      <c r="C21" s="532"/>
      <c r="D21" s="533"/>
      <c r="E21" s="533"/>
      <c r="F21" s="533"/>
      <c r="G21" s="534"/>
      <c r="H21" s="534"/>
      <c r="I21" s="533"/>
      <c r="J21" s="533"/>
      <c r="K21" s="533"/>
      <c r="L21" s="153"/>
      <c r="M21" s="222"/>
      <c r="N21" s="222"/>
      <c r="O21" s="222"/>
      <c r="P21" s="222"/>
      <c r="Q21" s="222"/>
      <c r="R21" s="222"/>
      <c r="S21" s="222"/>
      <c r="T21" s="222"/>
      <c r="U21" s="222"/>
      <c r="V21" s="222"/>
      <c r="W21" s="222"/>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c r="DL21" s="153"/>
      <c r="DM21" s="153"/>
      <c r="DN21" s="153"/>
      <c r="DO21" s="153"/>
      <c r="DP21" s="153"/>
      <c r="DQ21" s="153"/>
      <c r="DR21" s="153"/>
      <c r="DS21" s="153"/>
      <c r="DT21" s="153"/>
      <c r="DU21" s="153"/>
      <c r="DV21" s="153"/>
      <c r="DW21" s="153"/>
      <c r="DX21" s="153"/>
      <c r="DY21" s="153"/>
      <c r="DZ21" s="153"/>
      <c r="EA21" s="153"/>
      <c r="EB21" s="153"/>
      <c r="EC21" s="153"/>
      <c r="ED21" s="153"/>
      <c r="EE21" s="153"/>
      <c r="EF21" s="153"/>
      <c r="EG21" s="153"/>
      <c r="EH21" s="153"/>
      <c r="EI21" s="153"/>
      <c r="EJ21" s="153"/>
      <c r="EK21" s="153"/>
      <c r="EL21" s="153"/>
      <c r="EM21" s="153"/>
      <c r="EN21" s="153"/>
      <c r="EO21" s="153"/>
      <c r="EP21" s="153"/>
      <c r="EQ21" s="153"/>
      <c r="ER21" s="153"/>
      <c r="ES21" s="153"/>
      <c r="ET21" s="153"/>
      <c r="EU21" s="153"/>
      <c r="EV21" s="153"/>
      <c r="EW21" s="153"/>
      <c r="EX21" s="153"/>
      <c r="EY21" s="153"/>
      <c r="EZ21" s="153"/>
      <c r="FA21" s="153"/>
      <c r="FB21" s="153"/>
      <c r="FC21" s="153"/>
      <c r="FD21" s="153"/>
      <c r="FE21" s="153"/>
      <c r="FF21" s="153"/>
      <c r="FG21" s="153"/>
      <c r="FH21" s="153"/>
      <c r="FI21" s="153"/>
      <c r="FJ21" s="153"/>
      <c r="FK21" s="153"/>
      <c r="FL21" s="153"/>
      <c r="FM21" s="153"/>
      <c r="FN21" s="153"/>
      <c r="FO21" s="153"/>
      <c r="FP21" s="153"/>
      <c r="FQ21" s="153"/>
      <c r="FR21" s="153"/>
      <c r="FS21" s="153"/>
      <c r="FT21" s="153"/>
      <c r="FU21" s="153"/>
      <c r="FV21" s="153"/>
      <c r="FW21" s="153"/>
      <c r="FX21" s="153"/>
      <c r="FY21" s="153"/>
      <c r="FZ21" s="153"/>
      <c r="GA21" s="153"/>
      <c r="GB21" s="153"/>
      <c r="GC21" s="153"/>
      <c r="GD21" s="153"/>
      <c r="GE21" s="153"/>
      <c r="GF21" s="153"/>
      <c r="GG21" s="153"/>
      <c r="GH21" s="153"/>
      <c r="GI21" s="153"/>
      <c r="GJ21" s="153"/>
      <c r="GK21" s="153"/>
      <c r="GL21" s="153"/>
      <c r="GM21" s="153"/>
      <c r="GN21" s="153"/>
      <c r="GO21" s="153"/>
      <c r="GP21" s="153"/>
      <c r="GQ21" s="153"/>
      <c r="GR21" s="153"/>
      <c r="GS21" s="153"/>
      <c r="GT21" s="153"/>
      <c r="GU21" s="153"/>
      <c r="GV21" s="153"/>
      <c r="GW21" s="153"/>
      <c r="GX21" s="153"/>
      <c r="GY21" s="153"/>
      <c r="GZ21" s="153"/>
      <c r="HA21" s="153"/>
      <c r="HB21" s="153"/>
      <c r="HC21" s="153"/>
      <c r="HD21" s="153"/>
      <c r="HE21" s="153"/>
      <c r="HF21" s="153"/>
      <c r="HG21" s="153"/>
      <c r="HH21" s="153"/>
      <c r="HI21" s="153"/>
      <c r="HJ21" s="153"/>
      <c r="HK21" s="153"/>
      <c r="HL21" s="153"/>
      <c r="HM21" s="153"/>
      <c r="HN21" s="153"/>
      <c r="HO21" s="153"/>
      <c r="HP21" s="153"/>
      <c r="HQ21" s="153"/>
      <c r="HR21" s="153"/>
      <c r="HS21" s="153"/>
      <c r="HT21" s="153"/>
      <c r="HU21" s="153"/>
      <c r="HV21" s="153"/>
      <c r="HW21" s="153"/>
      <c r="HX21" s="153"/>
      <c r="HY21" s="153"/>
      <c r="HZ21" s="153"/>
      <c r="IA21" s="153"/>
      <c r="IB21" s="153"/>
      <c r="IC21" s="153"/>
      <c r="ID21" s="153"/>
      <c r="IE21" s="153"/>
      <c r="IF21" s="153"/>
      <c r="IG21" s="153"/>
      <c r="IH21" s="153"/>
      <c r="II21" s="153"/>
      <c r="IJ21" s="153"/>
      <c r="IK21" s="153"/>
      <c r="IL21" s="153"/>
      <c r="IM21" s="153"/>
      <c r="IN21" s="153"/>
      <c r="IO21" s="153"/>
      <c r="IP21" s="153"/>
      <c r="IQ21" s="153"/>
      <c r="IR21" s="153"/>
      <c r="IS21" s="153"/>
      <c r="IT21" s="153"/>
    </row>
    <row r="22" spans="1:254" ht="29.25" customHeight="1">
      <c r="A22" s="153"/>
      <c r="B22" s="155">
        <v>13</v>
      </c>
      <c r="C22" s="532"/>
      <c r="D22" s="533"/>
      <c r="E22" s="533"/>
      <c r="F22" s="533"/>
      <c r="G22" s="535"/>
      <c r="H22" s="535"/>
      <c r="I22" s="536"/>
      <c r="J22" s="536"/>
      <c r="K22" s="536"/>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c r="DL22" s="153"/>
      <c r="DM22" s="153"/>
      <c r="DN22" s="153"/>
      <c r="DO22" s="153"/>
      <c r="DP22" s="153"/>
      <c r="DQ22" s="153"/>
      <c r="DR22" s="153"/>
      <c r="DS22" s="153"/>
      <c r="DT22" s="153"/>
      <c r="DU22" s="153"/>
      <c r="DV22" s="153"/>
      <c r="DW22" s="153"/>
      <c r="DX22" s="153"/>
      <c r="DY22" s="153"/>
      <c r="DZ22" s="153"/>
      <c r="EA22" s="153"/>
      <c r="EB22" s="153"/>
      <c r="EC22" s="153"/>
      <c r="ED22" s="153"/>
      <c r="EE22" s="153"/>
      <c r="EF22" s="153"/>
      <c r="EG22" s="153"/>
      <c r="EH22" s="153"/>
      <c r="EI22" s="153"/>
      <c r="EJ22" s="153"/>
      <c r="EK22" s="153"/>
      <c r="EL22" s="153"/>
      <c r="EM22" s="153"/>
      <c r="EN22" s="153"/>
      <c r="EO22" s="153"/>
      <c r="EP22" s="153"/>
      <c r="EQ22" s="153"/>
      <c r="ER22" s="153"/>
      <c r="ES22" s="153"/>
      <c r="ET22" s="153"/>
      <c r="EU22" s="153"/>
      <c r="EV22" s="153"/>
      <c r="EW22" s="153"/>
      <c r="EX22" s="153"/>
      <c r="EY22" s="153"/>
      <c r="EZ22" s="153"/>
      <c r="FA22" s="153"/>
      <c r="FB22" s="153"/>
      <c r="FC22" s="153"/>
      <c r="FD22" s="153"/>
      <c r="FE22" s="153"/>
      <c r="FF22" s="153"/>
      <c r="FG22" s="153"/>
      <c r="FH22" s="153"/>
      <c r="FI22" s="153"/>
      <c r="FJ22" s="153"/>
      <c r="FK22" s="153"/>
      <c r="FL22" s="153"/>
      <c r="FM22" s="153"/>
      <c r="FN22" s="153"/>
      <c r="FO22" s="153"/>
      <c r="FP22" s="153"/>
      <c r="FQ22" s="153"/>
      <c r="FR22" s="153"/>
      <c r="FS22" s="153"/>
      <c r="FT22" s="153"/>
      <c r="FU22" s="153"/>
      <c r="FV22" s="153"/>
      <c r="FW22" s="153"/>
      <c r="FX22" s="153"/>
      <c r="FY22" s="153"/>
      <c r="FZ22" s="153"/>
      <c r="GA22" s="153"/>
      <c r="GB22" s="153"/>
      <c r="GC22" s="153"/>
      <c r="GD22" s="153"/>
      <c r="GE22" s="153"/>
      <c r="GF22" s="153"/>
      <c r="GG22" s="153"/>
      <c r="GH22" s="153"/>
      <c r="GI22" s="153"/>
      <c r="GJ22" s="153"/>
      <c r="GK22" s="153"/>
      <c r="GL22" s="153"/>
      <c r="GM22" s="153"/>
      <c r="GN22" s="153"/>
      <c r="GO22" s="153"/>
      <c r="GP22" s="153"/>
      <c r="GQ22" s="153"/>
      <c r="GR22" s="153"/>
      <c r="GS22" s="153"/>
      <c r="GT22" s="153"/>
      <c r="GU22" s="153"/>
      <c r="GV22" s="153"/>
      <c r="GW22" s="153"/>
      <c r="GX22" s="153"/>
      <c r="GY22" s="153"/>
      <c r="GZ22" s="153"/>
      <c r="HA22" s="153"/>
      <c r="HB22" s="153"/>
      <c r="HC22" s="153"/>
      <c r="HD22" s="153"/>
      <c r="HE22" s="153"/>
      <c r="HF22" s="153"/>
      <c r="HG22" s="153"/>
      <c r="HH22" s="153"/>
      <c r="HI22" s="153"/>
      <c r="HJ22" s="153"/>
      <c r="HK22" s="153"/>
      <c r="HL22" s="153"/>
      <c r="HM22" s="153"/>
      <c r="HN22" s="153"/>
      <c r="HO22" s="153"/>
      <c r="HP22" s="153"/>
      <c r="HQ22" s="153"/>
      <c r="HR22" s="153"/>
      <c r="HS22" s="153"/>
      <c r="HT22" s="153"/>
      <c r="HU22" s="153"/>
      <c r="HV22" s="153"/>
      <c r="HW22" s="153"/>
      <c r="HX22" s="153"/>
      <c r="HY22" s="153"/>
      <c r="HZ22" s="153"/>
      <c r="IA22" s="153"/>
      <c r="IB22" s="153"/>
      <c r="IC22" s="153"/>
      <c r="ID22" s="153"/>
      <c r="IE22" s="153"/>
      <c r="IF22" s="153"/>
      <c r="IG22" s="153"/>
      <c r="IH22" s="153"/>
      <c r="II22" s="153"/>
      <c r="IJ22" s="153"/>
      <c r="IK22" s="153"/>
      <c r="IL22" s="153"/>
      <c r="IM22" s="153"/>
      <c r="IN22" s="153"/>
      <c r="IO22" s="153"/>
      <c r="IP22" s="153"/>
      <c r="IQ22" s="153"/>
      <c r="IR22" s="153"/>
      <c r="IS22" s="153"/>
      <c r="IT22" s="153"/>
    </row>
    <row r="23" spans="1:254" ht="29.25" customHeight="1">
      <c r="A23" s="153"/>
      <c r="B23" s="155">
        <v>14</v>
      </c>
      <c r="C23" s="532"/>
      <c r="D23" s="533"/>
      <c r="E23" s="533"/>
      <c r="F23" s="533"/>
      <c r="G23" s="534"/>
      <c r="H23" s="534"/>
      <c r="I23" s="533"/>
      <c r="J23" s="533"/>
      <c r="K23" s="533"/>
      <c r="L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c r="DL23" s="153"/>
      <c r="DM23" s="153"/>
      <c r="DN23" s="153"/>
      <c r="DO23" s="153"/>
      <c r="DP23" s="153"/>
      <c r="DQ23" s="153"/>
      <c r="DR23" s="153"/>
      <c r="DS23" s="153"/>
      <c r="DT23" s="153"/>
      <c r="DU23" s="153"/>
      <c r="DV23" s="153"/>
      <c r="DW23" s="153"/>
      <c r="DX23" s="153"/>
      <c r="DY23" s="153"/>
      <c r="DZ23" s="153"/>
      <c r="EA23" s="153"/>
      <c r="EB23" s="153"/>
      <c r="EC23" s="153"/>
      <c r="ED23" s="153"/>
      <c r="EE23" s="153"/>
      <c r="EF23" s="153"/>
      <c r="EG23" s="153"/>
      <c r="EH23" s="153"/>
      <c r="EI23" s="153"/>
      <c r="EJ23" s="153"/>
      <c r="EK23" s="153"/>
      <c r="EL23" s="153"/>
      <c r="EM23" s="153"/>
      <c r="EN23" s="153"/>
      <c r="EO23" s="153"/>
      <c r="EP23" s="153"/>
      <c r="EQ23" s="153"/>
      <c r="ER23" s="153"/>
      <c r="ES23" s="153"/>
      <c r="ET23" s="153"/>
      <c r="EU23" s="153"/>
      <c r="EV23" s="153"/>
      <c r="EW23" s="153"/>
      <c r="EX23" s="153"/>
      <c r="EY23" s="153"/>
      <c r="EZ23" s="153"/>
      <c r="FA23" s="153"/>
      <c r="FB23" s="153"/>
      <c r="FC23" s="153"/>
      <c r="FD23" s="153"/>
      <c r="FE23" s="153"/>
      <c r="FF23" s="153"/>
      <c r="FG23" s="153"/>
      <c r="FH23" s="153"/>
      <c r="FI23" s="153"/>
      <c r="FJ23" s="153"/>
      <c r="FK23" s="153"/>
      <c r="FL23" s="153"/>
      <c r="FM23" s="153"/>
      <c r="FN23" s="153"/>
      <c r="FO23" s="153"/>
      <c r="FP23" s="153"/>
      <c r="FQ23" s="153"/>
      <c r="FR23" s="153"/>
      <c r="FS23" s="153"/>
      <c r="FT23" s="153"/>
      <c r="FU23" s="153"/>
      <c r="FV23" s="153"/>
      <c r="FW23" s="153"/>
      <c r="FX23" s="153"/>
      <c r="FY23" s="153"/>
      <c r="FZ23" s="153"/>
      <c r="GA23" s="153"/>
      <c r="GB23" s="153"/>
      <c r="GC23" s="153"/>
      <c r="GD23" s="153"/>
      <c r="GE23" s="153"/>
      <c r="GF23" s="153"/>
      <c r="GG23" s="153"/>
      <c r="GH23" s="153"/>
      <c r="GI23" s="153"/>
      <c r="GJ23" s="153"/>
      <c r="GK23" s="153"/>
      <c r="GL23" s="153"/>
      <c r="GM23" s="153"/>
      <c r="GN23" s="153"/>
      <c r="GO23" s="153"/>
      <c r="GP23" s="153"/>
      <c r="GQ23" s="153"/>
      <c r="GR23" s="153"/>
      <c r="GS23" s="153"/>
      <c r="GT23" s="153"/>
      <c r="GU23" s="153"/>
      <c r="GV23" s="153"/>
      <c r="GW23" s="153"/>
      <c r="GX23" s="153"/>
      <c r="GY23" s="153"/>
      <c r="GZ23" s="153"/>
      <c r="HA23" s="153"/>
      <c r="HB23" s="153"/>
      <c r="HC23" s="153"/>
      <c r="HD23" s="153"/>
      <c r="HE23" s="153"/>
      <c r="HF23" s="153"/>
      <c r="HG23" s="153"/>
      <c r="HH23" s="153"/>
      <c r="HI23" s="153"/>
      <c r="HJ23" s="153"/>
      <c r="HK23" s="153"/>
      <c r="HL23" s="153"/>
      <c r="HM23" s="153"/>
      <c r="HN23" s="153"/>
      <c r="HO23" s="153"/>
      <c r="HP23" s="153"/>
      <c r="HQ23" s="153"/>
      <c r="HR23" s="153"/>
      <c r="HS23" s="153"/>
      <c r="HT23" s="153"/>
      <c r="HU23" s="153"/>
      <c r="HV23" s="153"/>
      <c r="HW23" s="153"/>
      <c r="HX23" s="153"/>
      <c r="HY23" s="153"/>
      <c r="HZ23" s="153"/>
      <c r="IA23" s="153"/>
      <c r="IB23" s="153"/>
      <c r="IC23" s="153"/>
      <c r="ID23" s="153"/>
      <c r="IE23" s="153"/>
      <c r="IF23" s="153"/>
      <c r="IG23" s="153"/>
      <c r="IH23" s="153"/>
      <c r="II23" s="153"/>
      <c r="IJ23" s="153"/>
      <c r="IK23" s="153"/>
      <c r="IL23" s="153"/>
      <c r="IM23" s="153"/>
      <c r="IN23" s="153"/>
      <c r="IO23" s="153"/>
      <c r="IP23" s="153"/>
      <c r="IQ23" s="153"/>
      <c r="IR23" s="153"/>
      <c r="IS23" s="153"/>
      <c r="IT23" s="153"/>
    </row>
    <row r="24" spans="1:254" ht="29.25" customHeight="1">
      <c r="A24" s="153"/>
      <c r="B24" s="155">
        <v>15</v>
      </c>
      <c r="C24" s="532"/>
      <c r="D24" s="533"/>
      <c r="E24" s="533"/>
      <c r="F24" s="533"/>
      <c r="G24" s="534"/>
      <c r="H24" s="534"/>
      <c r="I24" s="533"/>
      <c r="J24" s="533"/>
      <c r="K24" s="533"/>
      <c r="L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c r="DD24" s="153"/>
      <c r="DE24" s="153"/>
      <c r="DF24" s="153"/>
      <c r="DG24" s="153"/>
      <c r="DH24" s="153"/>
      <c r="DI24" s="153"/>
      <c r="DJ24" s="153"/>
      <c r="DK24" s="153"/>
      <c r="DL24" s="153"/>
      <c r="DM24" s="153"/>
      <c r="DN24" s="153"/>
      <c r="DO24" s="153"/>
      <c r="DP24" s="153"/>
      <c r="DQ24" s="153"/>
      <c r="DR24" s="153"/>
      <c r="DS24" s="153"/>
      <c r="DT24" s="153"/>
      <c r="DU24" s="153"/>
      <c r="DV24" s="153"/>
      <c r="DW24" s="153"/>
      <c r="DX24" s="153"/>
      <c r="DY24" s="153"/>
      <c r="DZ24" s="153"/>
      <c r="EA24" s="153"/>
      <c r="EB24" s="153"/>
      <c r="EC24" s="153"/>
      <c r="ED24" s="153"/>
      <c r="EE24" s="153"/>
      <c r="EF24" s="153"/>
      <c r="EG24" s="153"/>
      <c r="EH24" s="153"/>
      <c r="EI24" s="153"/>
      <c r="EJ24" s="153"/>
      <c r="EK24" s="153"/>
      <c r="EL24" s="153"/>
      <c r="EM24" s="153"/>
      <c r="EN24" s="153"/>
      <c r="EO24" s="153"/>
      <c r="EP24" s="153"/>
      <c r="EQ24" s="153"/>
      <c r="ER24" s="153"/>
      <c r="ES24" s="153"/>
      <c r="ET24" s="153"/>
      <c r="EU24" s="153"/>
      <c r="EV24" s="153"/>
      <c r="EW24" s="153"/>
      <c r="EX24" s="153"/>
      <c r="EY24" s="153"/>
      <c r="EZ24" s="153"/>
      <c r="FA24" s="153"/>
      <c r="FB24" s="153"/>
      <c r="FC24" s="153"/>
      <c r="FD24" s="153"/>
      <c r="FE24" s="153"/>
      <c r="FF24" s="153"/>
      <c r="FG24" s="153"/>
      <c r="FH24" s="153"/>
      <c r="FI24" s="153"/>
      <c r="FJ24" s="153"/>
      <c r="FK24" s="153"/>
      <c r="FL24" s="153"/>
      <c r="FM24" s="153"/>
      <c r="FN24" s="153"/>
      <c r="FO24" s="153"/>
      <c r="FP24" s="153"/>
      <c r="FQ24" s="153"/>
      <c r="FR24" s="153"/>
      <c r="FS24" s="153"/>
      <c r="FT24" s="153"/>
      <c r="FU24" s="153"/>
      <c r="FV24" s="153"/>
      <c r="FW24" s="153"/>
      <c r="FX24" s="153"/>
      <c r="FY24" s="153"/>
      <c r="FZ24" s="153"/>
      <c r="GA24" s="153"/>
      <c r="GB24" s="153"/>
      <c r="GC24" s="153"/>
      <c r="GD24" s="153"/>
      <c r="GE24" s="153"/>
      <c r="GF24" s="153"/>
      <c r="GG24" s="153"/>
      <c r="GH24" s="153"/>
      <c r="GI24" s="153"/>
      <c r="GJ24" s="153"/>
      <c r="GK24" s="153"/>
      <c r="GL24" s="153"/>
      <c r="GM24" s="153"/>
      <c r="GN24" s="153"/>
      <c r="GO24" s="153"/>
      <c r="GP24" s="153"/>
      <c r="GQ24" s="153"/>
      <c r="GR24" s="153"/>
      <c r="GS24" s="153"/>
      <c r="GT24" s="153"/>
      <c r="GU24" s="153"/>
      <c r="GV24" s="153"/>
      <c r="GW24" s="153"/>
      <c r="GX24" s="153"/>
      <c r="GY24" s="153"/>
      <c r="GZ24" s="153"/>
      <c r="HA24" s="153"/>
      <c r="HB24" s="153"/>
      <c r="HC24" s="153"/>
      <c r="HD24" s="153"/>
      <c r="HE24" s="153"/>
      <c r="HF24" s="153"/>
      <c r="HG24" s="153"/>
      <c r="HH24" s="153"/>
      <c r="HI24" s="153"/>
      <c r="HJ24" s="153"/>
      <c r="HK24" s="153"/>
      <c r="HL24" s="153"/>
      <c r="HM24" s="153"/>
      <c r="HN24" s="153"/>
      <c r="HO24" s="153"/>
      <c r="HP24" s="153"/>
      <c r="HQ24" s="153"/>
      <c r="HR24" s="153"/>
      <c r="HS24" s="153"/>
      <c r="HT24" s="153"/>
      <c r="HU24" s="153"/>
      <c r="HV24" s="153"/>
      <c r="HW24" s="153"/>
      <c r="HX24" s="153"/>
      <c r="HY24" s="153"/>
      <c r="HZ24" s="153"/>
      <c r="IA24" s="153"/>
      <c r="IB24" s="153"/>
      <c r="IC24" s="153"/>
      <c r="ID24" s="153"/>
      <c r="IE24" s="153"/>
      <c r="IF24" s="153"/>
      <c r="IG24" s="153"/>
      <c r="IH24" s="153"/>
      <c r="II24" s="153"/>
      <c r="IJ24" s="153"/>
      <c r="IK24" s="153"/>
      <c r="IL24" s="153"/>
      <c r="IM24" s="153"/>
      <c r="IN24" s="153"/>
      <c r="IO24" s="153"/>
      <c r="IP24" s="153"/>
      <c r="IQ24" s="153"/>
      <c r="IR24" s="153"/>
      <c r="IS24" s="153"/>
      <c r="IT24" s="153"/>
    </row>
    <row r="25" spans="1:254" ht="29.25" customHeight="1">
      <c r="A25" s="153"/>
      <c r="B25" s="155">
        <v>16</v>
      </c>
      <c r="C25" s="532"/>
      <c r="D25" s="533"/>
      <c r="E25" s="533"/>
      <c r="F25" s="533"/>
      <c r="G25" s="534"/>
      <c r="H25" s="534"/>
      <c r="I25" s="533"/>
      <c r="J25" s="533"/>
      <c r="K25" s="533"/>
      <c r="L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c r="DI25" s="153"/>
      <c r="DJ25" s="153"/>
      <c r="DK25" s="153"/>
      <c r="DL25" s="153"/>
      <c r="DM25" s="153"/>
      <c r="DN25" s="153"/>
      <c r="DO25" s="153"/>
      <c r="DP25" s="153"/>
      <c r="DQ25" s="153"/>
      <c r="DR25" s="153"/>
      <c r="DS25" s="153"/>
      <c r="DT25" s="153"/>
      <c r="DU25" s="153"/>
      <c r="DV25" s="153"/>
      <c r="DW25" s="153"/>
      <c r="DX25" s="153"/>
      <c r="DY25" s="153"/>
      <c r="DZ25" s="153"/>
      <c r="EA25" s="153"/>
      <c r="EB25" s="153"/>
      <c r="EC25" s="153"/>
      <c r="ED25" s="153"/>
      <c r="EE25" s="153"/>
      <c r="EF25" s="153"/>
      <c r="EG25" s="153"/>
      <c r="EH25" s="153"/>
      <c r="EI25" s="153"/>
      <c r="EJ25" s="153"/>
      <c r="EK25" s="153"/>
      <c r="EL25" s="153"/>
      <c r="EM25" s="153"/>
      <c r="EN25" s="153"/>
      <c r="EO25" s="153"/>
      <c r="EP25" s="153"/>
      <c r="EQ25" s="153"/>
      <c r="ER25" s="153"/>
      <c r="ES25" s="153"/>
      <c r="ET25" s="153"/>
      <c r="EU25" s="153"/>
      <c r="EV25" s="153"/>
      <c r="EW25" s="153"/>
      <c r="EX25" s="153"/>
      <c r="EY25" s="153"/>
      <c r="EZ25" s="153"/>
      <c r="FA25" s="153"/>
      <c r="FB25" s="153"/>
      <c r="FC25" s="153"/>
      <c r="FD25" s="153"/>
      <c r="FE25" s="153"/>
      <c r="FF25" s="153"/>
      <c r="FG25" s="153"/>
      <c r="FH25" s="153"/>
      <c r="FI25" s="153"/>
      <c r="FJ25" s="153"/>
      <c r="FK25" s="153"/>
      <c r="FL25" s="153"/>
      <c r="FM25" s="153"/>
      <c r="FN25" s="153"/>
      <c r="FO25" s="153"/>
      <c r="FP25" s="153"/>
      <c r="FQ25" s="153"/>
      <c r="FR25" s="153"/>
      <c r="FS25" s="153"/>
      <c r="FT25" s="153"/>
      <c r="FU25" s="153"/>
      <c r="FV25" s="153"/>
      <c r="FW25" s="153"/>
      <c r="FX25" s="153"/>
      <c r="FY25" s="153"/>
      <c r="FZ25" s="153"/>
      <c r="GA25" s="153"/>
      <c r="GB25" s="153"/>
      <c r="GC25" s="153"/>
      <c r="GD25" s="153"/>
      <c r="GE25" s="153"/>
      <c r="GF25" s="153"/>
      <c r="GG25" s="153"/>
      <c r="GH25" s="153"/>
      <c r="GI25" s="153"/>
      <c r="GJ25" s="153"/>
      <c r="GK25" s="153"/>
      <c r="GL25" s="153"/>
      <c r="GM25" s="153"/>
      <c r="GN25" s="153"/>
      <c r="GO25" s="153"/>
      <c r="GP25" s="153"/>
      <c r="GQ25" s="153"/>
      <c r="GR25" s="153"/>
      <c r="GS25" s="153"/>
      <c r="GT25" s="153"/>
      <c r="GU25" s="153"/>
      <c r="GV25" s="153"/>
      <c r="GW25" s="153"/>
      <c r="GX25" s="153"/>
      <c r="GY25" s="153"/>
      <c r="GZ25" s="153"/>
      <c r="HA25" s="153"/>
      <c r="HB25" s="153"/>
      <c r="HC25" s="153"/>
      <c r="HD25" s="153"/>
      <c r="HE25" s="153"/>
      <c r="HF25" s="153"/>
      <c r="HG25" s="153"/>
      <c r="HH25" s="153"/>
      <c r="HI25" s="153"/>
      <c r="HJ25" s="153"/>
      <c r="HK25" s="153"/>
      <c r="HL25" s="153"/>
      <c r="HM25" s="153"/>
      <c r="HN25" s="153"/>
      <c r="HO25" s="153"/>
      <c r="HP25" s="153"/>
      <c r="HQ25" s="153"/>
      <c r="HR25" s="153"/>
      <c r="HS25" s="153"/>
      <c r="HT25" s="153"/>
      <c r="HU25" s="153"/>
      <c r="HV25" s="153"/>
      <c r="HW25" s="153"/>
      <c r="HX25" s="153"/>
      <c r="HY25" s="153"/>
      <c r="HZ25" s="153"/>
      <c r="IA25" s="153"/>
      <c r="IB25" s="153"/>
      <c r="IC25" s="153"/>
      <c r="ID25" s="153"/>
      <c r="IE25" s="153"/>
      <c r="IF25" s="153"/>
      <c r="IG25" s="153"/>
      <c r="IH25" s="153"/>
      <c r="II25" s="153"/>
      <c r="IJ25" s="153"/>
      <c r="IK25" s="153"/>
      <c r="IL25" s="153"/>
      <c r="IM25" s="153"/>
      <c r="IN25" s="153"/>
      <c r="IO25" s="153"/>
      <c r="IP25" s="153"/>
      <c r="IQ25" s="153"/>
      <c r="IR25" s="153"/>
      <c r="IS25" s="153"/>
      <c r="IT25" s="153"/>
    </row>
    <row r="26" spans="1:254" ht="29.25" customHeight="1">
      <c r="A26" s="153"/>
      <c r="B26" s="155">
        <v>17</v>
      </c>
      <c r="C26" s="532"/>
      <c r="D26" s="533"/>
      <c r="E26" s="533"/>
      <c r="F26" s="533"/>
      <c r="G26" s="534"/>
      <c r="H26" s="534"/>
      <c r="I26" s="533"/>
      <c r="J26" s="533"/>
      <c r="K26" s="533"/>
      <c r="L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c r="DL26" s="153"/>
      <c r="DM26" s="153"/>
      <c r="DN26" s="153"/>
      <c r="DO26" s="153"/>
      <c r="DP26" s="153"/>
      <c r="DQ26" s="153"/>
      <c r="DR26" s="153"/>
      <c r="DS26" s="153"/>
      <c r="DT26" s="153"/>
      <c r="DU26" s="153"/>
      <c r="DV26" s="153"/>
      <c r="DW26" s="153"/>
      <c r="DX26" s="153"/>
      <c r="DY26" s="153"/>
      <c r="DZ26" s="153"/>
      <c r="EA26" s="153"/>
      <c r="EB26" s="153"/>
      <c r="EC26" s="153"/>
      <c r="ED26" s="153"/>
      <c r="EE26" s="153"/>
      <c r="EF26" s="153"/>
      <c r="EG26" s="153"/>
      <c r="EH26" s="153"/>
      <c r="EI26" s="153"/>
      <c r="EJ26" s="153"/>
      <c r="EK26" s="153"/>
      <c r="EL26" s="153"/>
      <c r="EM26" s="153"/>
      <c r="EN26" s="153"/>
      <c r="EO26" s="153"/>
      <c r="EP26" s="153"/>
      <c r="EQ26" s="153"/>
      <c r="ER26" s="153"/>
      <c r="ES26" s="153"/>
      <c r="ET26" s="153"/>
      <c r="EU26" s="153"/>
      <c r="EV26" s="153"/>
      <c r="EW26" s="153"/>
      <c r="EX26" s="153"/>
      <c r="EY26" s="153"/>
      <c r="EZ26" s="153"/>
      <c r="FA26" s="153"/>
      <c r="FB26" s="153"/>
      <c r="FC26" s="153"/>
      <c r="FD26" s="153"/>
      <c r="FE26" s="153"/>
      <c r="FF26" s="153"/>
      <c r="FG26" s="153"/>
      <c r="FH26" s="153"/>
      <c r="FI26" s="153"/>
      <c r="FJ26" s="153"/>
      <c r="FK26" s="153"/>
      <c r="FL26" s="153"/>
      <c r="FM26" s="153"/>
      <c r="FN26" s="153"/>
      <c r="FO26" s="153"/>
      <c r="FP26" s="153"/>
      <c r="FQ26" s="153"/>
      <c r="FR26" s="153"/>
      <c r="FS26" s="153"/>
      <c r="FT26" s="153"/>
      <c r="FU26" s="153"/>
      <c r="FV26" s="153"/>
      <c r="FW26" s="153"/>
      <c r="FX26" s="153"/>
      <c r="FY26" s="153"/>
      <c r="FZ26" s="153"/>
      <c r="GA26" s="153"/>
      <c r="GB26" s="153"/>
      <c r="GC26" s="153"/>
      <c r="GD26" s="153"/>
      <c r="GE26" s="153"/>
      <c r="GF26" s="153"/>
      <c r="GG26" s="153"/>
      <c r="GH26" s="153"/>
      <c r="GI26" s="153"/>
      <c r="GJ26" s="153"/>
      <c r="GK26" s="153"/>
      <c r="GL26" s="153"/>
      <c r="GM26" s="153"/>
      <c r="GN26" s="153"/>
      <c r="GO26" s="153"/>
      <c r="GP26" s="153"/>
      <c r="GQ26" s="153"/>
      <c r="GR26" s="153"/>
      <c r="GS26" s="153"/>
      <c r="GT26" s="153"/>
      <c r="GU26" s="153"/>
      <c r="GV26" s="153"/>
      <c r="GW26" s="153"/>
      <c r="GX26" s="153"/>
      <c r="GY26" s="153"/>
      <c r="GZ26" s="153"/>
      <c r="HA26" s="153"/>
      <c r="HB26" s="153"/>
      <c r="HC26" s="153"/>
      <c r="HD26" s="153"/>
      <c r="HE26" s="153"/>
      <c r="HF26" s="153"/>
      <c r="HG26" s="153"/>
      <c r="HH26" s="153"/>
      <c r="HI26" s="153"/>
      <c r="HJ26" s="153"/>
      <c r="HK26" s="153"/>
      <c r="HL26" s="153"/>
      <c r="HM26" s="153"/>
      <c r="HN26" s="153"/>
      <c r="HO26" s="153"/>
      <c r="HP26" s="153"/>
      <c r="HQ26" s="153"/>
      <c r="HR26" s="153"/>
      <c r="HS26" s="153"/>
      <c r="HT26" s="153"/>
      <c r="HU26" s="153"/>
      <c r="HV26" s="153"/>
      <c r="HW26" s="153"/>
      <c r="HX26" s="153"/>
      <c r="HY26" s="153"/>
      <c r="HZ26" s="153"/>
      <c r="IA26" s="153"/>
      <c r="IB26" s="153"/>
      <c r="IC26" s="153"/>
      <c r="ID26" s="153"/>
      <c r="IE26" s="153"/>
      <c r="IF26" s="153"/>
      <c r="IG26" s="153"/>
      <c r="IH26" s="153"/>
      <c r="II26" s="153"/>
      <c r="IJ26" s="153"/>
      <c r="IK26" s="153"/>
      <c r="IL26" s="153"/>
      <c r="IM26" s="153"/>
      <c r="IN26" s="153"/>
      <c r="IO26" s="153"/>
      <c r="IP26" s="153"/>
      <c r="IQ26" s="153"/>
      <c r="IR26" s="153"/>
      <c r="IS26" s="153"/>
      <c r="IT26" s="153"/>
    </row>
    <row r="27" spans="1:254" ht="29.25" customHeight="1">
      <c r="A27" s="153"/>
      <c r="B27" s="155">
        <v>18</v>
      </c>
      <c r="C27" s="532"/>
      <c r="D27" s="533"/>
      <c r="E27" s="533"/>
      <c r="F27" s="533"/>
      <c r="G27" s="534"/>
      <c r="H27" s="534"/>
      <c r="I27" s="533"/>
      <c r="J27" s="533"/>
      <c r="K27" s="533"/>
      <c r="L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c r="DL27" s="153"/>
      <c r="DM27" s="153"/>
      <c r="DN27" s="153"/>
      <c r="DO27" s="153"/>
      <c r="DP27" s="153"/>
      <c r="DQ27" s="153"/>
      <c r="DR27" s="153"/>
      <c r="DS27" s="153"/>
      <c r="DT27" s="153"/>
      <c r="DU27" s="153"/>
      <c r="DV27" s="153"/>
      <c r="DW27" s="153"/>
      <c r="DX27" s="153"/>
      <c r="DY27" s="153"/>
      <c r="DZ27" s="153"/>
      <c r="EA27" s="153"/>
      <c r="EB27" s="153"/>
      <c r="EC27" s="153"/>
      <c r="ED27" s="153"/>
      <c r="EE27" s="153"/>
      <c r="EF27" s="153"/>
      <c r="EG27" s="153"/>
      <c r="EH27" s="153"/>
      <c r="EI27" s="153"/>
      <c r="EJ27" s="153"/>
      <c r="EK27" s="153"/>
      <c r="EL27" s="153"/>
      <c r="EM27" s="153"/>
      <c r="EN27" s="153"/>
      <c r="EO27" s="153"/>
      <c r="EP27" s="153"/>
      <c r="EQ27" s="153"/>
      <c r="ER27" s="153"/>
      <c r="ES27" s="153"/>
      <c r="ET27" s="153"/>
      <c r="EU27" s="153"/>
      <c r="EV27" s="153"/>
      <c r="EW27" s="153"/>
      <c r="EX27" s="153"/>
      <c r="EY27" s="153"/>
      <c r="EZ27" s="153"/>
      <c r="FA27" s="153"/>
      <c r="FB27" s="153"/>
      <c r="FC27" s="153"/>
      <c r="FD27" s="153"/>
      <c r="FE27" s="153"/>
      <c r="FF27" s="153"/>
      <c r="FG27" s="153"/>
      <c r="FH27" s="153"/>
      <c r="FI27" s="153"/>
      <c r="FJ27" s="153"/>
      <c r="FK27" s="153"/>
      <c r="FL27" s="153"/>
      <c r="FM27" s="153"/>
      <c r="FN27" s="153"/>
      <c r="FO27" s="153"/>
      <c r="FP27" s="153"/>
      <c r="FQ27" s="153"/>
      <c r="FR27" s="153"/>
      <c r="FS27" s="153"/>
      <c r="FT27" s="153"/>
      <c r="FU27" s="153"/>
      <c r="FV27" s="153"/>
      <c r="FW27" s="153"/>
      <c r="FX27" s="153"/>
      <c r="FY27" s="153"/>
      <c r="FZ27" s="153"/>
      <c r="GA27" s="153"/>
      <c r="GB27" s="153"/>
      <c r="GC27" s="153"/>
      <c r="GD27" s="153"/>
      <c r="GE27" s="153"/>
      <c r="GF27" s="153"/>
      <c r="GG27" s="153"/>
      <c r="GH27" s="153"/>
      <c r="GI27" s="153"/>
      <c r="GJ27" s="153"/>
      <c r="GK27" s="153"/>
      <c r="GL27" s="153"/>
      <c r="GM27" s="153"/>
      <c r="GN27" s="153"/>
      <c r="GO27" s="153"/>
      <c r="GP27" s="153"/>
      <c r="GQ27" s="153"/>
      <c r="GR27" s="153"/>
      <c r="GS27" s="153"/>
      <c r="GT27" s="153"/>
      <c r="GU27" s="153"/>
      <c r="GV27" s="153"/>
      <c r="GW27" s="153"/>
      <c r="GX27" s="153"/>
      <c r="GY27" s="153"/>
      <c r="GZ27" s="153"/>
      <c r="HA27" s="153"/>
      <c r="HB27" s="153"/>
      <c r="HC27" s="153"/>
      <c r="HD27" s="153"/>
      <c r="HE27" s="153"/>
      <c r="HF27" s="153"/>
      <c r="HG27" s="153"/>
      <c r="HH27" s="153"/>
      <c r="HI27" s="153"/>
      <c r="HJ27" s="153"/>
      <c r="HK27" s="153"/>
      <c r="HL27" s="153"/>
      <c r="HM27" s="153"/>
      <c r="HN27" s="153"/>
      <c r="HO27" s="153"/>
      <c r="HP27" s="153"/>
      <c r="HQ27" s="153"/>
      <c r="HR27" s="153"/>
      <c r="HS27" s="153"/>
      <c r="HT27" s="153"/>
      <c r="HU27" s="153"/>
      <c r="HV27" s="153"/>
      <c r="HW27" s="153"/>
      <c r="HX27" s="153"/>
      <c r="HY27" s="153"/>
      <c r="HZ27" s="153"/>
      <c r="IA27" s="153"/>
      <c r="IB27" s="153"/>
      <c r="IC27" s="153"/>
      <c r="ID27" s="153"/>
      <c r="IE27" s="153"/>
      <c r="IF27" s="153"/>
      <c r="IG27" s="153"/>
      <c r="IH27" s="153"/>
      <c r="II27" s="153"/>
      <c r="IJ27" s="153"/>
      <c r="IK27" s="153"/>
      <c r="IL27" s="153"/>
      <c r="IM27" s="153"/>
      <c r="IN27" s="153"/>
      <c r="IO27" s="153"/>
      <c r="IP27" s="153"/>
      <c r="IQ27" s="153"/>
      <c r="IR27" s="153"/>
      <c r="IS27" s="153"/>
      <c r="IT27" s="153"/>
    </row>
  </sheetData>
  <sheetProtection sheet="1" insertRows="0"/>
  <mergeCells count="14">
    <mergeCell ref="I8:I9"/>
    <mergeCell ref="J8:J9"/>
    <mergeCell ref="K8:K9"/>
    <mergeCell ref="C8:D8"/>
    <mergeCell ref="B2:K2"/>
    <mergeCell ref="B3:K3"/>
    <mergeCell ref="B4:K4"/>
    <mergeCell ref="B5:K5"/>
    <mergeCell ref="B6:K6"/>
    <mergeCell ref="B8:B9"/>
    <mergeCell ref="E8:E9"/>
    <mergeCell ref="F8:F9"/>
    <mergeCell ref="G8:G9"/>
    <mergeCell ref="H8:H9"/>
  </mergeCells>
  <phoneticPr fontId="3"/>
  <dataValidations disablePrompts="1" count="1">
    <dataValidation type="list" allowBlank="1" showInputMessage="1" showErrorMessage="1" error="該当する設備種別を選択してください。" prompt="該当する設備種別を選択してください。" sqref="C10:C27">
      <formula1>機器リスト用設備種別</formula1>
    </dataValidation>
  </dataValidations>
  <pageMargins left="0.43307086614173229" right="0" top="0.15748031496062992" bottom="0.15748031496062992" header="0.31496062992125984" footer="0.31496062992125984"/>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C1" zoomScale="85" zoomScaleNormal="85" workbookViewId="0">
      <selection activeCell="T12" sqref="T12"/>
    </sheetView>
  </sheetViews>
  <sheetFormatPr defaultRowHeight="13.5"/>
  <cols>
    <col min="1" max="1" width="26.36328125" style="216" bestFit="1" customWidth="1"/>
    <col min="2" max="16384" width="8.7265625" style="216"/>
  </cols>
  <sheetData>
    <row r="1" spans="1:20" ht="15" customHeight="1">
      <c r="A1" s="216" t="s">
        <v>601</v>
      </c>
      <c r="B1" s="241" t="s">
        <v>600</v>
      </c>
      <c r="C1" s="241" t="s">
        <v>599</v>
      </c>
      <c r="D1" s="241"/>
    </row>
    <row r="2" spans="1:20" ht="15" customHeight="1">
      <c r="A2" s="216" t="s">
        <v>639</v>
      </c>
      <c r="B2" s="241" t="s">
        <v>640</v>
      </c>
      <c r="C2" s="241" t="s">
        <v>305</v>
      </c>
      <c r="D2" s="241"/>
    </row>
    <row r="3" spans="1:20" ht="15" customHeight="1">
      <c r="A3" s="216" t="s">
        <v>602</v>
      </c>
      <c r="B3" s="98" t="s">
        <v>595</v>
      </c>
      <c r="C3" s="98" t="s">
        <v>596</v>
      </c>
      <c r="D3" s="241"/>
    </row>
    <row r="4" spans="1:20" ht="15" customHeight="1">
      <c r="A4" s="216" t="s">
        <v>603</v>
      </c>
      <c r="B4" s="98" t="s">
        <v>597</v>
      </c>
      <c r="C4" s="98" t="s">
        <v>598</v>
      </c>
      <c r="D4" s="241"/>
    </row>
    <row r="5" spans="1:20" ht="15" customHeight="1">
      <c r="A5" s="216" t="s">
        <v>604</v>
      </c>
      <c r="B5" s="241" t="s">
        <v>600</v>
      </c>
      <c r="C5" s="241" t="s">
        <v>605</v>
      </c>
      <c r="D5" s="241" t="s">
        <v>599</v>
      </c>
    </row>
    <row r="6" spans="1:20" ht="15" customHeight="1">
      <c r="A6" s="216" t="s">
        <v>606</v>
      </c>
      <c r="B6" s="241" t="s">
        <v>607</v>
      </c>
      <c r="C6" s="241" t="s">
        <v>608</v>
      </c>
      <c r="D6" s="241"/>
    </row>
    <row r="7" spans="1:20" ht="15" customHeight="1">
      <c r="A7" s="216" t="s">
        <v>609</v>
      </c>
      <c r="B7" s="241" t="s">
        <v>817</v>
      </c>
      <c r="C7" s="241" t="s">
        <v>610</v>
      </c>
      <c r="D7" s="241" t="s">
        <v>611</v>
      </c>
    </row>
    <row r="8" spans="1:20" ht="15" customHeight="1">
      <c r="A8" s="216" t="s">
        <v>614</v>
      </c>
      <c r="B8" s="241" t="s">
        <v>612</v>
      </c>
      <c r="C8" s="241" t="s">
        <v>618</v>
      </c>
      <c r="F8" s="241"/>
      <c r="G8" s="241"/>
    </row>
    <row r="9" spans="1:20" ht="15" customHeight="1">
      <c r="A9" s="216" t="s">
        <v>613</v>
      </c>
      <c r="B9" s="241" t="s">
        <v>615</v>
      </c>
      <c r="C9" s="241" t="s">
        <v>619</v>
      </c>
    </row>
    <row r="10" spans="1:20" ht="15" customHeight="1">
      <c r="A10" s="216" t="s">
        <v>616</v>
      </c>
      <c r="B10" s="241" t="s">
        <v>632</v>
      </c>
      <c r="C10" s="241" t="s">
        <v>617</v>
      </c>
      <c r="D10" s="241"/>
      <c r="O10" s="216" t="s">
        <v>1125</v>
      </c>
    </row>
    <row r="11" spans="1:20" ht="15" customHeight="1">
      <c r="A11" s="216" t="s">
        <v>629</v>
      </c>
      <c r="B11" s="243" t="s">
        <v>107</v>
      </c>
      <c r="C11" s="243" t="s">
        <v>108</v>
      </c>
      <c r="D11" s="243" t="s">
        <v>522</v>
      </c>
      <c r="E11" s="243" t="s">
        <v>115</v>
      </c>
      <c r="F11" s="243" t="s">
        <v>110</v>
      </c>
      <c r="G11" s="243" t="s">
        <v>521</v>
      </c>
      <c r="H11" s="243" t="s">
        <v>523</v>
      </c>
      <c r="I11" s="243" t="s">
        <v>524</v>
      </c>
      <c r="J11" s="243" t="s">
        <v>525</v>
      </c>
      <c r="K11" s="243" t="s">
        <v>526</v>
      </c>
      <c r="L11" s="243" t="s">
        <v>527</v>
      </c>
      <c r="M11" s="347" t="s">
        <v>621</v>
      </c>
      <c r="O11" s="243" t="s">
        <v>523</v>
      </c>
      <c r="P11" s="243" t="s">
        <v>524</v>
      </c>
      <c r="Q11" s="243" t="s">
        <v>525</v>
      </c>
      <c r="R11" s="243" t="s">
        <v>526</v>
      </c>
      <c r="S11" s="243" t="s">
        <v>527</v>
      </c>
      <c r="T11" s="347" t="s">
        <v>621</v>
      </c>
    </row>
    <row r="12" spans="1:20" ht="15" customHeight="1">
      <c r="B12" s="244" t="s">
        <v>723</v>
      </c>
      <c r="C12" s="244" t="s">
        <v>278</v>
      </c>
      <c r="D12" s="244" t="s">
        <v>280</v>
      </c>
      <c r="E12" s="244" t="s">
        <v>278</v>
      </c>
      <c r="F12" s="244" t="s">
        <v>282</v>
      </c>
      <c r="G12" s="244" t="s">
        <v>288</v>
      </c>
      <c r="H12" s="243" t="s">
        <v>529</v>
      </c>
      <c r="I12" s="243" t="s">
        <v>287</v>
      </c>
      <c r="J12" s="243" t="s">
        <v>530</v>
      </c>
      <c r="K12" s="243" t="s">
        <v>530</v>
      </c>
      <c r="L12" s="243" t="s">
        <v>530</v>
      </c>
      <c r="M12" s="348" t="e">
        <f>HLOOKUP(データ参照シート!$B$2,汎用入力規則リスト!$B$11:$L$21,データ参照シート!G93,FALSE)</f>
        <v>#N/A</v>
      </c>
      <c r="O12" s="243" t="s">
        <v>529</v>
      </c>
      <c r="P12" s="243" t="s">
        <v>287</v>
      </c>
      <c r="Q12" s="243" t="s">
        <v>530</v>
      </c>
      <c r="R12" s="243" t="s">
        <v>530</v>
      </c>
      <c r="S12" s="243" t="s">
        <v>530</v>
      </c>
      <c r="T12" s="348" t="e">
        <f>HLOOKUP(データ参照シート!$B$2,$O$11:$S$21,データ参照シート!G93,FALSE)</f>
        <v>#N/A</v>
      </c>
    </row>
    <row r="13" spans="1:20" ht="15" customHeight="1">
      <c r="B13" s="244" t="s">
        <v>270</v>
      </c>
      <c r="C13" s="244" t="s">
        <v>623</v>
      </c>
      <c r="D13" s="244" t="s">
        <v>271</v>
      </c>
      <c r="E13" s="244" t="s">
        <v>623</v>
      </c>
      <c r="F13" s="244" t="s">
        <v>283</v>
      </c>
      <c r="G13" s="244" t="s">
        <v>289</v>
      </c>
      <c r="H13" s="243" t="s">
        <v>531</v>
      </c>
      <c r="I13" s="243" t="s">
        <v>532</v>
      </c>
      <c r="J13" s="243" t="s">
        <v>542</v>
      </c>
      <c r="K13" s="243" t="s">
        <v>533</v>
      </c>
      <c r="L13" s="243" t="s">
        <v>543</v>
      </c>
      <c r="M13" s="348" t="e">
        <f>HLOOKUP(データ参照シート!$B$2,汎用入力規則リスト!$B$11:$L$21,データ参照シート!G94,FALSE)</f>
        <v>#N/A</v>
      </c>
      <c r="O13" s="243" t="s">
        <v>531</v>
      </c>
      <c r="P13" s="243" t="s">
        <v>532</v>
      </c>
      <c r="Q13" s="243" t="s">
        <v>542</v>
      </c>
      <c r="R13" s="243" t="s">
        <v>533</v>
      </c>
      <c r="S13" s="243" t="s">
        <v>543</v>
      </c>
      <c r="T13" s="348" t="e">
        <f>HLOOKUP(データ参照シート!$B$2,$O$11:$S$21,データ参照シート!G94,FALSE)</f>
        <v>#N/A</v>
      </c>
    </row>
    <row r="14" spans="1:20" ht="15" customHeight="1">
      <c r="B14" s="244" t="s">
        <v>623</v>
      </c>
      <c r="C14" s="244" t="s">
        <v>624</v>
      </c>
      <c r="D14" s="244" t="s">
        <v>273</v>
      </c>
      <c r="E14" s="244" t="s">
        <v>624</v>
      </c>
      <c r="F14" s="244" t="s">
        <v>284</v>
      </c>
      <c r="G14" s="244" t="s">
        <v>290</v>
      </c>
      <c r="H14" s="243" t="s">
        <v>534</v>
      </c>
      <c r="I14" s="243" t="s">
        <v>535</v>
      </c>
      <c r="J14" s="243" t="s">
        <v>627</v>
      </c>
      <c r="K14" s="243" t="s">
        <v>628</v>
      </c>
      <c r="L14" s="243" t="s">
        <v>536</v>
      </c>
      <c r="M14" s="348" t="e">
        <f>HLOOKUP(データ参照シート!$B$2,汎用入力規則リスト!$B$11:$L$21,データ参照シート!G95,FALSE)</f>
        <v>#N/A</v>
      </c>
      <c r="O14" s="243" t="s">
        <v>534</v>
      </c>
      <c r="P14" s="243" t="s">
        <v>535</v>
      </c>
      <c r="Q14" s="243" t="s">
        <v>627</v>
      </c>
      <c r="R14" s="243" t="s">
        <v>628</v>
      </c>
      <c r="S14" s="243" t="s">
        <v>536</v>
      </c>
      <c r="T14" s="348" t="e">
        <f>HLOOKUP(データ参照シート!$B$2,$O$11:$S$21,データ参照シート!G95,FALSE)</f>
        <v>#N/A</v>
      </c>
    </row>
    <row r="15" spans="1:20" ht="15" customHeight="1">
      <c r="B15" s="244" t="s">
        <v>624</v>
      </c>
      <c r="C15" s="244" t="s">
        <v>273</v>
      </c>
      <c r="D15" s="244" t="s">
        <v>281</v>
      </c>
      <c r="E15" s="244" t="s">
        <v>273</v>
      </c>
      <c r="F15" s="244" t="s">
        <v>285</v>
      </c>
      <c r="G15" s="244" t="s">
        <v>291</v>
      </c>
      <c r="H15" s="243" t="s">
        <v>537</v>
      </c>
      <c r="I15" s="243" t="s">
        <v>538</v>
      </c>
      <c r="J15" s="243" t="s">
        <v>536</v>
      </c>
      <c r="K15" s="243" t="s">
        <v>535</v>
      </c>
      <c r="L15" s="243" t="s">
        <v>285</v>
      </c>
      <c r="M15" s="348" t="e">
        <f>HLOOKUP(データ参照シート!$B$2,汎用入力規則リスト!$B$11:$L$21,データ参照シート!G96,FALSE)</f>
        <v>#N/A</v>
      </c>
      <c r="O15" s="243" t="s">
        <v>537</v>
      </c>
      <c r="P15" s="243" t="s">
        <v>538</v>
      </c>
      <c r="Q15" s="243" t="s">
        <v>536</v>
      </c>
      <c r="R15" s="243" t="s">
        <v>535</v>
      </c>
      <c r="S15" s="243" t="s">
        <v>285</v>
      </c>
      <c r="T15" s="348" t="e">
        <f>HLOOKUP(データ参照シート!$B$2,$O$11:$S$21,データ参照シート!G96,FALSE)</f>
        <v>#N/A</v>
      </c>
    </row>
    <row r="16" spans="1:20" ht="15" customHeight="1">
      <c r="B16" s="244" t="s">
        <v>273</v>
      </c>
      <c r="C16" s="244" t="s">
        <v>279</v>
      </c>
      <c r="D16" s="244" t="s">
        <v>274</v>
      </c>
      <c r="E16" s="244" t="s">
        <v>274</v>
      </c>
      <c r="F16" s="244" t="s">
        <v>286</v>
      </c>
      <c r="G16" s="244" t="s">
        <v>292</v>
      </c>
      <c r="H16" s="243" t="s">
        <v>538</v>
      </c>
      <c r="I16" s="243" t="s">
        <v>539</v>
      </c>
      <c r="J16" s="243" t="s">
        <v>540</v>
      </c>
      <c r="K16" s="243" t="s">
        <v>539</v>
      </c>
      <c r="L16" s="243" t="s">
        <v>541</v>
      </c>
      <c r="M16" s="348" t="e">
        <f>HLOOKUP(データ参照シート!$B$2,汎用入力規則リスト!$B$11:$L$21,データ参照シート!G97,FALSE)</f>
        <v>#N/A</v>
      </c>
      <c r="O16" s="243" t="s">
        <v>538</v>
      </c>
      <c r="P16" s="243" t="s">
        <v>539</v>
      </c>
      <c r="Q16" s="243" t="s">
        <v>540</v>
      </c>
      <c r="R16" s="243" t="s">
        <v>539</v>
      </c>
      <c r="S16" s="243" t="s">
        <v>541</v>
      </c>
      <c r="T16" s="348" t="e">
        <f>HLOOKUP(データ参照シート!$B$2,$O$11:$S$21,データ参照シート!G97,FALSE)</f>
        <v>#N/A</v>
      </c>
    </row>
    <row r="17" spans="1:20" ht="15" customHeight="1">
      <c r="B17" s="244" t="s">
        <v>274</v>
      </c>
      <c r="C17" s="244" t="s">
        <v>626</v>
      </c>
      <c r="D17" s="244" t="s">
        <v>276</v>
      </c>
      <c r="E17" s="244" t="s">
        <v>276</v>
      </c>
      <c r="F17" s="244" t="s">
        <v>287</v>
      </c>
      <c r="G17" s="244" t="s">
        <v>273</v>
      </c>
      <c r="H17" s="243" t="s">
        <v>27</v>
      </c>
      <c r="I17" s="243" t="s">
        <v>341</v>
      </c>
      <c r="J17" s="243" t="s">
        <v>535</v>
      </c>
      <c r="K17" s="243" t="s">
        <v>341</v>
      </c>
      <c r="L17" s="243" t="s">
        <v>539</v>
      </c>
      <c r="M17" s="348" t="e">
        <f>HLOOKUP(データ参照シート!$B$2,汎用入力規則リスト!$B$11:$L$21,データ参照シート!G98,FALSE)</f>
        <v>#N/A</v>
      </c>
      <c r="O17" s="243" t="s">
        <v>1124</v>
      </c>
      <c r="P17" s="243" t="s">
        <v>528</v>
      </c>
      <c r="Q17" s="243" t="s">
        <v>535</v>
      </c>
      <c r="R17" s="243" t="s">
        <v>528</v>
      </c>
      <c r="S17" s="243" t="s">
        <v>539</v>
      </c>
      <c r="T17" s="348" t="e">
        <f>HLOOKUP(データ参照シート!$B$2,$O$11:$S$21,データ参照シート!G98,FALSE)</f>
        <v>#N/A</v>
      </c>
    </row>
    <row r="18" spans="1:20" ht="15" customHeight="1">
      <c r="B18" s="244" t="s">
        <v>625</v>
      </c>
      <c r="C18" s="244" t="s">
        <v>274</v>
      </c>
      <c r="D18" s="244" t="s">
        <v>277</v>
      </c>
      <c r="E18" s="244" t="s">
        <v>277</v>
      </c>
      <c r="F18" s="244" t="s">
        <v>273</v>
      </c>
      <c r="G18" s="244" t="s">
        <v>293</v>
      </c>
      <c r="H18" s="244" t="s">
        <v>513</v>
      </c>
      <c r="I18" s="244" t="s">
        <v>513</v>
      </c>
      <c r="J18" s="243" t="s">
        <v>539</v>
      </c>
      <c r="K18" s="244" t="s">
        <v>513</v>
      </c>
      <c r="L18" s="243" t="s">
        <v>341</v>
      </c>
      <c r="M18" s="348" t="e">
        <f>HLOOKUP(データ参照シート!$B$2,汎用入力規則リスト!$B$11:$L$21,データ参照シート!G99,FALSE)</f>
        <v>#N/A</v>
      </c>
      <c r="O18" s="244" t="s">
        <v>341</v>
      </c>
      <c r="P18" s="244" t="s">
        <v>341</v>
      </c>
      <c r="Q18" s="243" t="s">
        <v>539</v>
      </c>
      <c r="R18" s="244" t="s">
        <v>341</v>
      </c>
      <c r="S18" s="243" t="s">
        <v>528</v>
      </c>
      <c r="T18" s="348" t="e">
        <f>HLOOKUP(データ参照シート!$B$2,$O$11:$S$21,データ参照シート!G99,FALSE)</f>
        <v>#N/A</v>
      </c>
    </row>
    <row r="19" spans="1:20" ht="15" customHeight="1">
      <c r="B19" s="244" t="s">
        <v>276</v>
      </c>
      <c r="C19" s="244" t="s">
        <v>276</v>
      </c>
      <c r="D19" s="244" t="s">
        <v>701</v>
      </c>
      <c r="E19" s="244" t="s">
        <v>701</v>
      </c>
      <c r="F19" s="244" t="s">
        <v>274</v>
      </c>
      <c r="G19" s="244" t="s">
        <v>294</v>
      </c>
      <c r="H19" s="244" t="s">
        <v>701</v>
      </c>
      <c r="I19" s="244" t="s">
        <v>701</v>
      </c>
      <c r="J19" s="243" t="s">
        <v>538</v>
      </c>
      <c r="K19" s="244" t="s">
        <v>701</v>
      </c>
      <c r="L19" s="244" t="s">
        <v>513</v>
      </c>
      <c r="M19" s="348" t="e">
        <f>HLOOKUP(データ参照シート!$B$2,汎用入力規則リスト!$B$11:$L$21,データ参照シート!G100,FALSE)</f>
        <v>#N/A</v>
      </c>
      <c r="O19" s="244" t="s">
        <v>513</v>
      </c>
      <c r="P19" s="244" t="s">
        <v>513</v>
      </c>
      <c r="Q19" s="243" t="s">
        <v>538</v>
      </c>
      <c r="R19" s="244" t="s">
        <v>513</v>
      </c>
      <c r="S19" s="244" t="s">
        <v>341</v>
      </c>
      <c r="T19" s="348" t="e">
        <f>HLOOKUP(データ参照シート!$B$2,$O$11:$S$21,データ参照シート!G100,FALSE)</f>
        <v>#N/A</v>
      </c>
    </row>
    <row r="20" spans="1:20" ht="15" customHeight="1">
      <c r="B20" s="244" t="s">
        <v>277</v>
      </c>
      <c r="C20" s="244" t="s">
        <v>277</v>
      </c>
      <c r="D20" s="244" t="s">
        <v>701</v>
      </c>
      <c r="E20" s="244" t="s">
        <v>701</v>
      </c>
      <c r="F20" s="244" t="s">
        <v>276</v>
      </c>
      <c r="G20" s="244" t="s">
        <v>277</v>
      </c>
      <c r="H20" s="244" t="s">
        <v>701</v>
      </c>
      <c r="I20" s="244" t="s">
        <v>701</v>
      </c>
      <c r="J20" s="243" t="s">
        <v>341</v>
      </c>
      <c r="K20" s="244" t="s">
        <v>701</v>
      </c>
      <c r="L20" s="244" t="s">
        <v>701</v>
      </c>
      <c r="M20" s="348" t="e">
        <f>HLOOKUP(データ参照シート!$B$2,汎用入力規則リスト!$B$11:$L$21,データ参照シート!G101,FALSE)</f>
        <v>#N/A</v>
      </c>
      <c r="O20" s="244" t="s">
        <v>513</v>
      </c>
      <c r="P20" s="244" t="s">
        <v>513</v>
      </c>
      <c r="Q20" s="243" t="s">
        <v>528</v>
      </c>
      <c r="R20" s="244" t="s">
        <v>513</v>
      </c>
      <c r="S20" s="244" t="s">
        <v>513</v>
      </c>
      <c r="T20" s="348" t="e">
        <f>HLOOKUP(データ参照シート!$B$2,$O$11:$S$21,データ参照シート!G101,FALSE)</f>
        <v>#N/A</v>
      </c>
    </row>
    <row r="21" spans="1:20" ht="15" customHeight="1">
      <c r="B21" s="244" t="s">
        <v>666</v>
      </c>
      <c r="C21" s="244" t="s">
        <v>666</v>
      </c>
      <c r="D21" s="244" t="s">
        <v>701</v>
      </c>
      <c r="E21" s="244" t="s">
        <v>701</v>
      </c>
      <c r="F21" s="244" t="s">
        <v>277</v>
      </c>
      <c r="G21" s="244" t="s">
        <v>701</v>
      </c>
      <c r="H21" s="244" t="s">
        <v>701</v>
      </c>
      <c r="I21" s="244" t="s">
        <v>513</v>
      </c>
      <c r="J21" s="244" t="s">
        <v>513</v>
      </c>
      <c r="K21" s="244" t="s">
        <v>513</v>
      </c>
      <c r="L21" s="244" t="s">
        <v>513</v>
      </c>
      <c r="M21" s="348" t="e">
        <f>HLOOKUP(データ参照シート!$B$2,汎用入力規則リスト!$B$11:$L$21,データ参照シート!G102,FALSE)</f>
        <v>#N/A</v>
      </c>
      <c r="O21" s="244" t="s">
        <v>513</v>
      </c>
      <c r="P21" s="244" t="s">
        <v>513</v>
      </c>
      <c r="Q21" s="244" t="s">
        <v>341</v>
      </c>
      <c r="R21" s="244" t="s">
        <v>513</v>
      </c>
      <c r="S21" s="244" t="s">
        <v>513</v>
      </c>
      <c r="T21" s="348" t="e">
        <f>HLOOKUP(データ参照シート!$B$2,$O$11:$S$21,データ参照シート!G102,FALSE)</f>
        <v>#N/A</v>
      </c>
    </row>
    <row r="22" spans="1:20" ht="15" customHeight="1">
      <c r="A22" s="216" t="s">
        <v>815</v>
      </c>
      <c r="B22" s="241" t="s">
        <v>846</v>
      </c>
      <c r="C22" s="241" t="s">
        <v>630</v>
      </c>
    </row>
    <row r="23" spans="1:20" ht="15" customHeight="1">
      <c r="A23" s="216" t="s">
        <v>816</v>
      </c>
      <c r="B23" s="241" t="s">
        <v>619</v>
      </c>
      <c r="C23" s="216" t="s">
        <v>631</v>
      </c>
    </row>
    <row r="24" spans="1:20" ht="15" customHeight="1">
      <c r="A24" s="254" t="s">
        <v>698</v>
      </c>
      <c r="B24" s="243" t="s">
        <v>107</v>
      </c>
      <c r="C24" s="243" t="s">
        <v>108</v>
      </c>
      <c r="D24" s="243" t="s">
        <v>522</v>
      </c>
      <c r="E24" s="243" t="s">
        <v>115</v>
      </c>
      <c r="F24" s="243" t="s">
        <v>110</v>
      </c>
      <c r="G24" s="243" t="s">
        <v>521</v>
      </c>
      <c r="H24" s="243" t="s">
        <v>523</v>
      </c>
      <c r="I24" s="243" t="s">
        <v>524</v>
      </c>
      <c r="J24" s="243" t="s">
        <v>525</v>
      </c>
      <c r="K24" s="243" t="s">
        <v>526</v>
      </c>
      <c r="L24" s="243" t="s">
        <v>527</v>
      </c>
    </row>
    <row r="25" spans="1:20" ht="15" customHeight="1">
      <c r="B25" s="216" t="s">
        <v>544</v>
      </c>
      <c r="C25" s="216" t="s">
        <v>544</v>
      </c>
      <c r="D25" s="216" t="s">
        <v>544</v>
      </c>
      <c r="E25" s="216" t="s">
        <v>544</v>
      </c>
      <c r="F25" s="216" t="s">
        <v>544</v>
      </c>
      <c r="G25" s="216" t="s">
        <v>544</v>
      </c>
      <c r="H25" s="216" t="s">
        <v>545</v>
      </c>
      <c r="I25" s="216" t="s">
        <v>545</v>
      </c>
      <c r="J25" s="216" t="s">
        <v>545</v>
      </c>
      <c r="K25" s="216" t="s">
        <v>546</v>
      </c>
      <c r="L25" s="216" t="s">
        <v>545</v>
      </c>
      <c r="M25" s="216" t="s">
        <v>545</v>
      </c>
    </row>
    <row r="26" spans="1:20" ht="15" customHeight="1">
      <c r="B26" s="216" t="s">
        <v>547</v>
      </c>
      <c r="C26" s="216" t="s">
        <v>547</v>
      </c>
      <c r="D26" s="216" t="s">
        <v>547</v>
      </c>
      <c r="E26" s="216" t="s">
        <v>547</v>
      </c>
      <c r="F26" s="216" t="s">
        <v>547</v>
      </c>
      <c r="G26" s="216" t="s">
        <v>547</v>
      </c>
      <c r="H26" s="216" t="s">
        <v>548</v>
      </c>
      <c r="I26" s="216" t="s">
        <v>548</v>
      </c>
      <c r="J26" s="216" t="s">
        <v>548</v>
      </c>
      <c r="K26" s="216" t="s">
        <v>549</v>
      </c>
      <c r="L26" s="216" t="s">
        <v>548</v>
      </c>
      <c r="M26" s="216" t="s">
        <v>548</v>
      </c>
    </row>
    <row r="27" spans="1:20" ht="15" customHeight="1">
      <c r="B27" s="216" t="s">
        <v>550</v>
      </c>
      <c r="C27" s="216" t="s">
        <v>550</v>
      </c>
      <c r="D27" s="216" t="s">
        <v>550</v>
      </c>
      <c r="E27" s="216" t="s">
        <v>550</v>
      </c>
      <c r="F27" s="216" t="s">
        <v>550</v>
      </c>
      <c r="G27" s="216" t="s">
        <v>550</v>
      </c>
      <c r="H27" s="216" t="s">
        <v>551</v>
      </c>
      <c r="I27" s="216" t="s">
        <v>551</v>
      </c>
      <c r="J27" s="216" t="s">
        <v>551</v>
      </c>
      <c r="K27" s="216" t="s">
        <v>552</v>
      </c>
      <c r="L27" s="216" t="s">
        <v>551</v>
      </c>
      <c r="M27" s="216" t="s">
        <v>551</v>
      </c>
    </row>
    <row r="28" spans="1:20" ht="15" customHeight="1">
      <c r="B28" s="216" t="s">
        <v>558</v>
      </c>
      <c r="C28" s="216" t="s">
        <v>558</v>
      </c>
      <c r="D28" s="216" t="s">
        <v>558</v>
      </c>
      <c r="E28" s="216" t="s">
        <v>558</v>
      </c>
      <c r="F28" s="216" t="s">
        <v>558</v>
      </c>
      <c r="G28" s="216" t="s">
        <v>558</v>
      </c>
      <c r="H28" s="216" t="s">
        <v>554</v>
      </c>
      <c r="I28" s="216" t="s">
        <v>554</v>
      </c>
      <c r="J28" s="216" t="s">
        <v>554</v>
      </c>
      <c r="K28" s="216" t="s">
        <v>554</v>
      </c>
      <c r="L28" s="216" t="s">
        <v>554</v>
      </c>
      <c r="M28" s="216" t="s">
        <v>554</v>
      </c>
    </row>
    <row r="29" spans="1:20" ht="15" customHeight="1">
      <c r="B29" s="216" t="s">
        <v>553</v>
      </c>
      <c r="C29" s="216" t="s">
        <v>553</v>
      </c>
      <c r="D29" s="216" t="s">
        <v>553</v>
      </c>
      <c r="E29" s="216" t="s">
        <v>553</v>
      </c>
      <c r="F29" s="216" t="s">
        <v>553</v>
      </c>
      <c r="G29" s="216" t="s">
        <v>553</v>
      </c>
      <c r="H29" s="216" t="s">
        <v>556</v>
      </c>
      <c r="I29" s="216" t="s">
        <v>556</v>
      </c>
      <c r="J29" s="216" t="s">
        <v>556</v>
      </c>
      <c r="K29" s="216" t="s">
        <v>557</v>
      </c>
      <c r="L29" s="216" t="s">
        <v>556</v>
      </c>
      <c r="M29" s="216" t="s">
        <v>556</v>
      </c>
    </row>
    <row r="30" spans="1:20" ht="15" customHeight="1">
      <c r="B30" s="216" t="s">
        <v>555</v>
      </c>
      <c r="C30" s="216" t="s">
        <v>555</v>
      </c>
      <c r="D30" s="216" t="s">
        <v>555</v>
      </c>
      <c r="E30" s="216" t="s">
        <v>555</v>
      </c>
      <c r="F30" s="216" t="s">
        <v>555</v>
      </c>
      <c r="G30" s="216" t="s">
        <v>555</v>
      </c>
      <c r="H30" s="216" t="s">
        <v>557</v>
      </c>
      <c r="I30" s="216" t="s">
        <v>557</v>
      </c>
      <c r="J30" s="216" t="s">
        <v>557</v>
      </c>
      <c r="K30" s="244" t="s">
        <v>701</v>
      </c>
      <c r="L30" s="216" t="s">
        <v>557</v>
      </c>
      <c r="M30" s="216" t="s">
        <v>557</v>
      </c>
    </row>
    <row r="31" spans="1:20" ht="15" customHeight="1">
      <c r="B31" s="216" t="s">
        <v>559</v>
      </c>
      <c r="C31" s="216" t="s">
        <v>559</v>
      </c>
      <c r="D31" s="216" t="s">
        <v>559</v>
      </c>
      <c r="E31" s="216" t="s">
        <v>559</v>
      </c>
      <c r="F31" s="216" t="s">
        <v>559</v>
      </c>
      <c r="G31" s="216" t="s">
        <v>559</v>
      </c>
      <c r="H31" s="244" t="s">
        <v>701</v>
      </c>
      <c r="I31" s="244" t="s">
        <v>701</v>
      </c>
      <c r="J31" s="244" t="s">
        <v>701</v>
      </c>
      <c r="K31" s="244" t="s">
        <v>701</v>
      </c>
      <c r="L31" s="244" t="s">
        <v>701</v>
      </c>
      <c r="M31" s="244" t="s">
        <v>701</v>
      </c>
    </row>
    <row r="32" spans="1:20" ht="15" customHeight="1">
      <c r="A32" s="216" t="s">
        <v>791</v>
      </c>
      <c r="B32" s="216" t="s">
        <v>795</v>
      </c>
      <c r="C32" s="243" t="s">
        <v>107</v>
      </c>
      <c r="D32" s="243" t="s">
        <v>108</v>
      </c>
      <c r="E32" s="243" t="s">
        <v>522</v>
      </c>
      <c r="F32" s="243" t="s">
        <v>115</v>
      </c>
      <c r="G32" s="216" t="s">
        <v>792</v>
      </c>
      <c r="H32" s="243" t="s">
        <v>110</v>
      </c>
      <c r="I32" s="243" t="s">
        <v>521</v>
      </c>
      <c r="J32" s="243" t="s">
        <v>793</v>
      </c>
      <c r="K32" s="243" t="s">
        <v>794</v>
      </c>
      <c r="L32" s="243" t="s">
        <v>524</v>
      </c>
      <c r="M32" s="243" t="s">
        <v>525</v>
      </c>
      <c r="N32" s="243" t="s">
        <v>526</v>
      </c>
      <c r="O32" s="243" t="s">
        <v>527</v>
      </c>
    </row>
    <row r="33" spans="1:3" ht="15" customHeight="1">
      <c r="A33" s="216" t="s">
        <v>862</v>
      </c>
      <c r="B33" s="327" t="s">
        <v>866</v>
      </c>
      <c r="C33" s="328" t="s">
        <v>867</v>
      </c>
    </row>
    <row r="34" spans="1:3" ht="15" customHeight="1">
      <c r="B34" s="327"/>
      <c r="C34" s="328"/>
    </row>
    <row r="35" spans="1:3" ht="15" customHeight="1">
      <c r="B35" s="328"/>
    </row>
    <row r="36" spans="1:3" ht="15" customHeight="1"/>
    <row r="37" spans="1:3" ht="15" customHeight="1"/>
    <row r="38" spans="1:3" ht="15" customHeight="1"/>
    <row r="39" spans="1:3" ht="15" customHeight="1"/>
    <row r="40" spans="1:3" ht="15" customHeight="1"/>
    <row r="41" spans="1:3" ht="15" customHeight="1"/>
    <row r="42" spans="1:3" ht="15" customHeight="1"/>
    <row r="43" spans="1:3" ht="15" customHeight="1"/>
    <row r="44" spans="1:3" ht="15" customHeight="1"/>
    <row r="45" spans="1:3" ht="15" customHeight="1"/>
    <row r="46" spans="1:3" ht="15" customHeight="1"/>
    <row r="47" spans="1:3" ht="15" customHeight="1"/>
  </sheetData>
  <phoneticPr fontId="2"/>
  <pageMargins left="0.23622047244094491" right="0.23622047244094491" top="0.74803149606299213" bottom="0.74803149606299213" header="0.31496062992125984" footer="0.31496062992125984"/>
  <pageSetup paperSize="9" scale="4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IV52"/>
  <sheetViews>
    <sheetView view="pageBreakPreview" zoomScaleNormal="85"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75" t="s">
        <v>872</v>
      </c>
      <c r="B1" s="152"/>
      <c r="C1" s="152"/>
      <c r="D1" s="152"/>
      <c r="E1" s="152"/>
      <c r="F1" s="55"/>
      <c r="G1" s="151"/>
      <c r="H1" s="151"/>
      <c r="I1" s="151"/>
      <c r="J1" s="151"/>
      <c r="K1" s="292"/>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s="130" customFormat="1" ht="22.5" customHeight="1">
      <c r="B2" s="887" t="s">
        <v>1046</v>
      </c>
      <c r="C2" s="887"/>
      <c r="D2" s="887"/>
      <c r="E2" s="887"/>
      <c r="F2" s="887"/>
      <c r="G2" s="887"/>
      <c r="H2" s="887"/>
      <c r="I2" s="887"/>
      <c r="J2" s="887"/>
      <c r="K2" s="131"/>
      <c r="L2" s="131"/>
      <c r="M2" s="131"/>
      <c r="N2" s="131"/>
      <c r="O2" s="131"/>
      <c r="P2" s="131"/>
      <c r="Q2" s="131"/>
      <c r="R2" s="131"/>
    </row>
    <row r="3" spans="1:256" s="129" customFormat="1" ht="9" customHeight="1">
      <c r="C3" s="132"/>
    </row>
    <row r="4" spans="1:256" s="129" customFormat="1" ht="27.95" customHeight="1">
      <c r="B4" s="852" t="s">
        <v>1047</v>
      </c>
      <c r="C4" s="877" t="s">
        <v>365</v>
      </c>
      <c r="D4" s="877"/>
      <c r="E4" s="397" t="s">
        <v>1048</v>
      </c>
      <c r="F4" s="133" t="s">
        <v>1049</v>
      </c>
      <c r="G4" s="133" t="s">
        <v>1050</v>
      </c>
      <c r="H4" s="878" t="s">
        <v>1051</v>
      </c>
      <c r="I4" s="879"/>
      <c r="J4" s="880"/>
    </row>
    <row r="5" spans="1:256" s="129" customFormat="1" ht="16.899999999999999" customHeight="1" thickBot="1">
      <c r="B5" s="852"/>
      <c r="C5" s="877"/>
      <c r="D5" s="877"/>
      <c r="E5" s="134" t="s">
        <v>1052</v>
      </c>
      <c r="F5" s="134" t="s">
        <v>1053</v>
      </c>
      <c r="G5" s="134" t="s">
        <v>1054</v>
      </c>
      <c r="H5" s="888" t="s">
        <v>1055</v>
      </c>
      <c r="I5" s="889"/>
      <c r="J5" s="890"/>
      <c r="K5" s="135"/>
    </row>
    <row r="6" spans="1:256" s="129" customFormat="1" ht="18" customHeight="1" thickTop="1">
      <c r="B6" s="852"/>
      <c r="C6" s="885" t="s">
        <v>239</v>
      </c>
      <c r="D6" s="136" t="s">
        <v>240</v>
      </c>
      <c r="E6" s="388" t="e">
        <f t="shared" ref="E6:E18" si="0">F6/SUM(F$6:F$18,F$23:F$40)*100</f>
        <v>#DIV/0!</v>
      </c>
      <c r="F6" s="400"/>
      <c r="G6" s="401"/>
      <c r="H6" s="846">
        <f t="shared" ref="H6:H18" si="1">F6*G6</f>
        <v>0</v>
      </c>
      <c r="I6" s="846"/>
      <c r="J6" s="847"/>
    </row>
    <row r="7" spans="1:256" s="129" customFormat="1" ht="18" customHeight="1">
      <c r="B7" s="852"/>
      <c r="C7" s="885"/>
      <c r="D7" s="136" t="s">
        <v>241</v>
      </c>
      <c r="E7" s="388" t="e">
        <f t="shared" si="0"/>
        <v>#DIV/0!</v>
      </c>
      <c r="F7" s="402"/>
      <c r="G7" s="403"/>
      <c r="H7" s="846">
        <f t="shared" si="1"/>
        <v>0</v>
      </c>
      <c r="I7" s="846"/>
      <c r="J7" s="847"/>
    </row>
    <row r="8" spans="1:256" s="129" customFormat="1" ht="18" customHeight="1">
      <c r="B8" s="852"/>
      <c r="C8" s="885"/>
      <c r="D8" s="136" t="s">
        <v>242</v>
      </c>
      <c r="E8" s="388" t="e">
        <f t="shared" si="0"/>
        <v>#DIV/0!</v>
      </c>
      <c r="F8" s="402"/>
      <c r="G8" s="403"/>
      <c r="H8" s="846">
        <f t="shared" si="1"/>
        <v>0</v>
      </c>
      <c r="I8" s="846"/>
      <c r="J8" s="847"/>
    </row>
    <row r="9" spans="1:256" s="129" customFormat="1" ht="18" customHeight="1">
      <c r="B9" s="852"/>
      <c r="C9" s="886" t="s">
        <v>243</v>
      </c>
      <c r="D9" s="136" t="s">
        <v>244</v>
      </c>
      <c r="E9" s="388" t="e">
        <f t="shared" si="0"/>
        <v>#DIV/0!</v>
      </c>
      <c r="F9" s="402"/>
      <c r="G9" s="403"/>
      <c r="H9" s="846">
        <f t="shared" si="1"/>
        <v>0</v>
      </c>
      <c r="I9" s="846"/>
      <c r="J9" s="847"/>
    </row>
    <row r="10" spans="1:256" s="129" customFormat="1" ht="18" customHeight="1">
      <c r="B10" s="852"/>
      <c r="C10" s="886"/>
      <c r="D10" s="136" t="s">
        <v>245</v>
      </c>
      <c r="E10" s="388" t="e">
        <f t="shared" si="0"/>
        <v>#DIV/0!</v>
      </c>
      <c r="F10" s="402"/>
      <c r="G10" s="403"/>
      <c r="H10" s="846">
        <f t="shared" si="1"/>
        <v>0</v>
      </c>
      <c r="I10" s="846"/>
      <c r="J10" s="847"/>
    </row>
    <row r="11" spans="1:256" s="129" customFormat="1" ht="18" customHeight="1">
      <c r="B11" s="852"/>
      <c r="C11" s="886"/>
      <c r="D11" s="136" t="s">
        <v>246</v>
      </c>
      <c r="E11" s="388" t="e">
        <f t="shared" si="0"/>
        <v>#DIV/0!</v>
      </c>
      <c r="F11" s="402"/>
      <c r="G11" s="403"/>
      <c r="H11" s="846">
        <f t="shared" si="1"/>
        <v>0</v>
      </c>
      <c r="I11" s="846"/>
      <c r="J11" s="847"/>
    </row>
    <row r="12" spans="1:256" s="129" customFormat="1" ht="18" customHeight="1">
      <c r="B12" s="852"/>
      <c r="C12" s="886"/>
      <c r="D12" s="136" t="s">
        <v>1097</v>
      </c>
      <c r="E12" s="388" t="e">
        <f t="shared" si="0"/>
        <v>#DIV/0!</v>
      </c>
      <c r="F12" s="402"/>
      <c r="G12" s="403"/>
      <c r="H12" s="846">
        <f t="shared" si="1"/>
        <v>0</v>
      </c>
      <c r="I12" s="846"/>
      <c r="J12" s="847"/>
    </row>
    <row r="13" spans="1:256" s="129" customFormat="1" ht="18" customHeight="1">
      <c r="B13" s="852"/>
      <c r="C13" s="886"/>
      <c r="D13" s="136" t="s">
        <v>247</v>
      </c>
      <c r="E13" s="388" t="e">
        <f t="shared" si="0"/>
        <v>#DIV/0!</v>
      </c>
      <c r="F13" s="402"/>
      <c r="G13" s="403"/>
      <c r="H13" s="846">
        <f t="shared" si="1"/>
        <v>0</v>
      </c>
      <c r="I13" s="846"/>
      <c r="J13" s="847"/>
    </row>
    <row r="14" spans="1:256" s="129" customFormat="1" ht="18" customHeight="1">
      <c r="B14" s="852"/>
      <c r="C14" s="885" t="s">
        <v>1089</v>
      </c>
      <c r="D14" s="136" t="s">
        <v>252</v>
      </c>
      <c r="E14" s="388" t="e">
        <f t="shared" si="0"/>
        <v>#DIV/0!</v>
      </c>
      <c r="F14" s="402"/>
      <c r="G14" s="403"/>
      <c r="H14" s="846">
        <f t="shared" si="1"/>
        <v>0</v>
      </c>
      <c r="I14" s="846"/>
      <c r="J14" s="847"/>
    </row>
    <row r="15" spans="1:256" s="129" customFormat="1" ht="18" customHeight="1">
      <c r="B15" s="852"/>
      <c r="C15" s="886"/>
      <c r="D15" s="136" t="s">
        <v>253</v>
      </c>
      <c r="E15" s="388" t="e">
        <f t="shared" si="0"/>
        <v>#DIV/0!</v>
      </c>
      <c r="F15" s="402"/>
      <c r="G15" s="403"/>
      <c r="H15" s="846">
        <f t="shared" si="1"/>
        <v>0</v>
      </c>
      <c r="I15" s="846"/>
      <c r="J15" s="847"/>
    </row>
    <row r="16" spans="1:256" s="129" customFormat="1" ht="18" customHeight="1">
      <c r="B16" s="852"/>
      <c r="C16" s="891" t="s">
        <v>218</v>
      </c>
      <c r="D16" s="136" t="s">
        <v>254</v>
      </c>
      <c r="E16" s="388" t="e">
        <f t="shared" si="0"/>
        <v>#DIV/0!</v>
      </c>
      <c r="F16" s="402"/>
      <c r="G16" s="403"/>
      <c r="H16" s="846">
        <f t="shared" si="1"/>
        <v>0</v>
      </c>
      <c r="I16" s="846"/>
      <c r="J16" s="847"/>
    </row>
    <row r="17" spans="2:10" s="129" customFormat="1" ht="18" customHeight="1">
      <c r="B17" s="852"/>
      <c r="C17" s="891"/>
      <c r="D17" s="136" t="s">
        <v>1056</v>
      </c>
      <c r="E17" s="388" t="e">
        <f t="shared" si="0"/>
        <v>#DIV/0!</v>
      </c>
      <c r="F17" s="404"/>
      <c r="G17" s="405"/>
      <c r="H17" s="846">
        <f t="shared" si="1"/>
        <v>0</v>
      </c>
      <c r="I17" s="846"/>
      <c r="J17" s="847"/>
    </row>
    <row r="18" spans="2:10" s="129" customFormat="1" ht="18" customHeight="1" thickBot="1">
      <c r="B18" s="852"/>
      <c r="C18" s="891"/>
      <c r="D18" s="136" t="s">
        <v>27</v>
      </c>
      <c r="E18" s="388" t="e">
        <f t="shared" si="0"/>
        <v>#DIV/0!</v>
      </c>
      <c r="F18" s="406"/>
      <c r="G18" s="407"/>
      <c r="H18" s="846">
        <f t="shared" si="1"/>
        <v>0</v>
      </c>
      <c r="I18" s="846"/>
      <c r="J18" s="847"/>
    </row>
    <row r="19" spans="2:10" s="129" customFormat="1" ht="22.5" customHeight="1" thickTop="1" thickBot="1">
      <c r="C19" s="873"/>
      <c r="D19" s="873"/>
      <c r="E19" s="873"/>
      <c r="F19" s="137"/>
      <c r="G19" s="138"/>
      <c r="H19" s="139" t="s">
        <v>1057</v>
      </c>
      <c r="I19" s="875">
        <f>SUM(H6:J18)</f>
        <v>0</v>
      </c>
      <c r="J19" s="876"/>
    </row>
    <row r="20" spans="2:10" s="129" customFormat="1" ht="14.1" customHeight="1">
      <c r="C20" s="873"/>
      <c r="D20" s="873"/>
      <c r="E20" s="874"/>
    </row>
    <row r="21" spans="2:10" s="129" customFormat="1" ht="27.95" customHeight="1">
      <c r="B21" s="852" t="s">
        <v>1058</v>
      </c>
      <c r="C21" s="877" t="s">
        <v>365</v>
      </c>
      <c r="D21" s="877"/>
      <c r="E21" s="397" t="s">
        <v>1059</v>
      </c>
      <c r="F21" s="133" t="s">
        <v>1060</v>
      </c>
      <c r="G21" s="133" t="s">
        <v>1061</v>
      </c>
      <c r="H21" s="878" t="s">
        <v>1062</v>
      </c>
      <c r="I21" s="879"/>
      <c r="J21" s="880"/>
    </row>
    <row r="22" spans="2:10" s="129" customFormat="1" ht="17.45" customHeight="1" thickBot="1">
      <c r="B22" s="852"/>
      <c r="C22" s="877"/>
      <c r="D22" s="877"/>
      <c r="E22" s="397" t="s">
        <v>1063</v>
      </c>
      <c r="F22" s="134" t="s">
        <v>1064</v>
      </c>
      <c r="G22" s="134" t="s">
        <v>1065</v>
      </c>
      <c r="H22" s="877" t="s">
        <v>1065</v>
      </c>
      <c r="I22" s="877"/>
      <c r="J22" s="877"/>
    </row>
    <row r="23" spans="2:10" s="129" customFormat="1" ht="18" customHeight="1" thickTop="1">
      <c r="B23" s="852"/>
      <c r="C23" s="881" t="s">
        <v>255</v>
      </c>
      <c r="D23" s="136" t="s">
        <v>1066</v>
      </c>
      <c r="E23" s="388" t="e">
        <f t="shared" ref="E23:E40" si="2">F23/SUM(F$6:F$18,F$23:F$40)*100</f>
        <v>#DIV/0!</v>
      </c>
      <c r="F23" s="400"/>
      <c r="G23" s="401"/>
      <c r="H23" s="846">
        <f t="shared" ref="H23:H40" si="3">F23*G23</f>
        <v>0</v>
      </c>
      <c r="I23" s="846"/>
      <c r="J23" s="847"/>
    </row>
    <row r="24" spans="2:10" s="129" customFormat="1" ht="18" customHeight="1">
      <c r="B24" s="852"/>
      <c r="C24" s="884"/>
      <c r="D24" s="136" t="s">
        <v>1067</v>
      </c>
      <c r="E24" s="388" t="e">
        <f t="shared" si="2"/>
        <v>#DIV/0!</v>
      </c>
      <c r="F24" s="402"/>
      <c r="G24" s="403"/>
      <c r="H24" s="846">
        <f t="shared" si="3"/>
        <v>0</v>
      </c>
      <c r="I24" s="846"/>
      <c r="J24" s="847"/>
    </row>
    <row r="25" spans="2:10" s="129" customFormat="1" ht="18" customHeight="1">
      <c r="B25" s="852"/>
      <c r="C25" s="884"/>
      <c r="D25" s="136" t="s">
        <v>256</v>
      </c>
      <c r="E25" s="388" t="e">
        <f t="shared" si="2"/>
        <v>#DIV/0!</v>
      </c>
      <c r="F25" s="402"/>
      <c r="G25" s="403"/>
      <c r="H25" s="846">
        <f t="shared" si="3"/>
        <v>0</v>
      </c>
      <c r="I25" s="846"/>
      <c r="J25" s="847"/>
    </row>
    <row r="26" spans="2:10" s="129" customFormat="1" ht="18" customHeight="1">
      <c r="B26" s="852"/>
      <c r="C26" s="884"/>
      <c r="D26" s="136" t="s">
        <v>257</v>
      </c>
      <c r="E26" s="388" t="e">
        <f t="shared" si="2"/>
        <v>#DIV/0!</v>
      </c>
      <c r="F26" s="402"/>
      <c r="G26" s="403"/>
      <c r="H26" s="846">
        <f t="shared" si="3"/>
        <v>0</v>
      </c>
      <c r="I26" s="846"/>
      <c r="J26" s="847"/>
    </row>
    <row r="27" spans="2:10" s="129" customFormat="1" ht="18" customHeight="1">
      <c r="B27" s="852"/>
      <c r="C27" s="884"/>
      <c r="D27" s="136" t="s">
        <v>258</v>
      </c>
      <c r="E27" s="388" t="e">
        <f t="shared" si="2"/>
        <v>#DIV/0!</v>
      </c>
      <c r="F27" s="402"/>
      <c r="G27" s="403"/>
      <c r="H27" s="846">
        <f t="shared" si="3"/>
        <v>0</v>
      </c>
      <c r="I27" s="846"/>
      <c r="J27" s="847"/>
    </row>
    <row r="28" spans="2:10" s="129" customFormat="1" ht="18" customHeight="1">
      <c r="B28" s="852"/>
      <c r="C28" s="884"/>
      <c r="D28" s="136" t="s">
        <v>259</v>
      </c>
      <c r="E28" s="388" t="e">
        <f t="shared" si="2"/>
        <v>#DIV/0!</v>
      </c>
      <c r="F28" s="402"/>
      <c r="G28" s="403"/>
      <c r="H28" s="846">
        <f t="shared" si="3"/>
        <v>0</v>
      </c>
      <c r="I28" s="846"/>
      <c r="J28" s="847"/>
    </row>
    <row r="29" spans="2:10" s="129" customFormat="1" ht="18" customHeight="1">
      <c r="B29" s="852"/>
      <c r="C29" s="884"/>
      <c r="D29" s="136" t="s">
        <v>1068</v>
      </c>
      <c r="E29" s="388" t="e">
        <f t="shared" si="2"/>
        <v>#DIV/0!</v>
      </c>
      <c r="F29" s="402"/>
      <c r="G29" s="403"/>
      <c r="H29" s="846">
        <f t="shared" si="3"/>
        <v>0</v>
      </c>
      <c r="I29" s="846"/>
      <c r="J29" s="847"/>
    </row>
    <row r="30" spans="2:10" s="129" customFormat="1" ht="18" customHeight="1">
      <c r="B30" s="852"/>
      <c r="C30" s="884"/>
      <c r="D30" s="136" t="s">
        <v>1069</v>
      </c>
      <c r="E30" s="388" t="e">
        <f t="shared" si="2"/>
        <v>#DIV/0!</v>
      </c>
      <c r="F30" s="402"/>
      <c r="G30" s="403"/>
      <c r="H30" s="846">
        <f t="shared" si="3"/>
        <v>0</v>
      </c>
      <c r="I30" s="846"/>
      <c r="J30" s="847"/>
    </row>
    <row r="31" spans="2:10" s="129" customFormat="1" ht="18" customHeight="1">
      <c r="B31" s="852"/>
      <c r="C31" s="884"/>
      <c r="D31" s="136" t="s">
        <v>260</v>
      </c>
      <c r="E31" s="388" t="e">
        <f t="shared" si="2"/>
        <v>#DIV/0!</v>
      </c>
      <c r="F31" s="402"/>
      <c r="G31" s="403"/>
      <c r="H31" s="846">
        <f t="shared" si="3"/>
        <v>0</v>
      </c>
      <c r="I31" s="846"/>
      <c r="J31" s="847"/>
    </row>
    <row r="32" spans="2:10" s="129" customFormat="1" ht="18" customHeight="1">
      <c r="B32" s="852"/>
      <c r="C32" s="883"/>
      <c r="D32" s="136" t="s">
        <v>263</v>
      </c>
      <c r="E32" s="388" t="e">
        <f t="shared" si="2"/>
        <v>#DIV/0!</v>
      </c>
      <c r="F32" s="402"/>
      <c r="G32" s="403"/>
      <c r="H32" s="846">
        <f t="shared" ref="H32" si="4">F32*G32</f>
        <v>0</v>
      </c>
      <c r="I32" s="846"/>
      <c r="J32" s="847"/>
    </row>
    <row r="33" spans="1:11" s="129" customFormat="1" ht="18" customHeight="1">
      <c r="B33" s="852"/>
      <c r="C33" s="850" t="s">
        <v>1070</v>
      </c>
      <c r="D33" s="136" t="s">
        <v>261</v>
      </c>
      <c r="E33" s="388" t="e">
        <f t="shared" si="2"/>
        <v>#DIV/0!</v>
      </c>
      <c r="F33" s="402"/>
      <c r="G33" s="403"/>
      <c r="H33" s="846">
        <f t="shared" si="3"/>
        <v>0</v>
      </c>
      <c r="I33" s="846"/>
      <c r="J33" s="847"/>
    </row>
    <row r="34" spans="1:11" s="129" customFormat="1" ht="18" customHeight="1">
      <c r="B34" s="852"/>
      <c r="C34" s="850"/>
      <c r="D34" s="136" t="s">
        <v>262</v>
      </c>
      <c r="E34" s="388" t="e">
        <f t="shared" si="2"/>
        <v>#DIV/0!</v>
      </c>
      <c r="F34" s="402"/>
      <c r="G34" s="403"/>
      <c r="H34" s="851">
        <f t="shared" si="3"/>
        <v>0</v>
      </c>
      <c r="I34" s="846"/>
      <c r="J34" s="847"/>
    </row>
    <row r="35" spans="1:11" s="129" customFormat="1" ht="18" customHeight="1">
      <c r="B35" s="852"/>
      <c r="C35" s="881" t="s">
        <v>1088</v>
      </c>
      <c r="D35" s="136" t="s">
        <v>248</v>
      </c>
      <c r="E35" s="388" t="e">
        <f t="shared" si="2"/>
        <v>#DIV/0!</v>
      </c>
      <c r="F35" s="402"/>
      <c r="G35" s="403"/>
      <c r="H35" s="851">
        <f>F35*G35</f>
        <v>0</v>
      </c>
      <c r="I35" s="846"/>
      <c r="J35" s="847"/>
    </row>
    <row r="36" spans="1:11" s="129" customFormat="1" ht="18" customHeight="1">
      <c r="B36" s="852"/>
      <c r="C36" s="882"/>
      <c r="D36" s="136" t="s">
        <v>249</v>
      </c>
      <c r="E36" s="388" t="e">
        <f t="shared" si="2"/>
        <v>#DIV/0!</v>
      </c>
      <c r="F36" s="402"/>
      <c r="G36" s="403"/>
      <c r="H36" s="851">
        <f>F36*G36</f>
        <v>0</v>
      </c>
      <c r="I36" s="846"/>
      <c r="J36" s="847"/>
    </row>
    <row r="37" spans="1:11" s="129" customFormat="1" ht="18" customHeight="1">
      <c r="B37" s="852"/>
      <c r="C37" s="882"/>
      <c r="D37" s="136" t="s">
        <v>250</v>
      </c>
      <c r="E37" s="388" t="e">
        <f t="shared" si="2"/>
        <v>#DIV/0!</v>
      </c>
      <c r="F37" s="402"/>
      <c r="G37" s="403"/>
      <c r="H37" s="851">
        <f>F37*G37</f>
        <v>0</v>
      </c>
      <c r="I37" s="846"/>
      <c r="J37" s="847"/>
    </row>
    <row r="38" spans="1:11" s="129" customFormat="1" ht="18" customHeight="1">
      <c r="B38" s="852"/>
      <c r="C38" s="883"/>
      <c r="D38" s="136" t="s">
        <v>251</v>
      </c>
      <c r="E38" s="388" t="e">
        <f t="shared" si="2"/>
        <v>#DIV/0!</v>
      </c>
      <c r="F38" s="402"/>
      <c r="G38" s="403"/>
      <c r="H38" s="851">
        <f>F38*G38</f>
        <v>0</v>
      </c>
      <c r="I38" s="846"/>
      <c r="J38" s="847"/>
    </row>
    <row r="39" spans="1:11" s="129" customFormat="1" ht="18" customHeight="1">
      <c r="B39" s="852"/>
      <c r="C39" s="853" t="s">
        <v>341</v>
      </c>
      <c r="D39" s="136" t="s">
        <v>1071</v>
      </c>
      <c r="E39" s="389" t="e">
        <f t="shared" si="2"/>
        <v>#DIV/0!</v>
      </c>
      <c r="F39" s="402"/>
      <c r="G39" s="403"/>
      <c r="H39" s="846">
        <f t="shared" si="3"/>
        <v>0</v>
      </c>
      <c r="I39" s="846"/>
      <c r="J39" s="847"/>
    </row>
    <row r="40" spans="1:11" s="129" customFormat="1" ht="18" customHeight="1" thickBot="1">
      <c r="B40" s="852"/>
      <c r="C40" s="854"/>
      <c r="D40" s="136" t="s">
        <v>27</v>
      </c>
      <c r="E40" s="389" t="e">
        <f t="shared" si="2"/>
        <v>#DIV/0!</v>
      </c>
      <c r="F40" s="406"/>
      <c r="G40" s="407"/>
      <c r="H40" s="846">
        <f t="shared" si="3"/>
        <v>0</v>
      </c>
      <c r="I40" s="846"/>
      <c r="J40" s="847"/>
    </row>
    <row r="41" spans="1:11" s="129" customFormat="1" ht="7.5" customHeight="1" thickTop="1">
      <c r="B41" s="140"/>
      <c r="C41" s="856"/>
      <c r="D41" s="856"/>
      <c r="E41" s="141"/>
      <c r="F41" s="137"/>
      <c r="G41" s="396"/>
      <c r="H41" s="857" t="s">
        <v>1072</v>
      </c>
      <c r="I41" s="859">
        <f>SUM(H23:J40)</f>
        <v>0</v>
      </c>
      <c r="J41" s="860"/>
    </row>
    <row r="42" spans="1:11" s="129" customFormat="1" ht="15" customHeight="1" thickBot="1">
      <c r="B42" s="142"/>
      <c r="C42" s="863" t="s">
        <v>1073</v>
      </c>
      <c r="D42" s="864"/>
      <c r="E42" s="390" t="e">
        <f>SUM(E6:E18,E23:E40)</f>
        <v>#DIV/0!</v>
      </c>
      <c r="F42" s="143"/>
      <c r="G42" s="143"/>
      <c r="H42" s="858"/>
      <c r="I42" s="861"/>
      <c r="J42" s="862"/>
    </row>
    <row r="43" spans="1:11" s="129" customFormat="1" ht="17.25" customHeight="1">
      <c r="A43" s="122"/>
      <c r="B43" s="122"/>
      <c r="C43" s="122"/>
      <c r="D43" s="124"/>
      <c r="E43" s="124"/>
      <c r="F43" s="123"/>
      <c r="G43" s="124" t="s">
        <v>1074</v>
      </c>
      <c r="H43" s="124"/>
      <c r="I43" s="124"/>
      <c r="J43" s="124"/>
      <c r="K43" s="144"/>
    </row>
    <row r="44" spans="1:11" s="129" customFormat="1" ht="9" customHeight="1">
      <c r="A44" s="122"/>
      <c r="B44" s="865" t="s">
        <v>1075</v>
      </c>
      <c r="C44" s="865"/>
      <c r="D44" s="865"/>
      <c r="E44" s="122"/>
      <c r="F44" s="125"/>
      <c r="G44" s="865" t="s">
        <v>1076</v>
      </c>
      <c r="H44" s="865"/>
      <c r="I44" s="865"/>
      <c r="J44" s="865"/>
      <c r="K44" s="144"/>
    </row>
    <row r="45" spans="1:11" s="129" customFormat="1" ht="17.25" customHeight="1" thickBot="1">
      <c r="A45" s="122"/>
      <c r="B45" s="865"/>
      <c r="C45" s="865"/>
      <c r="D45" s="865"/>
      <c r="E45" s="122"/>
      <c r="F45" s="123"/>
      <c r="G45" s="865"/>
      <c r="H45" s="865"/>
      <c r="I45" s="865"/>
      <c r="J45" s="865"/>
      <c r="K45" s="144"/>
    </row>
    <row r="46" spans="1:11" s="129" customFormat="1" ht="11.25" customHeight="1">
      <c r="A46" s="122"/>
      <c r="B46" s="122"/>
      <c r="C46" s="124"/>
      <c r="D46" s="124"/>
      <c r="E46" s="124"/>
      <c r="F46" s="126"/>
      <c r="G46" s="866" t="s">
        <v>1077</v>
      </c>
      <c r="H46" s="867">
        <f>IF(I19=0,0,ROUNDDOWN(I19/(I19+I41)*100,1))</f>
        <v>0</v>
      </c>
      <c r="I46" s="868"/>
      <c r="J46" s="871" t="s">
        <v>1063</v>
      </c>
      <c r="K46" s="144"/>
    </row>
    <row r="47" spans="1:11" s="129" customFormat="1" ht="14.25" customHeight="1" thickBot="1">
      <c r="A47" s="122"/>
      <c r="B47" s="122"/>
      <c r="C47" s="849"/>
      <c r="D47" s="849"/>
      <c r="E47" s="849"/>
      <c r="F47" s="849"/>
      <c r="G47" s="866"/>
      <c r="H47" s="869"/>
      <c r="I47" s="870"/>
      <c r="J47" s="872"/>
    </row>
    <row r="48" spans="1:11" s="129" customFormat="1" ht="14.25" customHeight="1">
      <c r="A48" s="122"/>
      <c r="B48" s="122"/>
      <c r="C48" s="395"/>
      <c r="D48" s="395"/>
      <c r="E48" s="395"/>
      <c r="F48" s="395"/>
      <c r="G48" s="127"/>
      <c r="H48" s="127"/>
      <c r="I48" s="127"/>
      <c r="J48" s="128"/>
    </row>
    <row r="49" spans="1:10" s="129" customFormat="1" ht="18" customHeight="1">
      <c r="A49" s="122"/>
      <c r="B49" s="848" t="s">
        <v>1078</v>
      </c>
      <c r="C49" s="848"/>
      <c r="D49" s="848"/>
      <c r="E49" s="848"/>
      <c r="F49" s="848"/>
      <c r="G49" s="848"/>
      <c r="H49" s="848"/>
      <c r="I49" s="848"/>
      <c r="J49" s="848"/>
    </row>
    <row r="50" spans="1:10" s="129" customFormat="1" ht="18" customHeight="1">
      <c r="A50" s="122"/>
      <c r="B50" s="848"/>
      <c r="C50" s="848"/>
      <c r="D50" s="848"/>
      <c r="E50" s="848"/>
      <c r="F50" s="848"/>
      <c r="G50" s="848"/>
      <c r="H50" s="848"/>
      <c r="I50" s="848"/>
      <c r="J50" s="848"/>
    </row>
    <row r="51" spans="1:10" s="129" customFormat="1" ht="18" customHeight="1">
      <c r="B51" s="855"/>
      <c r="C51" s="855"/>
      <c r="D51" s="855"/>
      <c r="E51" s="855"/>
      <c r="F51" s="855"/>
      <c r="G51" s="855"/>
      <c r="H51" s="855"/>
      <c r="I51" s="855"/>
      <c r="J51" s="855"/>
    </row>
    <row r="52" spans="1:10" s="129" customFormat="1" ht="14.1" customHeight="1"/>
  </sheetData>
  <sheetProtection sheet="1" objects="1" scenarios="1"/>
  <mergeCells count="62">
    <mergeCell ref="B2:J2"/>
    <mergeCell ref="B4:B18"/>
    <mergeCell ref="C4:D5"/>
    <mergeCell ref="H4:J4"/>
    <mergeCell ref="H5:J5"/>
    <mergeCell ref="C6:C8"/>
    <mergeCell ref="H6:J6"/>
    <mergeCell ref="H7:J7"/>
    <mergeCell ref="H8:J8"/>
    <mergeCell ref="C9:C13"/>
    <mergeCell ref="H9:J9"/>
    <mergeCell ref="H10:J10"/>
    <mergeCell ref="H11:J11"/>
    <mergeCell ref="H12:J12"/>
    <mergeCell ref="H13:J13"/>
    <mergeCell ref="C16:C18"/>
    <mergeCell ref="H16:J16"/>
    <mergeCell ref="H17:J17"/>
    <mergeCell ref="H18:J18"/>
    <mergeCell ref="C14:C15"/>
    <mergeCell ref="H14:J14"/>
    <mergeCell ref="H15:J15"/>
    <mergeCell ref="C19:E20"/>
    <mergeCell ref="I19:J19"/>
    <mergeCell ref="C21:D22"/>
    <mergeCell ref="H21:J21"/>
    <mergeCell ref="C35:C38"/>
    <mergeCell ref="H35:J35"/>
    <mergeCell ref="H36:J36"/>
    <mergeCell ref="H37:J37"/>
    <mergeCell ref="H38:J38"/>
    <mergeCell ref="H22:J22"/>
    <mergeCell ref="H23:J23"/>
    <mergeCell ref="H24:J24"/>
    <mergeCell ref="H25:J25"/>
    <mergeCell ref="C23:C32"/>
    <mergeCell ref="H26:J26"/>
    <mergeCell ref="H27:J27"/>
    <mergeCell ref="B51:J51"/>
    <mergeCell ref="C41:D41"/>
    <mergeCell ref="H41:H42"/>
    <mergeCell ref="I41:J42"/>
    <mergeCell ref="C42:D42"/>
    <mergeCell ref="B44:D45"/>
    <mergeCell ref="G44:J45"/>
    <mergeCell ref="G46:G47"/>
    <mergeCell ref="H46:I47"/>
    <mergeCell ref="J46:J47"/>
    <mergeCell ref="H39:J39"/>
    <mergeCell ref="B49:J50"/>
    <mergeCell ref="C47:F47"/>
    <mergeCell ref="C33:C34"/>
    <mergeCell ref="H33:J33"/>
    <mergeCell ref="H34:J34"/>
    <mergeCell ref="B21:B40"/>
    <mergeCell ref="H28:J28"/>
    <mergeCell ref="H29:J29"/>
    <mergeCell ref="H30:J30"/>
    <mergeCell ref="H31:J31"/>
    <mergeCell ref="H40:J40"/>
    <mergeCell ref="C39:C40"/>
    <mergeCell ref="H32:J32"/>
  </mergeCells>
  <phoneticPr fontId="2"/>
  <pageMargins left="0.43307086614173229" right="0" top="0.15748031496062992" bottom="0.15748031496062992" header="0.31496062992125984" footer="0.31496062992125984"/>
  <pageSetup paperSize="9" scale="93" orientation="portrait" blackAndWhite="1"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S32"/>
  <sheetViews>
    <sheetView view="pageBreakPreview" topLeftCell="A16" zoomScaleNormal="85" zoomScaleSheetLayoutView="100" workbookViewId="0">
      <selection activeCell="D27" sqref="D27:I27"/>
    </sheetView>
  </sheetViews>
  <sheetFormatPr defaultRowHeight="18.75"/>
  <cols>
    <col min="1" max="1" width="2.6328125" customWidth="1"/>
    <col min="2" max="2" width="4.08984375" customWidth="1"/>
    <col min="3" max="3" width="8.81640625" customWidth="1"/>
    <col min="5" max="5" width="8.36328125" customWidth="1"/>
    <col min="6" max="9" width="8.7265625" customWidth="1"/>
    <col min="10" max="10" width="4.54296875" customWidth="1"/>
    <col min="12" max="12" width="8.90625" customWidth="1"/>
  </cols>
  <sheetData>
    <row r="1" spans="1:12">
      <c r="A1" s="175" t="s">
        <v>873</v>
      </c>
      <c r="B1" s="1"/>
      <c r="C1" s="1"/>
      <c r="D1" s="1"/>
      <c r="E1" s="1"/>
      <c r="F1" s="1"/>
      <c r="G1" s="1"/>
      <c r="H1" s="1"/>
      <c r="I1" s="1"/>
      <c r="J1" s="292"/>
      <c r="L1" s="52"/>
    </row>
    <row r="2" spans="1:12" ht="22.5" customHeight="1">
      <c r="A2" s="894" t="s">
        <v>331</v>
      </c>
      <c r="B2" s="894"/>
      <c r="C2" s="894"/>
      <c r="D2" s="894"/>
      <c r="E2" s="894"/>
      <c r="F2" s="894"/>
      <c r="G2" s="894"/>
      <c r="H2" s="894"/>
      <c r="I2" s="894"/>
      <c r="J2" s="894"/>
    </row>
    <row r="3" spans="1:12" ht="12" customHeight="1">
      <c r="A3" s="172"/>
      <c r="B3" s="172"/>
      <c r="C3" s="172"/>
      <c r="D3" s="172"/>
      <c r="E3" s="172"/>
      <c r="F3" s="172"/>
      <c r="G3" s="172"/>
      <c r="H3" s="172"/>
      <c r="I3" s="172"/>
      <c r="J3" s="172"/>
    </row>
    <row r="4" spans="1:12">
      <c r="A4" s="6"/>
      <c r="B4" s="5" t="s">
        <v>381</v>
      </c>
      <c r="C4" s="1"/>
      <c r="D4" s="1"/>
      <c r="E4" s="1"/>
      <c r="F4" s="214"/>
      <c r="G4" s="214"/>
      <c r="H4" s="1"/>
      <c r="I4" s="1"/>
      <c r="J4" s="1"/>
    </row>
    <row r="5" spans="1:12" ht="11.25" customHeight="1">
      <c r="A5" s="6"/>
      <c r="B5" s="5"/>
      <c r="C5" s="1"/>
      <c r="D5" s="1"/>
      <c r="E5" s="1"/>
      <c r="F5" s="214"/>
      <c r="G5" s="214"/>
      <c r="H5" s="1"/>
      <c r="I5" s="1"/>
      <c r="J5" s="1"/>
    </row>
    <row r="6" spans="1:12">
      <c r="A6" s="6"/>
      <c r="B6" s="5"/>
      <c r="C6" s="245" t="s">
        <v>824</v>
      </c>
      <c r="D6" s="245"/>
      <c r="E6" s="245" t="s">
        <v>520</v>
      </c>
      <c r="F6" s="214"/>
      <c r="G6" s="214"/>
      <c r="H6" s="1"/>
      <c r="I6" s="1"/>
      <c r="J6" s="1"/>
    </row>
    <row r="7" spans="1:12" ht="11.25" customHeight="1">
      <c r="A7" s="6"/>
      <c r="B7" s="5"/>
      <c r="C7" s="1"/>
      <c r="D7" s="1"/>
      <c r="E7" s="1"/>
      <c r="F7" s="214"/>
      <c r="G7" s="214"/>
      <c r="H7" s="1"/>
      <c r="I7" s="1"/>
      <c r="J7" s="1"/>
    </row>
    <row r="8" spans="1:12">
      <c r="A8" s="6"/>
      <c r="B8" s="5"/>
      <c r="C8" s="892" t="s">
        <v>825</v>
      </c>
      <c r="D8" s="893"/>
      <c r="E8" s="893"/>
      <c r="F8" s="893"/>
      <c r="G8" s="893"/>
      <c r="H8" s="893"/>
      <c r="I8" s="893"/>
      <c r="J8" s="1"/>
    </row>
    <row r="9" spans="1:12">
      <c r="A9" s="6"/>
      <c r="B9" s="5"/>
      <c r="C9" s="892"/>
      <c r="D9" s="893"/>
      <c r="E9" s="893"/>
      <c r="F9" s="893"/>
      <c r="G9" s="893"/>
      <c r="H9" s="893"/>
      <c r="I9" s="893"/>
      <c r="J9" s="1"/>
    </row>
    <row r="10" spans="1:12">
      <c r="A10" s="6"/>
      <c r="B10" s="5"/>
      <c r="C10" s="893"/>
      <c r="D10" s="893"/>
      <c r="E10" s="893"/>
      <c r="F10" s="893"/>
      <c r="G10" s="893"/>
      <c r="H10" s="893"/>
      <c r="I10" s="893"/>
      <c r="J10" s="1"/>
    </row>
    <row r="11" spans="1:12" ht="9" customHeight="1">
      <c r="A11" s="6"/>
      <c r="B11" s="5"/>
      <c r="C11" s="174"/>
      <c r="D11" s="174"/>
      <c r="E11" s="174"/>
      <c r="F11" s="174"/>
      <c r="G11" s="235"/>
      <c r="H11" s="174"/>
      <c r="I11" s="174"/>
      <c r="J11" s="1"/>
    </row>
    <row r="12" spans="1:12">
      <c r="A12" s="6"/>
      <c r="B12" s="5" t="s">
        <v>382</v>
      </c>
      <c r="C12" s="1"/>
      <c r="D12" s="1"/>
      <c r="E12" s="1"/>
      <c r="F12" s="1"/>
      <c r="G12" s="1"/>
      <c r="H12" s="1"/>
      <c r="I12" s="1"/>
      <c r="J12" s="1"/>
    </row>
    <row r="13" spans="1:12">
      <c r="A13" s="6"/>
      <c r="B13" s="5"/>
      <c r="C13" s="898" t="s">
        <v>332</v>
      </c>
      <c r="D13" s="844"/>
      <c r="E13" s="46" t="s">
        <v>333</v>
      </c>
      <c r="F13" s="901" t="s">
        <v>633</v>
      </c>
      <c r="G13" s="902"/>
      <c r="H13" s="902"/>
      <c r="I13" s="776"/>
      <c r="J13" s="1"/>
    </row>
    <row r="14" spans="1:12" ht="37.5" customHeight="1">
      <c r="A14" s="6"/>
      <c r="B14" s="5"/>
      <c r="C14" s="899" t="s">
        <v>334</v>
      </c>
      <c r="D14" s="900"/>
      <c r="E14" s="537"/>
      <c r="F14" s="895"/>
      <c r="G14" s="896"/>
      <c r="H14" s="896"/>
      <c r="I14" s="897"/>
      <c r="J14" s="1"/>
    </row>
    <row r="15" spans="1:12" ht="37.5" customHeight="1">
      <c r="A15" s="6"/>
      <c r="B15" s="5"/>
      <c r="C15" s="899" t="s">
        <v>335</v>
      </c>
      <c r="D15" s="900"/>
      <c r="E15" s="537"/>
      <c r="F15" s="895"/>
      <c r="G15" s="896"/>
      <c r="H15" s="896"/>
      <c r="I15" s="897"/>
      <c r="J15" s="1"/>
    </row>
    <row r="16" spans="1:12" ht="37.5" customHeight="1">
      <c r="A16" s="6"/>
      <c r="B16" s="5"/>
      <c r="C16" s="899" t="s">
        <v>336</v>
      </c>
      <c r="D16" s="900"/>
      <c r="E16" s="537"/>
      <c r="F16" s="895"/>
      <c r="G16" s="896"/>
      <c r="H16" s="896"/>
      <c r="I16" s="897"/>
      <c r="J16" s="1"/>
    </row>
    <row r="17" spans="1:19" ht="37.5" customHeight="1">
      <c r="A17" s="6"/>
      <c r="B17" s="5"/>
      <c r="C17" s="899" t="s">
        <v>337</v>
      </c>
      <c r="D17" s="900"/>
      <c r="E17" s="537"/>
      <c r="F17" s="895"/>
      <c r="G17" s="896"/>
      <c r="H17" s="896"/>
      <c r="I17" s="897"/>
      <c r="J17" s="1"/>
    </row>
    <row r="18" spans="1:19" ht="37.5" customHeight="1">
      <c r="A18" s="6"/>
      <c r="B18" s="5"/>
      <c r="C18" s="899" t="s">
        <v>341</v>
      </c>
      <c r="D18" s="900"/>
      <c r="E18" s="895"/>
      <c r="F18" s="903"/>
      <c r="G18" s="903"/>
      <c r="H18" s="903"/>
      <c r="I18" s="904"/>
      <c r="J18" s="1"/>
    </row>
    <row r="19" spans="1:19">
      <c r="A19" s="6"/>
      <c r="B19" s="1"/>
      <c r="C19" s="179"/>
      <c r="D19" s="179"/>
      <c r="E19" s="179"/>
      <c r="F19" s="181"/>
      <c r="G19" s="181"/>
      <c r="H19" s="181"/>
      <c r="I19" s="181"/>
      <c r="J19" s="180"/>
      <c r="K19" s="173"/>
      <c r="L19" s="178"/>
    </row>
    <row r="20" spans="1:19">
      <c r="A20" s="6"/>
      <c r="B20" s="1" t="s">
        <v>821</v>
      </c>
      <c r="C20" s="1"/>
      <c r="D20" s="1"/>
      <c r="E20" s="1"/>
      <c r="F20" s="1"/>
      <c r="G20" s="1"/>
      <c r="H20" s="1"/>
      <c r="I20" s="1"/>
      <c r="J20" s="1"/>
      <c r="L20" s="105"/>
      <c r="M20" s="105"/>
      <c r="N20" s="105"/>
      <c r="O20" s="105"/>
      <c r="P20" s="105"/>
      <c r="Q20" s="105"/>
      <c r="R20" s="105"/>
      <c r="S20" s="13"/>
    </row>
    <row r="21" spans="1:19" ht="67.5" customHeight="1">
      <c r="B21" s="1"/>
      <c r="C21" s="895"/>
      <c r="D21" s="896"/>
      <c r="E21" s="896"/>
      <c r="F21" s="896"/>
      <c r="G21" s="896"/>
      <c r="H21" s="896"/>
      <c r="I21" s="897"/>
      <c r="J21" s="1"/>
    </row>
    <row r="22" spans="1:19">
      <c r="B22" s="1"/>
      <c r="C22" s="1"/>
      <c r="D22" s="1"/>
      <c r="E22" s="1"/>
      <c r="F22" s="1"/>
      <c r="G22" s="1"/>
      <c r="H22" s="1"/>
      <c r="I22" s="1"/>
      <c r="J22" s="1"/>
    </row>
    <row r="23" spans="1:19">
      <c r="B23" s="1" t="s">
        <v>822</v>
      </c>
      <c r="C23" s="1"/>
      <c r="D23" s="1"/>
      <c r="E23" s="1"/>
      <c r="F23" s="1"/>
      <c r="G23" s="1"/>
      <c r="H23" s="1"/>
      <c r="I23" s="1"/>
      <c r="J23" s="1"/>
    </row>
    <row r="24" spans="1:19">
      <c r="B24" s="1"/>
      <c r="C24" s="175" t="s">
        <v>823</v>
      </c>
      <c r="D24" s="1"/>
      <c r="E24" s="1"/>
      <c r="F24" s="1"/>
      <c r="G24" s="1"/>
      <c r="H24" s="1"/>
      <c r="I24" s="1"/>
      <c r="J24" s="1"/>
    </row>
    <row r="25" spans="1:19" ht="37.5" customHeight="1">
      <c r="B25" s="1"/>
      <c r="C25" s="183" t="s">
        <v>339</v>
      </c>
      <c r="D25" s="895"/>
      <c r="E25" s="896"/>
      <c r="F25" s="896"/>
      <c r="G25" s="896"/>
      <c r="H25" s="896"/>
      <c r="I25" s="897"/>
      <c r="J25" s="1"/>
    </row>
    <row r="26" spans="1:19" ht="37.5" customHeight="1">
      <c r="B26" s="1"/>
      <c r="C26" s="183" t="s">
        <v>338</v>
      </c>
      <c r="D26" s="895"/>
      <c r="E26" s="896"/>
      <c r="F26" s="896"/>
      <c r="G26" s="896"/>
      <c r="H26" s="896"/>
      <c r="I26" s="897"/>
      <c r="J26" s="1"/>
    </row>
    <row r="27" spans="1:19" ht="37.5" customHeight="1">
      <c r="B27" s="1"/>
      <c r="C27" s="183" t="s">
        <v>340</v>
      </c>
      <c r="D27" s="895"/>
      <c r="E27" s="896"/>
      <c r="F27" s="896"/>
      <c r="G27" s="896"/>
      <c r="H27" s="896"/>
      <c r="I27" s="897"/>
      <c r="J27" s="1"/>
    </row>
    <row r="28" spans="1:19">
      <c r="B28" s="1"/>
      <c r="C28" s="1"/>
      <c r="D28" s="1"/>
      <c r="E28" s="1"/>
      <c r="F28" s="1"/>
      <c r="G28" s="1"/>
      <c r="H28" s="1"/>
      <c r="I28" s="1"/>
      <c r="J28" s="1"/>
    </row>
    <row r="29" spans="1:19">
      <c r="B29" s="1"/>
      <c r="C29" s="175" t="s">
        <v>985</v>
      </c>
      <c r="D29" s="1"/>
      <c r="E29" s="1"/>
      <c r="F29" s="1"/>
      <c r="G29" s="1"/>
      <c r="H29" s="1"/>
      <c r="I29" s="1"/>
      <c r="J29" s="1"/>
    </row>
    <row r="30" spans="1:19" ht="37.5" customHeight="1">
      <c r="B30" s="1"/>
      <c r="C30" s="183" t="s">
        <v>339</v>
      </c>
      <c r="D30" s="895"/>
      <c r="E30" s="896"/>
      <c r="F30" s="896"/>
      <c r="G30" s="896"/>
      <c r="H30" s="896"/>
      <c r="I30" s="897"/>
      <c r="J30" s="1"/>
    </row>
    <row r="31" spans="1:19" ht="37.5" customHeight="1">
      <c r="C31" s="183" t="s">
        <v>338</v>
      </c>
      <c r="D31" s="895"/>
      <c r="E31" s="896"/>
      <c r="F31" s="896"/>
      <c r="G31" s="896"/>
      <c r="H31" s="896"/>
      <c r="I31" s="897"/>
    </row>
    <row r="32" spans="1:19" ht="37.5" customHeight="1">
      <c r="C32" s="183" t="s">
        <v>340</v>
      </c>
      <c r="D32" s="895"/>
      <c r="E32" s="896"/>
      <c r="F32" s="896"/>
      <c r="G32" s="896"/>
      <c r="H32" s="896"/>
      <c r="I32" s="897"/>
    </row>
  </sheetData>
  <sheetProtection sheet="1"/>
  <mergeCells count="21">
    <mergeCell ref="D31:I31"/>
    <mergeCell ref="F14:I14"/>
    <mergeCell ref="F16:I16"/>
    <mergeCell ref="C17:D17"/>
    <mergeCell ref="D32:I32"/>
    <mergeCell ref="D30:I30"/>
    <mergeCell ref="C18:D18"/>
    <mergeCell ref="E18:I18"/>
    <mergeCell ref="D25:I25"/>
    <mergeCell ref="C16:D16"/>
    <mergeCell ref="D27:I27"/>
    <mergeCell ref="D26:I26"/>
    <mergeCell ref="C8:I10"/>
    <mergeCell ref="A2:J2"/>
    <mergeCell ref="C21:I21"/>
    <mergeCell ref="C13:D13"/>
    <mergeCell ref="C14:D14"/>
    <mergeCell ref="C15:D15"/>
    <mergeCell ref="F15:I15"/>
    <mergeCell ref="F13:I13"/>
    <mergeCell ref="F17:I17"/>
  </mergeCells>
  <phoneticPr fontId="2"/>
  <dataValidations count="1">
    <dataValidation type="list" allowBlank="1" showInputMessage="1" showErrorMessage="1" sqref="E14:E17">
      <formula1>有無チェック</formula1>
    </dataValidation>
  </dataValidations>
  <pageMargins left="0.43307086614173229" right="0" top="0.15748031496062992" bottom="0.15748031496062992"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5426" r:id="rId4" name="Check Box 2">
              <controlPr defaultSize="0" autoFill="0" autoLine="0" autoPict="0">
                <anchor moveWithCells="1">
                  <from>
                    <xdr:col>2</xdr:col>
                    <xdr:colOff>114300</xdr:colOff>
                    <xdr:row>4</xdr:row>
                    <xdr:rowOff>104775</xdr:rowOff>
                  </from>
                  <to>
                    <xdr:col>2</xdr:col>
                    <xdr:colOff>438150</xdr:colOff>
                    <xdr:row>6</xdr:row>
                    <xdr:rowOff>38100</xdr:rowOff>
                  </to>
                </anchor>
              </controlPr>
            </control>
          </mc:Choice>
        </mc:AlternateContent>
        <mc:AlternateContent xmlns:mc="http://schemas.openxmlformats.org/markup-compatibility/2006">
          <mc:Choice Requires="x14">
            <control shapeId="3175431" r:id="rId5" name="Check Box 7">
              <controlPr defaultSize="0" autoFill="0" autoLine="0" autoPict="0">
                <anchor moveWithCells="1">
                  <from>
                    <xdr:col>4</xdr:col>
                    <xdr:colOff>104775</xdr:colOff>
                    <xdr:row>4</xdr:row>
                    <xdr:rowOff>104775</xdr:rowOff>
                  </from>
                  <to>
                    <xdr:col>4</xdr:col>
                    <xdr:colOff>428625</xdr:colOff>
                    <xdr:row>6</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pageSetUpPr fitToPage="1"/>
  </sheetPr>
  <dimension ref="A1:T43"/>
  <sheetViews>
    <sheetView view="pageBreakPreview" zoomScaleNormal="85" zoomScaleSheetLayoutView="100" workbookViewId="0"/>
  </sheetViews>
  <sheetFormatPr defaultRowHeight="18.75"/>
  <cols>
    <col min="1" max="1" width="2.6328125" style="461" customWidth="1"/>
    <col min="2" max="2" width="2.453125" style="461" customWidth="1"/>
    <col min="3" max="3" width="8.7265625" style="461"/>
    <col min="4" max="4" width="3.6328125" style="461" customWidth="1"/>
    <col min="5" max="6" width="10" style="461" customWidth="1"/>
    <col min="7" max="8" width="6.36328125" style="461" customWidth="1"/>
    <col min="9" max="10" width="9.08984375" style="461" customWidth="1"/>
    <col min="11" max="11" width="3.54296875" style="461" customWidth="1"/>
    <col min="12" max="12" width="8.7265625" style="461"/>
    <col min="13" max="13" width="8.90625" style="461" customWidth="1"/>
    <col min="14" max="16384" width="8.7265625" style="461"/>
  </cols>
  <sheetData>
    <row r="1" spans="1:13">
      <c r="A1" s="484" t="s">
        <v>874</v>
      </c>
      <c r="B1" s="459"/>
      <c r="C1" s="459"/>
      <c r="D1" s="459"/>
      <c r="E1" s="459"/>
      <c r="F1" s="459"/>
      <c r="G1" s="459"/>
      <c r="H1" s="459"/>
      <c r="I1" s="459"/>
      <c r="J1" s="459"/>
      <c r="K1" s="460"/>
      <c r="M1" s="462"/>
    </row>
    <row r="2" spans="1:13" ht="22.5" customHeight="1">
      <c r="A2" s="912" t="s">
        <v>330</v>
      </c>
      <c r="B2" s="912"/>
      <c r="C2" s="912"/>
      <c r="D2" s="912"/>
      <c r="E2" s="912"/>
      <c r="F2" s="912"/>
      <c r="G2" s="912"/>
      <c r="H2" s="912"/>
      <c r="I2" s="912"/>
      <c r="J2" s="912"/>
      <c r="K2" s="463"/>
    </row>
    <row r="3" spans="1:13" ht="13.5" customHeight="1">
      <c r="A3" s="464"/>
      <c r="B3" s="464"/>
      <c r="C3" s="464"/>
      <c r="D3" s="464"/>
      <c r="E3" s="464"/>
      <c r="F3" s="464"/>
      <c r="G3" s="464"/>
      <c r="H3" s="464"/>
      <c r="I3" s="464"/>
      <c r="J3" s="464"/>
      <c r="K3" s="464"/>
    </row>
    <row r="4" spans="1:13">
      <c r="A4" s="465"/>
      <c r="B4" s="485" t="s">
        <v>323</v>
      </c>
      <c r="C4" s="459"/>
      <c r="D4" s="459"/>
      <c r="E4" s="459"/>
      <c r="F4" s="459"/>
      <c r="G4" s="459"/>
      <c r="H4" s="459"/>
      <c r="I4" s="459"/>
      <c r="J4" s="459"/>
      <c r="K4" s="459"/>
    </row>
    <row r="5" spans="1:13" ht="24" customHeight="1">
      <c r="A5" s="465"/>
      <c r="B5" s="918" t="s">
        <v>634</v>
      </c>
      <c r="C5" s="910" t="s">
        <v>325</v>
      </c>
      <c r="D5" s="486" t="s">
        <v>638</v>
      </c>
      <c r="E5" s="924"/>
      <c r="F5" s="924"/>
      <c r="G5" s="924"/>
      <c r="H5" s="924"/>
      <c r="I5" s="924"/>
      <c r="J5" s="925"/>
      <c r="K5" s="466"/>
      <c r="L5" s="467"/>
      <c r="M5" s="459"/>
    </row>
    <row r="6" spans="1:13" ht="24" customHeight="1">
      <c r="A6" s="465"/>
      <c r="B6" s="919"/>
      <c r="C6" s="911"/>
      <c r="D6" s="905"/>
      <c r="E6" s="906"/>
      <c r="F6" s="906"/>
      <c r="G6" s="906"/>
      <c r="H6" s="906"/>
      <c r="I6" s="906"/>
      <c r="J6" s="907"/>
      <c r="K6" s="466"/>
      <c r="L6" s="467"/>
      <c r="M6" s="459"/>
    </row>
    <row r="7" spans="1:13" ht="24" customHeight="1">
      <c r="A7" s="465"/>
      <c r="B7" s="919"/>
      <c r="C7" s="487" t="s">
        <v>324</v>
      </c>
      <c r="D7" s="933"/>
      <c r="E7" s="924"/>
      <c r="F7" s="925"/>
      <c r="G7" s="916" t="s">
        <v>324</v>
      </c>
      <c r="H7" s="917"/>
      <c r="I7" s="926"/>
      <c r="J7" s="927"/>
      <c r="K7" s="468"/>
      <c r="L7" s="467"/>
      <c r="M7" s="459"/>
    </row>
    <row r="8" spans="1:13" ht="24" customHeight="1">
      <c r="A8" s="465"/>
      <c r="B8" s="920"/>
      <c r="C8" s="488" t="s">
        <v>637</v>
      </c>
      <c r="D8" s="930"/>
      <c r="E8" s="931"/>
      <c r="F8" s="932"/>
      <c r="G8" s="922" t="s">
        <v>326</v>
      </c>
      <c r="H8" s="923"/>
      <c r="I8" s="928"/>
      <c r="J8" s="929"/>
      <c r="K8" s="468"/>
      <c r="L8" s="469"/>
      <c r="M8" s="470"/>
    </row>
    <row r="9" spans="1:13" ht="24" customHeight="1">
      <c r="A9" s="465"/>
      <c r="B9" s="920"/>
      <c r="C9" s="487" t="s">
        <v>324</v>
      </c>
      <c r="D9" s="941"/>
      <c r="E9" s="924"/>
      <c r="F9" s="925"/>
      <c r="G9" s="913" t="s">
        <v>327</v>
      </c>
      <c r="H9" s="914"/>
      <c r="I9" s="908"/>
      <c r="J9" s="909"/>
      <c r="K9" s="471"/>
      <c r="L9" s="472"/>
      <c r="M9" s="472"/>
    </row>
    <row r="10" spans="1:13" ht="24" customHeight="1">
      <c r="A10" s="465"/>
      <c r="B10" s="920"/>
      <c r="C10" s="937" t="s">
        <v>636</v>
      </c>
      <c r="D10" s="905"/>
      <c r="E10" s="906"/>
      <c r="F10" s="907"/>
      <c r="G10" s="915" t="s">
        <v>328</v>
      </c>
      <c r="H10" s="914"/>
      <c r="I10" s="940"/>
      <c r="J10" s="909"/>
      <c r="K10" s="471"/>
      <c r="L10" s="473"/>
      <c r="M10" s="473"/>
    </row>
    <row r="11" spans="1:13" ht="24" customHeight="1">
      <c r="A11" s="465"/>
      <c r="B11" s="921"/>
      <c r="C11" s="938"/>
      <c r="D11" s="934"/>
      <c r="E11" s="935"/>
      <c r="F11" s="936"/>
      <c r="G11" s="915" t="s">
        <v>329</v>
      </c>
      <c r="H11" s="914"/>
      <c r="I11" s="940"/>
      <c r="J11" s="909"/>
      <c r="K11" s="471"/>
      <c r="L11" s="469"/>
      <c r="M11" s="470"/>
    </row>
    <row r="12" spans="1:13" ht="12" customHeight="1">
      <c r="A12" s="465"/>
      <c r="B12" s="459"/>
      <c r="C12" s="474"/>
      <c r="D12" s="474"/>
      <c r="E12" s="474"/>
      <c r="F12" s="475"/>
      <c r="G12" s="475"/>
      <c r="H12" s="475"/>
      <c r="I12" s="475"/>
      <c r="J12" s="475"/>
      <c r="K12" s="475"/>
      <c r="L12" s="470"/>
      <c r="M12" s="470"/>
    </row>
    <row r="13" spans="1:13" ht="24" customHeight="1">
      <c r="A13" s="465"/>
      <c r="B13" s="918" t="s">
        <v>635</v>
      </c>
      <c r="C13" s="910" t="s">
        <v>325</v>
      </c>
      <c r="D13" s="486" t="s">
        <v>638</v>
      </c>
      <c r="E13" s="924"/>
      <c r="F13" s="924"/>
      <c r="G13" s="924"/>
      <c r="H13" s="924"/>
      <c r="I13" s="924"/>
      <c r="J13" s="925"/>
      <c r="K13" s="471"/>
      <c r="L13" s="469"/>
      <c r="M13" s="470"/>
    </row>
    <row r="14" spans="1:13" ht="24" customHeight="1">
      <c r="A14" s="465"/>
      <c r="B14" s="919"/>
      <c r="C14" s="911"/>
      <c r="D14" s="905"/>
      <c r="E14" s="906"/>
      <c r="F14" s="906"/>
      <c r="G14" s="906"/>
      <c r="H14" s="906"/>
      <c r="I14" s="906"/>
      <c r="J14" s="907"/>
      <c r="K14" s="471"/>
      <c r="L14" s="470"/>
      <c r="M14" s="470"/>
    </row>
    <row r="15" spans="1:13" ht="24" customHeight="1">
      <c r="A15" s="465"/>
      <c r="B15" s="919"/>
      <c r="C15" s="487" t="s">
        <v>324</v>
      </c>
      <c r="D15" s="933"/>
      <c r="E15" s="924"/>
      <c r="F15" s="925"/>
      <c r="G15" s="916" t="s">
        <v>324</v>
      </c>
      <c r="H15" s="917"/>
      <c r="I15" s="926"/>
      <c r="J15" s="927"/>
      <c r="K15" s="471"/>
      <c r="L15" s="470"/>
      <c r="M15" s="470"/>
    </row>
    <row r="16" spans="1:13" ht="24" customHeight="1">
      <c r="A16" s="465"/>
      <c r="B16" s="920"/>
      <c r="C16" s="488" t="s">
        <v>637</v>
      </c>
      <c r="D16" s="930"/>
      <c r="E16" s="931"/>
      <c r="F16" s="932"/>
      <c r="G16" s="922" t="s">
        <v>326</v>
      </c>
      <c r="H16" s="923"/>
      <c r="I16" s="928"/>
      <c r="J16" s="929"/>
      <c r="K16" s="471"/>
      <c r="L16" s="470"/>
      <c r="M16" s="470"/>
    </row>
    <row r="17" spans="1:20" ht="24" customHeight="1">
      <c r="A17" s="465"/>
      <c r="B17" s="920"/>
      <c r="C17" s="487" t="s">
        <v>324</v>
      </c>
      <c r="D17" s="941"/>
      <c r="E17" s="924"/>
      <c r="F17" s="925"/>
      <c r="G17" s="913" t="s">
        <v>327</v>
      </c>
      <c r="H17" s="914"/>
      <c r="I17" s="908"/>
      <c r="J17" s="909"/>
      <c r="K17" s="471"/>
      <c r="L17" s="469"/>
      <c r="M17" s="470"/>
    </row>
    <row r="18" spans="1:20" ht="24" customHeight="1">
      <c r="A18" s="465"/>
      <c r="B18" s="920"/>
      <c r="C18" s="937" t="s">
        <v>636</v>
      </c>
      <c r="D18" s="905"/>
      <c r="E18" s="906"/>
      <c r="F18" s="907"/>
      <c r="G18" s="915" t="s">
        <v>328</v>
      </c>
      <c r="H18" s="914"/>
      <c r="I18" s="940"/>
      <c r="J18" s="909"/>
      <c r="K18" s="471"/>
      <c r="L18" s="472"/>
      <c r="M18" s="472"/>
    </row>
    <row r="19" spans="1:20" ht="24" customHeight="1">
      <c r="A19" s="465"/>
      <c r="B19" s="921"/>
      <c r="C19" s="938"/>
      <c r="D19" s="934"/>
      <c r="E19" s="935"/>
      <c r="F19" s="936"/>
      <c r="G19" s="915" t="s">
        <v>329</v>
      </c>
      <c r="H19" s="914"/>
      <c r="I19" s="940"/>
      <c r="J19" s="909"/>
      <c r="K19" s="471"/>
      <c r="L19" s="473"/>
      <c r="M19" s="473"/>
    </row>
    <row r="20" spans="1:20">
      <c r="A20" s="465"/>
      <c r="B20" s="459"/>
      <c r="C20" s="474"/>
      <c r="D20" s="474"/>
      <c r="E20" s="474"/>
      <c r="F20" s="476"/>
      <c r="G20" s="476"/>
      <c r="H20" s="476"/>
      <c r="I20" s="476"/>
      <c r="J20" s="477"/>
      <c r="K20" s="477"/>
      <c r="L20" s="469"/>
      <c r="M20" s="470"/>
    </row>
    <row r="21" spans="1:20">
      <c r="A21" s="465"/>
      <c r="B21" s="489" t="s">
        <v>805</v>
      </c>
      <c r="C21" s="489"/>
      <c r="D21" s="489"/>
      <c r="E21" s="489"/>
      <c r="F21" s="489"/>
      <c r="G21" s="489"/>
      <c r="H21" s="489"/>
      <c r="I21" s="489"/>
      <c r="J21" s="489"/>
      <c r="K21" s="459"/>
      <c r="M21" s="478"/>
      <c r="N21" s="478"/>
      <c r="O21" s="478"/>
      <c r="P21" s="478"/>
      <c r="Q21" s="478"/>
      <c r="R21" s="478"/>
      <c r="S21" s="478"/>
      <c r="T21" s="479"/>
    </row>
    <row r="22" spans="1:20" ht="56.25" customHeight="1">
      <c r="A22" s="480"/>
      <c r="B22" s="942" t="s">
        <v>996</v>
      </c>
      <c r="C22" s="943"/>
      <c r="D22" s="943"/>
      <c r="E22" s="943"/>
      <c r="F22" s="943"/>
      <c r="G22" s="943"/>
      <c r="H22" s="943"/>
      <c r="I22" s="943"/>
      <c r="J22" s="943"/>
      <c r="K22" s="481"/>
      <c r="M22" s="482"/>
      <c r="N22" s="482"/>
      <c r="O22" s="482"/>
      <c r="P22" s="482"/>
      <c r="Q22" s="482"/>
      <c r="R22" s="482"/>
      <c r="S22" s="482"/>
      <c r="T22" s="482"/>
    </row>
    <row r="23" spans="1:20" ht="21.75" customHeight="1">
      <c r="A23" s="480"/>
      <c r="B23" s="483"/>
      <c r="C23" s="481"/>
      <c r="D23" s="481"/>
      <c r="E23" s="481"/>
      <c r="F23" s="481"/>
      <c r="G23" s="481"/>
      <c r="H23" s="481"/>
      <c r="I23" s="481"/>
      <c r="J23" s="481"/>
      <c r="K23" s="481"/>
      <c r="M23" s="482"/>
      <c r="N23" s="482"/>
      <c r="O23" s="482"/>
      <c r="P23" s="482"/>
      <c r="Q23" s="482"/>
      <c r="R23" s="482"/>
      <c r="S23" s="482"/>
      <c r="T23" s="482"/>
    </row>
    <row r="24" spans="1:20" ht="263.25" customHeight="1">
      <c r="A24" s="939"/>
      <c r="B24" s="939"/>
      <c r="C24" s="939"/>
      <c r="D24" s="939"/>
      <c r="E24" s="939"/>
      <c r="F24" s="939"/>
      <c r="G24" s="939"/>
      <c r="H24" s="939"/>
      <c r="I24" s="939"/>
      <c r="J24" s="459"/>
      <c r="K24" s="459"/>
      <c r="M24" s="482"/>
      <c r="N24" s="482"/>
      <c r="O24" s="482"/>
      <c r="P24" s="482"/>
      <c r="Q24" s="482"/>
      <c r="R24" s="482"/>
      <c r="S24" s="482"/>
      <c r="T24" s="482"/>
    </row>
    <row r="25" spans="1:20">
      <c r="A25" s="459"/>
      <c r="B25" s="459"/>
      <c r="C25" s="459"/>
      <c r="D25" s="459"/>
      <c r="E25" s="459"/>
      <c r="F25" s="459"/>
      <c r="G25" s="459"/>
      <c r="H25" s="459"/>
      <c r="I25" s="459"/>
      <c r="J25" s="459"/>
      <c r="K25" s="459"/>
      <c r="M25" s="482"/>
      <c r="N25" s="482"/>
      <c r="O25" s="482"/>
      <c r="P25" s="482"/>
      <c r="Q25" s="482"/>
      <c r="R25" s="482"/>
      <c r="S25" s="482"/>
      <c r="T25" s="482"/>
    </row>
    <row r="26" spans="1:20">
      <c r="B26" s="459"/>
      <c r="C26" s="459"/>
      <c r="D26" s="459"/>
      <c r="E26" s="459"/>
      <c r="F26" s="459"/>
      <c r="G26" s="459"/>
      <c r="H26" s="459"/>
      <c r="I26" s="459"/>
      <c r="J26" s="459"/>
      <c r="K26" s="459"/>
    </row>
    <row r="27" spans="1:20">
      <c r="B27" s="459"/>
      <c r="C27" s="459"/>
      <c r="D27" s="459"/>
      <c r="E27" s="459"/>
      <c r="F27" s="459"/>
      <c r="G27" s="459"/>
      <c r="H27" s="459"/>
      <c r="I27" s="459"/>
      <c r="J27" s="459"/>
      <c r="K27" s="459"/>
    </row>
    <row r="28" spans="1:20">
      <c r="B28" s="459"/>
      <c r="C28" s="459"/>
      <c r="D28" s="459"/>
      <c r="E28" s="459"/>
      <c r="F28" s="459"/>
      <c r="G28" s="459"/>
      <c r="H28" s="459"/>
      <c r="I28" s="459"/>
      <c r="J28" s="459"/>
      <c r="K28" s="459"/>
    </row>
    <row r="29" spans="1:20">
      <c r="B29" s="459"/>
      <c r="C29" s="459"/>
      <c r="D29" s="459"/>
      <c r="E29" s="459"/>
      <c r="F29" s="459"/>
      <c r="G29" s="459"/>
      <c r="H29" s="459"/>
      <c r="I29" s="459"/>
      <c r="J29" s="459"/>
      <c r="K29" s="459"/>
    </row>
    <row r="30" spans="1:20">
      <c r="B30" s="459"/>
      <c r="C30" s="459"/>
      <c r="D30" s="459"/>
      <c r="E30" s="459"/>
      <c r="F30" s="459"/>
      <c r="G30" s="459"/>
      <c r="H30" s="459"/>
      <c r="I30" s="459"/>
      <c r="J30" s="459"/>
      <c r="K30" s="459"/>
    </row>
    <row r="31" spans="1:20">
      <c r="B31" s="459"/>
      <c r="C31" s="459"/>
      <c r="D31" s="459"/>
      <c r="E31" s="459"/>
      <c r="F31" s="459"/>
      <c r="G31" s="459"/>
      <c r="H31" s="459"/>
      <c r="I31" s="459"/>
      <c r="J31" s="459"/>
      <c r="K31" s="459"/>
    </row>
    <row r="32" spans="1:20">
      <c r="B32" s="459"/>
      <c r="C32" s="459"/>
      <c r="D32" s="459"/>
      <c r="E32" s="459"/>
      <c r="F32" s="459"/>
      <c r="G32" s="459"/>
      <c r="H32" s="459"/>
      <c r="I32" s="459"/>
      <c r="J32" s="459"/>
      <c r="K32" s="459"/>
    </row>
    <row r="33" spans="2:11">
      <c r="B33" s="459"/>
      <c r="C33" s="459"/>
      <c r="D33" s="459"/>
      <c r="E33" s="459"/>
      <c r="F33" s="459"/>
      <c r="G33" s="459"/>
      <c r="H33" s="459"/>
      <c r="I33" s="459"/>
      <c r="J33" s="459"/>
      <c r="K33" s="459"/>
    </row>
    <row r="34" spans="2:11">
      <c r="B34" s="459"/>
      <c r="C34" s="459"/>
      <c r="D34" s="459"/>
      <c r="E34" s="459"/>
      <c r="F34" s="459"/>
      <c r="G34" s="459"/>
      <c r="H34" s="459"/>
      <c r="I34" s="459"/>
      <c r="J34" s="459"/>
      <c r="K34" s="459"/>
    </row>
    <row r="35" spans="2:11">
      <c r="B35" s="459"/>
      <c r="C35" s="459"/>
      <c r="D35" s="459"/>
      <c r="E35" s="459"/>
      <c r="F35" s="459"/>
      <c r="G35" s="459"/>
      <c r="H35" s="459"/>
      <c r="I35" s="459"/>
      <c r="J35" s="459"/>
      <c r="K35" s="459"/>
    </row>
    <row r="36" spans="2:11">
      <c r="B36" s="459"/>
      <c r="C36" s="459"/>
      <c r="D36" s="459"/>
      <c r="E36" s="459"/>
      <c r="F36" s="459"/>
      <c r="G36" s="459"/>
      <c r="H36" s="459"/>
      <c r="I36" s="459"/>
      <c r="J36" s="459"/>
      <c r="K36" s="459"/>
    </row>
    <row r="37" spans="2:11">
      <c r="B37" s="459"/>
      <c r="C37" s="459"/>
      <c r="D37" s="459"/>
      <c r="E37" s="459"/>
      <c r="F37" s="459"/>
      <c r="G37" s="459"/>
      <c r="H37" s="459"/>
      <c r="I37" s="459"/>
      <c r="J37" s="459"/>
      <c r="K37" s="459"/>
    </row>
    <row r="38" spans="2:11">
      <c r="B38" s="459"/>
      <c r="C38" s="459"/>
      <c r="D38" s="459"/>
      <c r="E38" s="459"/>
      <c r="F38" s="459"/>
      <c r="G38" s="459"/>
      <c r="H38" s="459"/>
      <c r="I38" s="459"/>
      <c r="J38" s="459"/>
      <c r="K38" s="459"/>
    </row>
    <row r="39" spans="2:11">
      <c r="B39" s="459"/>
      <c r="C39" s="459"/>
      <c r="D39" s="459"/>
      <c r="E39" s="459"/>
      <c r="F39" s="459"/>
      <c r="G39" s="459"/>
      <c r="H39" s="459"/>
      <c r="I39" s="459"/>
      <c r="J39" s="459"/>
      <c r="K39" s="459"/>
    </row>
    <row r="40" spans="2:11">
      <c r="B40" s="459"/>
      <c r="C40" s="459"/>
      <c r="D40" s="459"/>
      <c r="E40" s="459"/>
      <c r="F40" s="459"/>
      <c r="G40" s="459"/>
      <c r="H40" s="459"/>
      <c r="I40" s="459"/>
      <c r="J40" s="459"/>
      <c r="K40" s="459"/>
    </row>
    <row r="41" spans="2:11">
      <c r="B41" s="459"/>
      <c r="C41" s="459"/>
      <c r="D41" s="459"/>
      <c r="E41" s="459"/>
      <c r="F41" s="459"/>
      <c r="G41" s="459"/>
      <c r="H41" s="459"/>
      <c r="I41" s="459"/>
      <c r="J41" s="459"/>
      <c r="K41" s="459"/>
    </row>
    <row r="42" spans="2:11">
      <c r="B42" s="459"/>
      <c r="C42" s="459"/>
      <c r="D42" s="459"/>
      <c r="E42" s="459"/>
      <c r="F42" s="459"/>
      <c r="G42" s="459"/>
      <c r="H42" s="459"/>
      <c r="I42" s="459"/>
      <c r="J42" s="459"/>
      <c r="K42" s="459"/>
    </row>
    <row r="43" spans="2:11">
      <c r="B43" s="459"/>
      <c r="C43" s="459"/>
      <c r="D43" s="459"/>
      <c r="E43" s="459"/>
      <c r="F43" s="459"/>
      <c r="G43" s="459"/>
      <c r="H43" s="459"/>
      <c r="I43" s="459"/>
      <c r="J43" s="459"/>
      <c r="K43" s="459"/>
    </row>
  </sheetData>
  <sheetProtection sheet="1"/>
  <mergeCells count="41">
    <mergeCell ref="A24:I24"/>
    <mergeCell ref="I9:J9"/>
    <mergeCell ref="I10:J10"/>
    <mergeCell ref="I11:J11"/>
    <mergeCell ref="I18:J18"/>
    <mergeCell ref="I19:J19"/>
    <mergeCell ref="C18:C19"/>
    <mergeCell ref="G18:H18"/>
    <mergeCell ref="D9:F9"/>
    <mergeCell ref="E13:J13"/>
    <mergeCell ref="D16:F16"/>
    <mergeCell ref="D15:F15"/>
    <mergeCell ref="B22:J22"/>
    <mergeCell ref="D17:F17"/>
    <mergeCell ref="G17:H17"/>
    <mergeCell ref="G16:H16"/>
    <mergeCell ref="G19:H19"/>
    <mergeCell ref="B13:B19"/>
    <mergeCell ref="D14:J14"/>
    <mergeCell ref="G15:H15"/>
    <mergeCell ref="D10:F11"/>
    <mergeCell ref="C13:C14"/>
    <mergeCell ref="C10:C11"/>
    <mergeCell ref="I15:J15"/>
    <mergeCell ref="D18:F19"/>
    <mergeCell ref="I16:J16"/>
    <mergeCell ref="D6:J6"/>
    <mergeCell ref="I17:J17"/>
    <mergeCell ref="C5:C6"/>
    <mergeCell ref="A2:J2"/>
    <mergeCell ref="G9:H9"/>
    <mergeCell ref="G10:H10"/>
    <mergeCell ref="G11:H11"/>
    <mergeCell ref="G7:H7"/>
    <mergeCell ref="B5:B11"/>
    <mergeCell ref="G8:H8"/>
    <mergeCell ref="E5:J5"/>
    <mergeCell ref="I7:J7"/>
    <mergeCell ref="I8:J8"/>
    <mergeCell ref="D8:F8"/>
    <mergeCell ref="D7:F7"/>
  </mergeCells>
  <phoneticPr fontId="2"/>
  <pageMargins left="0.43307086614173229" right="0" top="0.15748031496062992" bottom="0.15748031496062992" header="0.31496062992125984" footer="0.31496062992125984"/>
  <pageSetup paperSize="9" scale="94" orientation="portrait" blackAndWhite="1" r:id="rId1"/>
  <rowBreaks count="1" manualBreakCount="1">
    <brk id="43"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pageSetUpPr fitToPage="1"/>
  </sheetPr>
  <dimension ref="A1:AM48"/>
  <sheetViews>
    <sheetView view="pageBreakPreview" zoomScaleNormal="70" zoomScaleSheetLayoutView="100" workbookViewId="0"/>
  </sheetViews>
  <sheetFormatPr defaultRowHeight="18.75"/>
  <cols>
    <col min="1" max="1" width="2.26953125" customWidth="1"/>
    <col min="2" max="2" width="13.7265625" customWidth="1"/>
    <col min="3" max="3" width="16.1796875" customWidth="1"/>
    <col min="4" max="39" width="1.6328125" customWidth="1"/>
  </cols>
  <sheetData>
    <row r="1" spans="1:39" s="54" customFormat="1" ht="18.75" customHeight="1">
      <c r="A1" s="293" t="s">
        <v>983</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292"/>
    </row>
    <row r="2" spans="1:39" s="54" customFormat="1" ht="21" customHeight="1">
      <c r="B2" s="954" t="s">
        <v>854</v>
      </c>
      <c r="C2" s="954"/>
      <c r="D2" s="954"/>
      <c r="E2" s="954"/>
      <c r="F2" s="954"/>
      <c r="G2" s="954"/>
      <c r="H2" s="954"/>
      <c r="I2" s="954"/>
      <c r="J2" s="954"/>
      <c r="K2" s="954"/>
      <c r="L2" s="954"/>
      <c r="M2" s="954"/>
      <c r="N2" s="954"/>
      <c r="O2" s="954"/>
      <c r="P2" s="954"/>
      <c r="Q2" s="954"/>
      <c r="R2" s="954"/>
      <c r="S2" s="954"/>
      <c r="T2" s="954"/>
      <c r="U2" s="954"/>
      <c r="V2" s="954"/>
      <c r="W2" s="954"/>
      <c r="X2" s="954"/>
      <c r="Y2" s="954"/>
      <c r="Z2" s="954"/>
      <c r="AA2" s="954"/>
      <c r="AB2" s="954"/>
      <c r="AC2" s="954"/>
      <c r="AD2" s="954"/>
      <c r="AE2" s="954"/>
      <c r="AF2" s="954"/>
      <c r="AG2" s="954"/>
      <c r="AH2" s="954"/>
      <c r="AI2" s="954"/>
      <c r="AJ2" s="954"/>
      <c r="AK2" s="954"/>
      <c r="AL2" s="954"/>
      <c r="AM2" s="954"/>
    </row>
    <row r="3" spans="1:39" s="54" customFormat="1" ht="21" customHeight="1">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row>
    <row r="4" spans="1:39" s="54" customFormat="1" ht="24.75" customHeight="1">
      <c r="B4" s="317" t="str">
        <f>"＜平成"&amp;データ参照シート!B7&amp;"年度スケジュール＞"</f>
        <v>＜平成0年度スケジュール＞</v>
      </c>
      <c r="C4" s="317"/>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54" customFormat="1" ht="24.75" customHeight="1">
      <c r="B5" s="968" t="s">
        <v>265</v>
      </c>
      <c r="C5" s="969"/>
      <c r="D5" s="970" t="str">
        <f>"＜平成"&amp;データ参照シート!B7&amp;"年度＞"</f>
        <v>＜平成0年度＞</v>
      </c>
      <c r="E5" s="970"/>
      <c r="F5" s="970"/>
      <c r="G5" s="970"/>
      <c r="H5" s="970"/>
      <c r="I5" s="970"/>
      <c r="J5" s="970"/>
      <c r="K5" s="970"/>
      <c r="L5" s="970"/>
      <c r="M5" s="970"/>
      <c r="N5" s="970"/>
      <c r="O5" s="970"/>
      <c r="P5" s="970"/>
      <c r="Q5" s="970"/>
      <c r="R5" s="970"/>
      <c r="S5" s="970"/>
      <c r="T5" s="970"/>
      <c r="U5" s="970"/>
      <c r="V5" s="970"/>
      <c r="W5" s="970"/>
      <c r="X5" s="970"/>
      <c r="Y5" s="970"/>
      <c r="Z5" s="970"/>
      <c r="AA5" s="970"/>
      <c r="AB5" s="970"/>
      <c r="AC5" s="970"/>
      <c r="AD5" s="970"/>
      <c r="AE5" s="970"/>
      <c r="AF5" s="970"/>
      <c r="AG5" s="970"/>
      <c r="AH5" s="970"/>
      <c r="AI5" s="970"/>
      <c r="AJ5" s="970"/>
      <c r="AK5" s="970"/>
      <c r="AL5" s="970"/>
      <c r="AM5" s="970"/>
    </row>
    <row r="6" spans="1:39" s="54" customFormat="1" ht="24.75" customHeight="1">
      <c r="B6" s="944"/>
      <c r="C6" s="946"/>
      <c r="D6" s="944" t="s">
        <v>646</v>
      </c>
      <c r="E6" s="945"/>
      <c r="F6" s="946"/>
      <c r="G6" s="944" t="s">
        <v>647</v>
      </c>
      <c r="H6" s="945"/>
      <c r="I6" s="946"/>
      <c r="J6" s="944" t="s">
        <v>648</v>
      </c>
      <c r="K6" s="945"/>
      <c r="L6" s="946"/>
      <c r="M6" s="944" t="s">
        <v>649</v>
      </c>
      <c r="N6" s="945"/>
      <c r="O6" s="946"/>
      <c r="P6" s="944" t="s">
        <v>650</v>
      </c>
      <c r="Q6" s="945"/>
      <c r="R6" s="946"/>
      <c r="S6" s="944" t="s">
        <v>651</v>
      </c>
      <c r="T6" s="945"/>
      <c r="U6" s="946"/>
      <c r="V6" s="944" t="s">
        <v>652</v>
      </c>
      <c r="W6" s="945"/>
      <c r="X6" s="946"/>
      <c r="Y6" s="944" t="s">
        <v>653</v>
      </c>
      <c r="Z6" s="945"/>
      <c r="AA6" s="946"/>
      <c r="AB6" s="944" t="s">
        <v>654</v>
      </c>
      <c r="AC6" s="945"/>
      <c r="AD6" s="946"/>
      <c r="AE6" s="944" t="s">
        <v>655</v>
      </c>
      <c r="AF6" s="945"/>
      <c r="AG6" s="946"/>
      <c r="AH6" s="944" t="s">
        <v>656</v>
      </c>
      <c r="AI6" s="945"/>
      <c r="AJ6" s="946"/>
      <c r="AK6" s="944" t="s">
        <v>657</v>
      </c>
      <c r="AL6" s="945"/>
      <c r="AM6" s="946"/>
    </row>
    <row r="7" spans="1:39" s="54" customFormat="1" ht="20.100000000000001" customHeight="1">
      <c r="B7" s="964" t="s">
        <v>219</v>
      </c>
      <c r="C7" s="965"/>
      <c r="D7" s="490"/>
      <c r="E7" s="491"/>
      <c r="F7" s="492"/>
      <c r="G7" s="490"/>
      <c r="H7" s="491"/>
      <c r="I7" s="492"/>
      <c r="J7" s="490"/>
      <c r="K7" s="493"/>
      <c r="L7" s="492"/>
      <c r="M7" s="490"/>
      <c r="N7" s="491"/>
      <c r="O7" s="492"/>
      <c r="P7" s="490"/>
      <c r="Q7" s="491"/>
      <c r="R7" s="492"/>
      <c r="S7" s="490"/>
      <c r="T7" s="491"/>
      <c r="U7" s="492"/>
      <c r="V7" s="490"/>
      <c r="W7" s="491"/>
      <c r="X7" s="492"/>
      <c r="Y7" s="490"/>
      <c r="Z7" s="491"/>
      <c r="AA7" s="492"/>
      <c r="AB7" s="490"/>
      <c r="AC7" s="491"/>
      <c r="AD7" s="492"/>
      <c r="AE7" s="490"/>
      <c r="AF7" s="491"/>
      <c r="AG7" s="492"/>
      <c r="AH7" s="955"/>
      <c r="AI7" s="956"/>
      <c r="AJ7" s="957"/>
      <c r="AK7" s="955"/>
      <c r="AL7" s="956"/>
      <c r="AM7" s="957"/>
    </row>
    <row r="8" spans="1:39" s="54" customFormat="1" ht="24.75" customHeight="1">
      <c r="B8" s="971" t="s">
        <v>267</v>
      </c>
      <c r="C8" s="116" t="s">
        <v>807</v>
      </c>
      <c r="D8" s="494"/>
      <c r="E8" s="495"/>
      <c r="F8" s="496"/>
      <c r="G8" s="494"/>
      <c r="H8" s="495"/>
      <c r="I8" s="496"/>
      <c r="J8" s="494"/>
      <c r="K8" s="495"/>
      <c r="L8" s="496"/>
      <c r="M8" s="494"/>
      <c r="N8" s="495"/>
      <c r="O8" s="496"/>
      <c r="P8" s="494"/>
      <c r="Q8" s="495"/>
      <c r="R8" s="496"/>
      <c r="S8" s="494"/>
      <c r="T8" s="495"/>
      <c r="U8" s="496"/>
      <c r="V8" s="494"/>
      <c r="W8" s="495"/>
      <c r="X8" s="496"/>
      <c r="Y8" s="494"/>
      <c r="Z8" s="495"/>
      <c r="AA8" s="496"/>
      <c r="AB8" s="494"/>
      <c r="AC8" s="495"/>
      <c r="AD8" s="496"/>
      <c r="AE8" s="494"/>
      <c r="AF8" s="495"/>
      <c r="AG8" s="496"/>
      <c r="AH8" s="958"/>
      <c r="AI8" s="959"/>
      <c r="AJ8" s="960"/>
      <c r="AK8" s="958"/>
      <c r="AL8" s="959"/>
      <c r="AM8" s="960"/>
    </row>
    <row r="9" spans="1:39" s="54" customFormat="1" ht="24.75" customHeight="1">
      <c r="B9" s="972"/>
      <c r="C9" s="148" t="s">
        <v>643</v>
      </c>
      <c r="D9" s="494"/>
      <c r="E9" s="495"/>
      <c r="F9" s="496"/>
      <c r="G9" s="494"/>
      <c r="H9" s="495"/>
      <c r="I9" s="496"/>
      <c r="J9" s="494"/>
      <c r="K9" s="495"/>
      <c r="L9" s="496"/>
      <c r="M9" s="494"/>
      <c r="N9" s="495"/>
      <c r="O9" s="496"/>
      <c r="P9" s="494"/>
      <c r="Q9" s="495"/>
      <c r="R9" s="496"/>
      <c r="S9" s="494"/>
      <c r="T9" s="495"/>
      <c r="U9" s="496"/>
      <c r="V9" s="494"/>
      <c r="W9" s="495"/>
      <c r="X9" s="496"/>
      <c r="Y9" s="494"/>
      <c r="Z9" s="495"/>
      <c r="AA9" s="496"/>
      <c r="AB9" s="494"/>
      <c r="AC9" s="495"/>
      <c r="AD9" s="496"/>
      <c r="AE9" s="494"/>
      <c r="AF9" s="495"/>
      <c r="AG9" s="496"/>
      <c r="AH9" s="958"/>
      <c r="AI9" s="959"/>
      <c r="AJ9" s="960"/>
      <c r="AK9" s="958"/>
      <c r="AL9" s="959"/>
      <c r="AM9" s="960"/>
    </row>
    <row r="10" spans="1:39" s="54" customFormat="1" ht="24.75" customHeight="1">
      <c r="B10" s="972"/>
      <c r="C10" s="148" t="s">
        <v>644</v>
      </c>
      <c r="D10" s="494"/>
      <c r="E10" s="495"/>
      <c r="F10" s="496"/>
      <c r="G10" s="494"/>
      <c r="H10" s="495"/>
      <c r="I10" s="496"/>
      <c r="J10" s="494"/>
      <c r="K10" s="495"/>
      <c r="L10" s="496"/>
      <c r="M10" s="494"/>
      <c r="N10" s="495"/>
      <c r="O10" s="496"/>
      <c r="P10" s="494"/>
      <c r="Q10" s="495"/>
      <c r="R10" s="496"/>
      <c r="S10" s="494"/>
      <c r="T10" s="495"/>
      <c r="U10" s="496"/>
      <c r="V10" s="494"/>
      <c r="W10" s="495"/>
      <c r="X10" s="496"/>
      <c r="Y10" s="494"/>
      <c r="Z10" s="495"/>
      <c r="AA10" s="496"/>
      <c r="AB10" s="494"/>
      <c r="AC10" s="495"/>
      <c r="AD10" s="496"/>
      <c r="AE10" s="494"/>
      <c r="AF10" s="495"/>
      <c r="AG10" s="496"/>
      <c r="AH10" s="958"/>
      <c r="AI10" s="959"/>
      <c r="AJ10" s="960"/>
      <c r="AK10" s="958"/>
      <c r="AL10" s="959"/>
      <c r="AM10" s="960"/>
    </row>
    <row r="11" spans="1:39" s="54" customFormat="1" ht="24.75" customHeight="1">
      <c r="B11" s="972"/>
      <c r="C11" s="148" t="s">
        <v>645</v>
      </c>
      <c r="D11" s="497"/>
      <c r="E11" s="498"/>
      <c r="F11" s="499"/>
      <c r="G11" s="497"/>
      <c r="H11" s="498"/>
      <c r="I11" s="499"/>
      <c r="J11" s="497"/>
      <c r="K11" s="498"/>
      <c r="L11" s="499"/>
      <c r="M11" s="497"/>
      <c r="N11" s="498"/>
      <c r="O11" s="499"/>
      <c r="P11" s="497"/>
      <c r="Q11" s="498"/>
      <c r="R11" s="499"/>
      <c r="S11" s="497"/>
      <c r="T11" s="498"/>
      <c r="U11" s="499"/>
      <c r="V11" s="497"/>
      <c r="W11" s="498"/>
      <c r="X11" s="499"/>
      <c r="Y11" s="497"/>
      <c r="Z11" s="498"/>
      <c r="AA11" s="499"/>
      <c r="AB11" s="497"/>
      <c r="AC11" s="498"/>
      <c r="AD11" s="499"/>
      <c r="AE11" s="497"/>
      <c r="AF11" s="498"/>
      <c r="AG11" s="499"/>
      <c r="AH11" s="958"/>
      <c r="AI11" s="959"/>
      <c r="AJ11" s="960"/>
      <c r="AK11" s="958"/>
      <c r="AL11" s="959"/>
      <c r="AM11" s="960"/>
    </row>
    <row r="12" spans="1:39" s="54" customFormat="1" ht="24.75" customHeight="1">
      <c r="B12" s="972"/>
      <c r="C12" s="148" t="s">
        <v>642</v>
      </c>
      <c r="D12" s="497"/>
      <c r="E12" s="498"/>
      <c r="F12" s="499"/>
      <c r="G12" s="497"/>
      <c r="H12" s="498"/>
      <c r="I12" s="499"/>
      <c r="J12" s="497"/>
      <c r="K12" s="498"/>
      <c r="L12" s="499"/>
      <c r="M12" s="497"/>
      <c r="N12" s="498"/>
      <c r="O12" s="499"/>
      <c r="P12" s="497"/>
      <c r="Q12" s="498"/>
      <c r="R12" s="499"/>
      <c r="S12" s="497"/>
      <c r="T12" s="498"/>
      <c r="U12" s="499"/>
      <c r="V12" s="497"/>
      <c r="W12" s="498"/>
      <c r="X12" s="499"/>
      <c r="Y12" s="497"/>
      <c r="Z12" s="498"/>
      <c r="AA12" s="499"/>
      <c r="AB12" s="497"/>
      <c r="AC12" s="498"/>
      <c r="AD12" s="499"/>
      <c r="AE12" s="497"/>
      <c r="AF12" s="498"/>
      <c r="AG12" s="499"/>
      <c r="AH12" s="958"/>
      <c r="AI12" s="959"/>
      <c r="AJ12" s="960"/>
      <c r="AK12" s="958"/>
      <c r="AL12" s="959"/>
      <c r="AM12" s="960"/>
    </row>
    <row r="13" spans="1:39" s="54" customFormat="1" ht="24.75" customHeight="1">
      <c r="B13" s="972"/>
      <c r="C13" s="148" t="s">
        <v>220</v>
      </c>
      <c r="D13" s="500"/>
      <c r="E13" s="501"/>
      <c r="F13" s="502"/>
      <c r="G13" s="500"/>
      <c r="H13" s="501"/>
      <c r="I13" s="502"/>
      <c r="J13" s="500"/>
      <c r="K13" s="501"/>
      <c r="L13" s="502"/>
      <c r="M13" s="500"/>
      <c r="N13" s="501"/>
      <c r="O13" s="502"/>
      <c r="P13" s="500"/>
      <c r="Q13" s="501"/>
      <c r="R13" s="502"/>
      <c r="S13" s="500"/>
      <c r="T13" s="501"/>
      <c r="U13" s="502"/>
      <c r="V13" s="500"/>
      <c r="W13" s="501"/>
      <c r="X13" s="502"/>
      <c r="Y13" s="500"/>
      <c r="Z13" s="501"/>
      <c r="AA13" s="502"/>
      <c r="AB13" s="500"/>
      <c r="AC13" s="501"/>
      <c r="AD13" s="502"/>
      <c r="AE13" s="500"/>
      <c r="AF13" s="501"/>
      <c r="AG13" s="502"/>
      <c r="AH13" s="958"/>
      <c r="AI13" s="959"/>
      <c r="AJ13" s="960"/>
      <c r="AK13" s="958"/>
      <c r="AL13" s="959"/>
      <c r="AM13" s="960"/>
    </row>
    <row r="14" spans="1:39" s="54" customFormat="1" ht="24.75" customHeight="1">
      <c r="B14" s="973"/>
      <c r="C14" s="579" t="s">
        <v>806</v>
      </c>
      <c r="D14" s="503"/>
      <c r="E14" s="504"/>
      <c r="F14" s="505"/>
      <c r="G14" s="503"/>
      <c r="H14" s="504"/>
      <c r="I14" s="505"/>
      <c r="J14" s="503"/>
      <c r="K14" s="504"/>
      <c r="L14" s="505"/>
      <c r="M14" s="503"/>
      <c r="N14" s="504"/>
      <c r="O14" s="505"/>
      <c r="P14" s="503"/>
      <c r="Q14" s="504"/>
      <c r="R14" s="505"/>
      <c r="S14" s="503"/>
      <c r="T14" s="504"/>
      <c r="U14" s="505"/>
      <c r="V14" s="503"/>
      <c r="W14" s="504"/>
      <c r="X14" s="505"/>
      <c r="Y14" s="503"/>
      <c r="Z14" s="504"/>
      <c r="AA14" s="505"/>
      <c r="AB14" s="503"/>
      <c r="AC14" s="504"/>
      <c r="AD14" s="505"/>
      <c r="AE14" s="503"/>
      <c r="AF14" s="504"/>
      <c r="AG14" s="505"/>
      <c r="AH14" s="958"/>
      <c r="AI14" s="959"/>
      <c r="AJ14" s="960"/>
      <c r="AK14" s="958"/>
      <c r="AL14" s="959"/>
      <c r="AM14" s="960"/>
    </row>
    <row r="15" spans="1:39" s="54" customFormat="1" ht="24.75" customHeight="1">
      <c r="B15" s="971" t="s">
        <v>221</v>
      </c>
      <c r="C15" s="116" t="s">
        <v>807</v>
      </c>
      <c r="D15" s="494"/>
      <c r="E15" s="495"/>
      <c r="F15" s="496"/>
      <c r="G15" s="494"/>
      <c r="H15" s="495"/>
      <c r="I15" s="496"/>
      <c r="J15" s="494"/>
      <c r="K15" s="495"/>
      <c r="L15" s="496"/>
      <c r="M15" s="494"/>
      <c r="N15" s="495"/>
      <c r="O15" s="496"/>
      <c r="P15" s="494"/>
      <c r="Q15" s="495"/>
      <c r="R15" s="496"/>
      <c r="S15" s="494"/>
      <c r="T15" s="495"/>
      <c r="U15" s="496"/>
      <c r="V15" s="494"/>
      <c r="W15" s="495"/>
      <c r="X15" s="495"/>
      <c r="Y15" s="506"/>
      <c r="Z15" s="495"/>
      <c r="AA15" s="498"/>
      <c r="AB15" s="494"/>
      <c r="AC15" s="495"/>
      <c r="AD15" s="496"/>
      <c r="AE15" s="494"/>
      <c r="AF15" s="495"/>
      <c r="AG15" s="496"/>
      <c r="AH15" s="958"/>
      <c r="AI15" s="959"/>
      <c r="AJ15" s="960"/>
      <c r="AK15" s="958"/>
      <c r="AL15" s="959"/>
      <c r="AM15" s="960"/>
    </row>
    <row r="16" spans="1:39" s="54" customFormat="1" ht="24.75" customHeight="1">
      <c r="B16" s="972"/>
      <c r="C16" s="148" t="s">
        <v>643</v>
      </c>
      <c r="D16" s="494"/>
      <c r="E16" s="495"/>
      <c r="F16" s="496"/>
      <c r="G16" s="494"/>
      <c r="H16" s="495"/>
      <c r="I16" s="496"/>
      <c r="J16" s="494"/>
      <c r="K16" s="495"/>
      <c r="L16" s="496"/>
      <c r="M16" s="494"/>
      <c r="N16" s="495"/>
      <c r="O16" s="496"/>
      <c r="P16" s="494"/>
      <c r="Q16" s="495"/>
      <c r="R16" s="496"/>
      <c r="S16" s="494"/>
      <c r="T16" s="495"/>
      <c r="U16" s="496"/>
      <c r="V16" s="494"/>
      <c r="W16" s="495"/>
      <c r="X16" s="495"/>
      <c r="Y16" s="494"/>
      <c r="Z16" s="495"/>
      <c r="AA16" s="498"/>
      <c r="AB16" s="494"/>
      <c r="AC16" s="495"/>
      <c r="AD16" s="496"/>
      <c r="AE16" s="494"/>
      <c r="AF16" s="495"/>
      <c r="AG16" s="496"/>
      <c r="AH16" s="958"/>
      <c r="AI16" s="959"/>
      <c r="AJ16" s="960"/>
      <c r="AK16" s="958"/>
      <c r="AL16" s="959"/>
      <c r="AM16" s="960"/>
    </row>
    <row r="17" spans="2:39" s="54" customFormat="1" ht="24.75" customHeight="1">
      <c r="B17" s="972"/>
      <c r="C17" s="148" t="s">
        <v>644</v>
      </c>
      <c r="D17" s="494"/>
      <c r="E17" s="495"/>
      <c r="F17" s="496"/>
      <c r="G17" s="494"/>
      <c r="H17" s="495"/>
      <c r="I17" s="496"/>
      <c r="J17" s="494"/>
      <c r="K17" s="495"/>
      <c r="L17" s="496"/>
      <c r="M17" s="494"/>
      <c r="N17" s="495"/>
      <c r="O17" s="496"/>
      <c r="P17" s="494"/>
      <c r="Q17" s="495"/>
      <c r="R17" s="496"/>
      <c r="S17" s="494"/>
      <c r="T17" s="495"/>
      <c r="U17" s="496"/>
      <c r="V17" s="494"/>
      <c r="W17" s="495"/>
      <c r="X17" s="495"/>
      <c r="Y17" s="494"/>
      <c r="Z17" s="495"/>
      <c r="AA17" s="498"/>
      <c r="AB17" s="494"/>
      <c r="AC17" s="495"/>
      <c r="AD17" s="496"/>
      <c r="AE17" s="494"/>
      <c r="AF17" s="495"/>
      <c r="AG17" s="496"/>
      <c r="AH17" s="958"/>
      <c r="AI17" s="959"/>
      <c r="AJ17" s="960"/>
      <c r="AK17" s="958"/>
      <c r="AL17" s="959"/>
      <c r="AM17" s="960"/>
    </row>
    <row r="18" spans="2:39" s="54" customFormat="1" ht="24.75" customHeight="1">
      <c r="B18" s="972"/>
      <c r="C18" s="148" t="s">
        <v>645</v>
      </c>
      <c r="D18" s="497"/>
      <c r="E18" s="498"/>
      <c r="F18" s="499"/>
      <c r="G18" s="497"/>
      <c r="H18" s="498"/>
      <c r="I18" s="499"/>
      <c r="J18" s="497"/>
      <c r="K18" s="498"/>
      <c r="L18" s="499"/>
      <c r="M18" s="497"/>
      <c r="N18" s="498"/>
      <c r="O18" s="499"/>
      <c r="P18" s="497"/>
      <c r="Q18" s="498"/>
      <c r="R18" s="499"/>
      <c r="S18" s="497"/>
      <c r="T18" s="498"/>
      <c r="U18" s="499"/>
      <c r="V18" s="497"/>
      <c r="W18" s="498"/>
      <c r="X18" s="499"/>
      <c r="Y18" s="497"/>
      <c r="Z18" s="498"/>
      <c r="AA18" s="498"/>
      <c r="AB18" s="497"/>
      <c r="AC18" s="498"/>
      <c r="AD18" s="499"/>
      <c r="AE18" s="497"/>
      <c r="AF18" s="498"/>
      <c r="AG18" s="499"/>
      <c r="AH18" s="958"/>
      <c r="AI18" s="959"/>
      <c r="AJ18" s="960"/>
      <c r="AK18" s="958"/>
      <c r="AL18" s="959"/>
      <c r="AM18" s="960"/>
    </row>
    <row r="19" spans="2:39" s="54" customFormat="1" ht="24.75" customHeight="1">
      <c r="B19" s="972"/>
      <c r="C19" s="148" t="s">
        <v>642</v>
      </c>
      <c r="D19" s="497"/>
      <c r="E19" s="498"/>
      <c r="F19" s="499"/>
      <c r="G19" s="497"/>
      <c r="H19" s="498"/>
      <c r="I19" s="499"/>
      <c r="J19" s="497"/>
      <c r="K19" s="498"/>
      <c r="L19" s="499"/>
      <c r="M19" s="497"/>
      <c r="N19" s="498"/>
      <c r="O19" s="499"/>
      <c r="P19" s="497"/>
      <c r="Q19" s="498"/>
      <c r="R19" s="499"/>
      <c r="S19" s="497"/>
      <c r="T19" s="498"/>
      <c r="U19" s="499"/>
      <c r="V19" s="497"/>
      <c r="W19" s="498"/>
      <c r="X19" s="499"/>
      <c r="Y19" s="497"/>
      <c r="Z19" s="498"/>
      <c r="AA19" s="498"/>
      <c r="AB19" s="497"/>
      <c r="AC19" s="495"/>
      <c r="AD19" s="499"/>
      <c r="AE19" s="497"/>
      <c r="AF19" s="498"/>
      <c r="AG19" s="499"/>
      <c r="AH19" s="958"/>
      <c r="AI19" s="959"/>
      <c r="AJ19" s="960"/>
      <c r="AK19" s="958"/>
      <c r="AL19" s="959"/>
      <c r="AM19" s="960"/>
    </row>
    <row r="20" spans="2:39" s="54" customFormat="1" ht="24.75" customHeight="1">
      <c r="B20" s="972"/>
      <c r="C20" s="148" t="s">
        <v>220</v>
      </c>
      <c r="D20" s="497"/>
      <c r="E20" s="498"/>
      <c r="F20" s="499"/>
      <c r="G20" s="497"/>
      <c r="H20" s="498"/>
      <c r="I20" s="499"/>
      <c r="J20" s="497"/>
      <c r="K20" s="498"/>
      <c r="L20" s="499"/>
      <c r="M20" s="497"/>
      <c r="N20" s="498"/>
      <c r="O20" s="499"/>
      <c r="P20" s="497"/>
      <c r="Q20" s="498"/>
      <c r="R20" s="499"/>
      <c r="S20" s="497"/>
      <c r="T20" s="498"/>
      <c r="U20" s="499"/>
      <c r="V20" s="497"/>
      <c r="W20" s="498"/>
      <c r="X20" s="499"/>
      <c r="Y20" s="497"/>
      <c r="Z20" s="507"/>
      <c r="AA20" s="498"/>
      <c r="AB20" s="497"/>
      <c r="AC20" s="495"/>
      <c r="AD20" s="499"/>
      <c r="AE20" s="497"/>
      <c r="AF20" s="498"/>
      <c r="AG20" s="499"/>
      <c r="AH20" s="958"/>
      <c r="AI20" s="959"/>
      <c r="AJ20" s="960"/>
      <c r="AK20" s="958"/>
      <c r="AL20" s="959"/>
      <c r="AM20" s="960"/>
    </row>
    <row r="21" spans="2:39" s="54" customFormat="1" ht="24.75" customHeight="1">
      <c r="B21" s="973"/>
      <c r="C21" s="579" t="s">
        <v>806</v>
      </c>
      <c r="D21" s="503"/>
      <c r="E21" s="504"/>
      <c r="F21" s="505"/>
      <c r="G21" s="503"/>
      <c r="H21" s="504"/>
      <c r="I21" s="505"/>
      <c r="J21" s="503"/>
      <c r="K21" s="504"/>
      <c r="L21" s="505"/>
      <c r="M21" s="503"/>
      <c r="N21" s="504"/>
      <c r="O21" s="505"/>
      <c r="P21" s="503"/>
      <c r="Q21" s="504"/>
      <c r="R21" s="505"/>
      <c r="S21" s="503"/>
      <c r="T21" s="504"/>
      <c r="U21" s="505"/>
      <c r="V21" s="503"/>
      <c r="W21" s="504"/>
      <c r="X21" s="505"/>
      <c r="Y21" s="503"/>
      <c r="Z21" s="504"/>
      <c r="AA21" s="508"/>
      <c r="AB21" s="503"/>
      <c r="AC21" s="504"/>
      <c r="AD21" s="505"/>
      <c r="AE21" s="503"/>
      <c r="AF21" s="504"/>
      <c r="AG21" s="505"/>
      <c r="AH21" s="958"/>
      <c r="AI21" s="959"/>
      <c r="AJ21" s="960"/>
      <c r="AK21" s="958"/>
      <c r="AL21" s="959"/>
      <c r="AM21" s="960"/>
    </row>
    <row r="22" spans="2:39" s="54" customFormat="1" ht="24.75" customHeight="1">
      <c r="B22" s="971" t="s">
        <v>266</v>
      </c>
      <c r="C22" s="116" t="s">
        <v>807</v>
      </c>
      <c r="D22" s="494"/>
      <c r="E22" s="495"/>
      <c r="F22" s="496"/>
      <c r="G22" s="494"/>
      <c r="H22" s="495"/>
      <c r="I22" s="496"/>
      <c r="J22" s="494"/>
      <c r="K22" s="495"/>
      <c r="L22" s="496"/>
      <c r="M22" s="494"/>
      <c r="N22" s="495"/>
      <c r="O22" s="496"/>
      <c r="P22" s="494"/>
      <c r="Q22" s="495"/>
      <c r="R22" s="496"/>
      <c r="S22" s="494"/>
      <c r="T22" s="495"/>
      <c r="U22" s="496"/>
      <c r="V22" s="494"/>
      <c r="W22" s="495"/>
      <c r="X22" s="496"/>
      <c r="Y22" s="506"/>
      <c r="Z22" s="495"/>
      <c r="AA22" s="498"/>
      <c r="AB22" s="494"/>
      <c r="AC22" s="495"/>
      <c r="AD22" s="496"/>
      <c r="AE22" s="494"/>
      <c r="AF22" s="495"/>
      <c r="AG22" s="496"/>
      <c r="AH22" s="958"/>
      <c r="AI22" s="959"/>
      <c r="AJ22" s="960"/>
      <c r="AK22" s="958"/>
      <c r="AL22" s="959"/>
      <c r="AM22" s="960"/>
    </row>
    <row r="23" spans="2:39" s="54" customFormat="1" ht="24.75" customHeight="1">
      <c r="B23" s="972"/>
      <c r="C23" s="148" t="s">
        <v>643</v>
      </c>
      <c r="D23" s="494"/>
      <c r="E23" s="495"/>
      <c r="F23" s="496"/>
      <c r="G23" s="494"/>
      <c r="H23" s="495"/>
      <c r="I23" s="496"/>
      <c r="J23" s="494"/>
      <c r="K23" s="495"/>
      <c r="L23" s="496"/>
      <c r="M23" s="494"/>
      <c r="N23" s="495"/>
      <c r="O23" s="496"/>
      <c r="P23" s="494"/>
      <c r="Q23" s="495"/>
      <c r="R23" s="496"/>
      <c r="S23" s="494"/>
      <c r="T23" s="495"/>
      <c r="U23" s="496"/>
      <c r="V23" s="494"/>
      <c r="W23" s="495"/>
      <c r="X23" s="496"/>
      <c r="Y23" s="494"/>
      <c r="Z23" s="495"/>
      <c r="AA23" s="498"/>
      <c r="AB23" s="494"/>
      <c r="AC23" s="495"/>
      <c r="AD23" s="496"/>
      <c r="AE23" s="494"/>
      <c r="AF23" s="495"/>
      <c r="AG23" s="496"/>
      <c r="AH23" s="958"/>
      <c r="AI23" s="959"/>
      <c r="AJ23" s="960"/>
      <c r="AK23" s="958"/>
      <c r="AL23" s="959"/>
      <c r="AM23" s="960"/>
    </row>
    <row r="24" spans="2:39" s="54" customFormat="1" ht="24.75" customHeight="1">
      <c r="B24" s="972"/>
      <c r="C24" s="148" t="s">
        <v>644</v>
      </c>
      <c r="D24" s="494"/>
      <c r="E24" s="495"/>
      <c r="F24" s="496"/>
      <c r="G24" s="494"/>
      <c r="H24" s="495"/>
      <c r="I24" s="496"/>
      <c r="J24" s="494"/>
      <c r="K24" s="495"/>
      <c r="L24" s="496"/>
      <c r="M24" s="494"/>
      <c r="N24" s="495"/>
      <c r="O24" s="496"/>
      <c r="P24" s="494"/>
      <c r="Q24" s="495"/>
      <c r="R24" s="496"/>
      <c r="S24" s="494"/>
      <c r="T24" s="495"/>
      <c r="U24" s="496"/>
      <c r="V24" s="494"/>
      <c r="W24" s="495"/>
      <c r="X24" s="496"/>
      <c r="Y24" s="494"/>
      <c r="Z24" s="495"/>
      <c r="AA24" s="498"/>
      <c r="AB24" s="494"/>
      <c r="AC24" s="495"/>
      <c r="AD24" s="496"/>
      <c r="AE24" s="494"/>
      <c r="AF24" s="495"/>
      <c r="AG24" s="496"/>
      <c r="AH24" s="958"/>
      <c r="AI24" s="959"/>
      <c r="AJ24" s="960"/>
      <c r="AK24" s="958"/>
      <c r="AL24" s="959"/>
      <c r="AM24" s="960"/>
    </row>
    <row r="25" spans="2:39" s="54" customFormat="1" ht="24.75" customHeight="1">
      <c r="B25" s="972"/>
      <c r="C25" s="148" t="s">
        <v>645</v>
      </c>
      <c r="D25" s="494"/>
      <c r="E25" s="495"/>
      <c r="F25" s="496"/>
      <c r="G25" s="494"/>
      <c r="H25" s="495"/>
      <c r="I25" s="496"/>
      <c r="J25" s="494"/>
      <c r="K25" s="495"/>
      <c r="L25" s="496"/>
      <c r="M25" s="494"/>
      <c r="N25" s="495"/>
      <c r="O25" s="496"/>
      <c r="P25" s="494"/>
      <c r="Q25" s="495"/>
      <c r="R25" s="496"/>
      <c r="S25" s="494"/>
      <c r="T25" s="495"/>
      <c r="U25" s="496"/>
      <c r="V25" s="494"/>
      <c r="W25" s="495"/>
      <c r="X25" s="496"/>
      <c r="Y25" s="494"/>
      <c r="Z25" s="495"/>
      <c r="AA25" s="498"/>
      <c r="AB25" s="494"/>
      <c r="AC25" s="495"/>
      <c r="AD25" s="496"/>
      <c r="AE25" s="494"/>
      <c r="AF25" s="495"/>
      <c r="AG25" s="496"/>
      <c r="AH25" s="958"/>
      <c r="AI25" s="959"/>
      <c r="AJ25" s="960"/>
      <c r="AK25" s="958"/>
      <c r="AL25" s="959"/>
      <c r="AM25" s="960"/>
    </row>
    <row r="26" spans="2:39" s="54" customFormat="1" ht="24.75" customHeight="1">
      <c r="B26" s="972"/>
      <c r="C26" s="148" t="s">
        <v>642</v>
      </c>
      <c r="D26" s="497"/>
      <c r="E26" s="498"/>
      <c r="F26" s="499"/>
      <c r="G26" s="497"/>
      <c r="H26" s="498"/>
      <c r="I26" s="499"/>
      <c r="J26" s="497"/>
      <c r="K26" s="498"/>
      <c r="L26" s="499"/>
      <c r="M26" s="497"/>
      <c r="N26" s="498"/>
      <c r="O26" s="499"/>
      <c r="P26" s="497"/>
      <c r="Q26" s="498"/>
      <c r="R26" s="499"/>
      <c r="S26" s="497"/>
      <c r="T26" s="498"/>
      <c r="U26" s="499"/>
      <c r="V26" s="497"/>
      <c r="W26" s="498"/>
      <c r="X26" s="499"/>
      <c r="Y26" s="497"/>
      <c r="Z26" s="498"/>
      <c r="AA26" s="498"/>
      <c r="AB26" s="497"/>
      <c r="AC26" s="498"/>
      <c r="AD26" s="499"/>
      <c r="AE26" s="497"/>
      <c r="AF26" s="498"/>
      <c r="AG26" s="499"/>
      <c r="AH26" s="958"/>
      <c r="AI26" s="959"/>
      <c r="AJ26" s="960"/>
      <c r="AK26" s="958"/>
      <c r="AL26" s="959"/>
      <c r="AM26" s="960"/>
    </row>
    <row r="27" spans="2:39" s="54" customFormat="1" ht="24.75" customHeight="1">
      <c r="B27" s="972"/>
      <c r="C27" s="148" t="s">
        <v>220</v>
      </c>
      <c r="D27" s="497"/>
      <c r="E27" s="498"/>
      <c r="F27" s="499"/>
      <c r="G27" s="497"/>
      <c r="H27" s="498"/>
      <c r="I27" s="499"/>
      <c r="J27" s="497"/>
      <c r="K27" s="498"/>
      <c r="L27" s="499"/>
      <c r="M27" s="497"/>
      <c r="N27" s="498"/>
      <c r="O27" s="499"/>
      <c r="P27" s="497"/>
      <c r="Q27" s="498"/>
      <c r="R27" s="499"/>
      <c r="S27" s="497"/>
      <c r="T27" s="498"/>
      <c r="U27" s="499"/>
      <c r="V27" s="497"/>
      <c r="W27" s="498"/>
      <c r="X27" s="499"/>
      <c r="Y27" s="497"/>
      <c r="Z27" s="498"/>
      <c r="AA27" s="499"/>
      <c r="AB27" s="497"/>
      <c r="AC27" s="498"/>
      <c r="AD27" s="499"/>
      <c r="AE27" s="497"/>
      <c r="AF27" s="498"/>
      <c r="AG27" s="499"/>
      <c r="AH27" s="958"/>
      <c r="AI27" s="959"/>
      <c r="AJ27" s="960"/>
      <c r="AK27" s="958"/>
      <c r="AL27" s="959"/>
      <c r="AM27" s="960"/>
    </row>
    <row r="28" spans="2:39" s="54" customFormat="1" ht="24.75" customHeight="1">
      <c r="B28" s="973"/>
      <c r="C28" s="579" t="s">
        <v>806</v>
      </c>
      <c r="D28" s="503"/>
      <c r="E28" s="504"/>
      <c r="F28" s="505"/>
      <c r="G28" s="503"/>
      <c r="H28" s="504"/>
      <c r="I28" s="505"/>
      <c r="J28" s="503"/>
      <c r="K28" s="504"/>
      <c r="L28" s="505"/>
      <c r="M28" s="503"/>
      <c r="N28" s="504"/>
      <c r="O28" s="505"/>
      <c r="P28" s="503"/>
      <c r="Q28" s="504"/>
      <c r="R28" s="505"/>
      <c r="S28" s="503"/>
      <c r="T28" s="504"/>
      <c r="U28" s="505"/>
      <c r="V28" s="503"/>
      <c r="W28" s="504"/>
      <c r="X28" s="505"/>
      <c r="Y28" s="503"/>
      <c r="Z28" s="504"/>
      <c r="AA28" s="505"/>
      <c r="AB28" s="503"/>
      <c r="AC28" s="504"/>
      <c r="AD28" s="505"/>
      <c r="AE28" s="503"/>
      <c r="AF28" s="504"/>
      <c r="AG28" s="505"/>
      <c r="AH28" s="958"/>
      <c r="AI28" s="959"/>
      <c r="AJ28" s="960"/>
      <c r="AK28" s="958"/>
      <c r="AL28" s="959"/>
      <c r="AM28" s="960"/>
    </row>
    <row r="29" spans="2:39" s="54" customFormat="1" ht="20.100000000000001" customHeight="1">
      <c r="B29" s="966" t="s">
        <v>304</v>
      </c>
      <c r="C29" s="967"/>
      <c r="D29" s="509"/>
      <c r="E29" s="493"/>
      <c r="F29" s="508"/>
      <c r="G29" s="509"/>
      <c r="H29" s="493"/>
      <c r="I29" s="508"/>
      <c r="J29" s="509"/>
      <c r="K29" s="493"/>
      <c r="L29" s="508"/>
      <c r="M29" s="509"/>
      <c r="N29" s="493"/>
      <c r="O29" s="508"/>
      <c r="P29" s="509"/>
      <c r="Q29" s="493"/>
      <c r="R29" s="508"/>
      <c r="S29" s="509"/>
      <c r="T29" s="493"/>
      <c r="U29" s="508"/>
      <c r="V29" s="509"/>
      <c r="W29" s="493"/>
      <c r="X29" s="508"/>
      <c r="Y29" s="509"/>
      <c r="Z29" s="493"/>
      <c r="AA29" s="508"/>
      <c r="AB29" s="509"/>
      <c r="AC29" s="493"/>
      <c r="AD29" s="508"/>
      <c r="AE29" s="509"/>
      <c r="AF29" s="493"/>
      <c r="AG29" s="508"/>
      <c r="AH29" s="961"/>
      <c r="AI29" s="962"/>
      <c r="AJ29" s="963"/>
      <c r="AK29" s="961"/>
      <c r="AL29" s="962"/>
      <c r="AM29" s="963"/>
    </row>
    <row r="30" spans="2:39" s="54" customFormat="1" ht="20.100000000000001" customHeight="1">
      <c r="B30" s="950" t="s">
        <v>222</v>
      </c>
      <c r="C30" s="951"/>
      <c r="D30" s="494"/>
      <c r="E30" s="495"/>
      <c r="F30" s="496"/>
      <c r="G30" s="494"/>
      <c r="H30" s="495"/>
      <c r="I30" s="496"/>
      <c r="J30" s="494"/>
      <c r="K30" s="495"/>
      <c r="L30" s="496"/>
      <c r="M30" s="494"/>
      <c r="N30" s="495"/>
      <c r="O30" s="496"/>
      <c r="P30" s="494"/>
      <c r="Q30" s="495"/>
      <c r="R30" s="496"/>
      <c r="S30" s="494"/>
      <c r="T30" s="495"/>
      <c r="U30" s="496"/>
      <c r="V30" s="494"/>
      <c r="W30" s="495"/>
      <c r="X30" s="496"/>
      <c r="Y30" s="494"/>
      <c r="Z30" s="495"/>
      <c r="AA30" s="496"/>
      <c r="AB30" s="494"/>
      <c r="AC30" s="495"/>
      <c r="AD30" s="496"/>
      <c r="AE30" s="494"/>
      <c r="AF30" s="495"/>
      <c r="AG30" s="496"/>
      <c r="AH30" s="494"/>
      <c r="AI30" s="495"/>
      <c r="AJ30" s="496"/>
      <c r="AK30" s="510"/>
      <c r="AL30" s="511"/>
      <c r="AM30" s="512"/>
    </row>
    <row r="31" spans="2:39" s="54" customFormat="1" ht="20.100000000000001" customHeight="1">
      <c r="B31" s="952" t="s">
        <v>641</v>
      </c>
      <c r="C31" s="953"/>
      <c r="D31" s="503"/>
      <c r="E31" s="504"/>
      <c r="F31" s="505"/>
      <c r="G31" s="503"/>
      <c r="H31" s="504"/>
      <c r="I31" s="505"/>
      <c r="J31" s="503"/>
      <c r="K31" s="504"/>
      <c r="L31" s="505"/>
      <c r="M31" s="503"/>
      <c r="N31" s="504"/>
      <c r="O31" s="505"/>
      <c r="P31" s="503"/>
      <c r="Q31" s="504"/>
      <c r="R31" s="505"/>
      <c r="S31" s="503"/>
      <c r="T31" s="504"/>
      <c r="U31" s="505"/>
      <c r="V31" s="503"/>
      <c r="W31" s="504"/>
      <c r="X31" s="505"/>
      <c r="Y31" s="503"/>
      <c r="Z31" s="504"/>
      <c r="AA31" s="505"/>
      <c r="AB31" s="503"/>
      <c r="AC31" s="504"/>
      <c r="AD31" s="505"/>
      <c r="AE31" s="503"/>
      <c r="AF31" s="504"/>
      <c r="AG31" s="505"/>
      <c r="AH31" s="503"/>
      <c r="AI31" s="504"/>
      <c r="AJ31" s="505"/>
      <c r="AK31" s="513"/>
      <c r="AL31" s="514"/>
      <c r="AM31" s="515"/>
    </row>
    <row r="32" spans="2:39" s="54" customFormat="1" ht="24.75" customHeight="1">
      <c r="B32" s="115" t="s">
        <v>826</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row>
    <row r="33" spans="2:39" s="54" customFormat="1" ht="24.75" customHeight="1">
      <c r="B33" s="115"/>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row>
    <row r="34" spans="2:39" s="54" customFormat="1" ht="24.75" customHeight="1">
      <c r="B34" s="981" t="s">
        <v>855</v>
      </c>
      <c r="C34" s="620"/>
      <c r="D34" s="620"/>
      <c r="E34" s="620"/>
      <c r="F34" s="620"/>
      <c r="G34" s="620"/>
      <c r="H34" s="620"/>
      <c r="I34" s="620"/>
      <c r="J34" s="620"/>
      <c r="K34" s="620"/>
      <c r="L34" s="620"/>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2:39" s="54" customFormat="1" ht="24.75" customHeight="1">
      <c r="B35" s="947" t="s">
        <v>102</v>
      </c>
      <c r="C35" s="948"/>
      <c r="D35" s="949">
        <f>データ参照シート!B17</f>
        <v>0</v>
      </c>
      <c r="E35" s="949"/>
      <c r="F35" s="949"/>
      <c r="G35" s="949"/>
      <c r="H35" s="949"/>
      <c r="I35" s="949"/>
      <c r="J35" s="949"/>
      <c r="K35" s="949"/>
      <c r="L35" s="949"/>
      <c r="M35" s="949" t="str">
        <f>データ参照シート!B18</f>
        <v>-</v>
      </c>
      <c r="N35" s="949"/>
      <c r="O35" s="949"/>
      <c r="P35" s="949"/>
      <c r="Q35" s="949"/>
      <c r="R35" s="949"/>
      <c r="S35" s="949"/>
      <c r="T35" s="949"/>
      <c r="U35" s="949"/>
      <c r="V35" s="949" t="str">
        <f>データ参照シート!B19</f>
        <v>-</v>
      </c>
      <c r="W35" s="949"/>
      <c r="X35" s="949"/>
      <c r="Y35" s="949"/>
      <c r="Z35" s="949"/>
      <c r="AA35" s="949"/>
      <c r="AB35" s="949"/>
      <c r="AC35" s="949"/>
      <c r="AD35" s="949"/>
      <c r="AE35" s="949" t="str">
        <f>データ参照シート!B20</f>
        <v>-</v>
      </c>
      <c r="AF35" s="949"/>
      <c r="AG35" s="949"/>
      <c r="AH35" s="949"/>
      <c r="AI35" s="949"/>
      <c r="AJ35" s="949"/>
      <c r="AK35" s="949"/>
      <c r="AL35" s="949"/>
      <c r="AM35" s="949"/>
    </row>
    <row r="36" spans="2:39" s="54" customFormat="1" ht="20.100000000000001" customHeight="1">
      <c r="B36" s="977" t="s">
        <v>219</v>
      </c>
      <c r="C36" s="978"/>
      <c r="D36" s="516"/>
      <c r="E36" s="517"/>
      <c r="F36" s="518"/>
      <c r="G36" s="517"/>
      <c r="H36" s="517"/>
      <c r="I36" s="517"/>
      <c r="J36" s="517"/>
      <c r="K36" s="519"/>
      <c r="L36" s="520"/>
      <c r="M36" s="517"/>
      <c r="N36" s="517"/>
      <c r="O36" s="517"/>
      <c r="P36" s="517"/>
      <c r="Q36" s="517"/>
      <c r="R36" s="517"/>
      <c r="S36" s="517"/>
      <c r="T36" s="519"/>
      <c r="U36" s="520"/>
      <c r="V36" s="516"/>
      <c r="W36" s="517"/>
      <c r="X36" s="517"/>
      <c r="Y36" s="517"/>
      <c r="Z36" s="517"/>
      <c r="AA36" s="517"/>
      <c r="AB36" s="517"/>
      <c r="AC36" s="519"/>
      <c r="AD36" s="520"/>
      <c r="AE36" s="516"/>
      <c r="AF36" s="517"/>
      <c r="AG36" s="517"/>
      <c r="AH36" s="517"/>
      <c r="AI36" s="517"/>
      <c r="AJ36" s="517"/>
      <c r="AK36" s="517"/>
      <c r="AL36" s="517"/>
      <c r="AM36" s="521"/>
    </row>
    <row r="37" spans="2:39" s="54" customFormat="1" ht="20.100000000000001" customHeight="1">
      <c r="B37" s="977" t="s">
        <v>726</v>
      </c>
      <c r="C37" s="978"/>
      <c r="D37" s="522"/>
      <c r="E37" s="518"/>
      <c r="F37" s="518"/>
      <c r="G37" s="518"/>
      <c r="H37" s="518"/>
      <c r="I37" s="518"/>
      <c r="J37" s="518"/>
      <c r="K37" s="523"/>
      <c r="L37" s="524"/>
      <c r="M37" s="518"/>
      <c r="N37" s="518"/>
      <c r="O37" s="518"/>
      <c r="P37" s="518"/>
      <c r="Q37" s="518"/>
      <c r="R37" s="518"/>
      <c r="S37" s="518"/>
      <c r="T37" s="523"/>
      <c r="U37" s="524"/>
      <c r="V37" s="522"/>
      <c r="W37" s="518"/>
      <c r="X37" s="518"/>
      <c r="Y37" s="518"/>
      <c r="Z37" s="518"/>
      <c r="AA37" s="518"/>
      <c r="AB37" s="518"/>
      <c r="AC37" s="523"/>
      <c r="AD37" s="524"/>
      <c r="AE37" s="522"/>
      <c r="AF37" s="518"/>
      <c r="AG37" s="518"/>
      <c r="AH37" s="518"/>
      <c r="AI37" s="518"/>
      <c r="AJ37" s="518"/>
      <c r="AK37" s="518"/>
      <c r="AL37" s="518"/>
      <c r="AM37" s="525"/>
    </row>
    <row r="38" spans="2:39" s="54" customFormat="1" ht="20.100000000000001" customHeight="1">
      <c r="B38" s="977" t="s">
        <v>221</v>
      </c>
      <c r="C38" s="978"/>
      <c r="D38" s="522"/>
      <c r="E38" s="518"/>
      <c r="F38" s="518"/>
      <c r="G38" s="518"/>
      <c r="H38" s="518"/>
      <c r="I38" s="518"/>
      <c r="J38" s="518"/>
      <c r="K38" s="523"/>
      <c r="L38" s="524"/>
      <c r="M38" s="518"/>
      <c r="N38" s="518"/>
      <c r="O38" s="518"/>
      <c r="P38" s="518"/>
      <c r="Q38" s="518"/>
      <c r="R38" s="518"/>
      <c r="S38" s="518"/>
      <c r="T38" s="523"/>
      <c r="U38" s="524"/>
      <c r="V38" s="522"/>
      <c r="W38" s="518"/>
      <c r="X38" s="518"/>
      <c r="Y38" s="518"/>
      <c r="Z38" s="518"/>
      <c r="AA38" s="518"/>
      <c r="AB38" s="518"/>
      <c r="AC38" s="523"/>
      <c r="AD38" s="524"/>
      <c r="AE38" s="522"/>
      <c r="AF38" s="518"/>
      <c r="AG38" s="518"/>
      <c r="AH38" s="518"/>
      <c r="AI38" s="518"/>
      <c r="AJ38" s="518"/>
      <c r="AK38" s="518"/>
      <c r="AL38" s="518"/>
      <c r="AM38" s="525"/>
    </row>
    <row r="39" spans="2:39" s="54" customFormat="1" ht="20.100000000000001" customHeight="1">
      <c r="B39" s="977" t="s">
        <v>727</v>
      </c>
      <c r="C39" s="978"/>
      <c r="D39" s="522"/>
      <c r="E39" s="518"/>
      <c r="F39" s="518"/>
      <c r="G39" s="518"/>
      <c r="H39" s="518"/>
      <c r="I39" s="518"/>
      <c r="J39" s="518"/>
      <c r="K39" s="523"/>
      <c r="L39" s="524"/>
      <c r="M39" s="518"/>
      <c r="N39" s="518"/>
      <c r="O39" s="518"/>
      <c r="P39" s="518"/>
      <c r="Q39" s="518"/>
      <c r="R39" s="518"/>
      <c r="S39" s="518"/>
      <c r="T39" s="523"/>
      <c r="U39" s="524"/>
      <c r="V39" s="522"/>
      <c r="W39" s="518"/>
      <c r="X39" s="518"/>
      <c r="Y39" s="518"/>
      <c r="Z39" s="518"/>
      <c r="AA39" s="518"/>
      <c r="AB39" s="518"/>
      <c r="AC39" s="523"/>
      <c r="AD39" s="524"/>
      <c r="AE39" s="522"/>
      <c r="AF39" s="518"/>
      <c r="AG39" s="518"/>
      <c r="AH39" s="518"/>
      <c r="AI39" s="518"/>
      <c r="AJ39" s="518"/>
      <c r="AK39" s="518"/>
      <c r="AL39" s="518"/>
      <c r="AM39" s="525"/>
    </row>
    <row r="40" spans="2:39" s="54" customFormat="1" ht="19.5" customHeight="1">
      <c r="B40" s="979" t="s">
        <v>728</v>
      </c>
      <c r="C40" s="980"/>
      <c r="D40" s="526"/>
      <c r="E40" s="527"/>
      <c r="F40" s="527"/>
      <c r="G40" s="527"/>
      <c r="H40" s="527"/>
      <c r="I40" s="527"/>
      <c r="J40" s="527"/>
      <c r="K40" s="527"/>
      <c r="L40" s="528"/>
      <c r="M40" s="526"/>
      <c r="N40" s="527"/>
      <c r="O40" s="527"/>
      <c r="P40" s="527"/>
      <c r="Q40" s="527"/>
      <c r="R40" s="527"/>
      <c r="S40" s="527"/>
      <c r="T40" s="527"/>
      <c r="U40" s="528"/>
      <c r="V40" s="526"/>
      <c r="W40" s="527"/>
      <c r="X40" s="527"/>
      <c r="Y40" s="527"/>
      <c r="Z40" s="527"/>
      <c r="AA40" s="527"/>
      <c r="AB40" s="527"/>
      <c r="AC40" s="527"/>
      <c r="AD40" s="528"/>
      <c r="AE40" s="526"/>
      <c r="AF40" s="527"/>
      <c r="AG40" s="527"/>
      <c r="AH40" s="527"/>
      <c r="AI40" s="527"/>
      <c r="AJ40" s="527"/>
      <c r="AK40" s="527"/>
      <c r="AL40" s="527"/>
      <c r="AM40" s="528"/>
    </row>
    <row r="41" spans="2:39" s="54" customFormat="1" ht="20.100000000000001" customHeight="1">
      <c r="B41" s="982" t="s">
        <v>729</v>
      </c>
      <c r="C41" s="983"/>
      <c r="D41" s="522"/>
      <c r="E41" s="518"/>
      <c r="F41" s="518"/>
      <c r="G41" s="518"/>
      <c r="H41" s="518"/>
      <c r="I41" s="518"/>
      <c r="J41" s="518"/>
      <c r="K41" s="523"/>
      <c r="L41" s="524"/>
      <c r="M41" s="518"/>
      <c r="N41" s="518"/>
      <c r="O41" s="518"/>
      <c r="P41" s="518"/>
      <c r="Q41" s="518"/>
      <c r="R41" s="518"/>
      <c r="S41" s="518"/>
      <c r="T41" s="523"/>
      <c r="U41" s="524"/>
      <c r="V41" s="522"/>
      <c r="W41" s="518"/>
      <c r="X41" s="518"/>
      <c r="Y41" s="518"/>
      <c r="Z41" s="518"/>
      <c r="AA41" s="518"/>
      <c r="AB41" s="518"/>
      <c r="AC41" s="523"/>
      <c r="AD41" s="524"/>
      <c r="AE41" s="522"/>
      <c r="AF41" s="518"/>
      <c r="AG41" s="518"/>
      <c r="AH41" s="518"/>
      <c r="AI41" s="518"/>
      <c r="AJ41" s="518"/>
      <c r="AK41" s="518"/>
      <c r="AL41" s="518"/>
      <c r="AM41" s="525"/>
    </row>
    <row r="42" spans="2:39" s="54" customFormat="1" ht="20.100000000000001" customHeight="1">
      <c r="B42" s="975" t="s">
        <v>222</v>
      </c>
      <c r="C42" s="976"/>
      <c r="D42" s="522"/>
      <c r="E42" s="518"/>
      <c r="F42" s="518"/>
      <c r="G42" s="518"/>
      <c r="H42" s="518"/>
      <c r="I42" s="518"/>
      <c r="J42" s="518"/>
      <c r="K42" s="523"/>
      <c r="L42" s="524"/>
      <c r="M42" s="518"/>
      <c r="N42" s="518"/>
      <c r="O42" s="518"/>
      <c r="P42" s="518"/>
      <c r="Q42" s="518"/>
      <c r="R42" s="518"/>
      <c r="S42" s="518"/>
      <c r="T42" s="523"/>
      <c r="U42" s="524"/>
      <c r="V42" s="522"/>
      <c r="W42" s="518"/>
      <c r="X42" s="518"/>
      <c r="Y42" s="518"/>
      <c r="Z42" s="518"/>
      <c r="AA42" s="518"/>
      <c r="AB42" s="518"/>
      <c r="AC42" s="523"/>
      <c r="AD42" s="524"/>
      <c r="AE42" s="522"/>
      <c r="AF42" s="518"/>
      <c r="AG42" s="518"/>
      <c r="AH42" s="518"/>
      <c r="AI42" s="518"/>
      <c r="AJ42" s="518"/>
      <c r="AK42" s="518"/>
      <c r="AL42" s="518"/>
      <c r="AM42" s="525"/>
    </row>
    <row r="43" spans="2:39" s="54" customFormat="1" ht="20.100000000000001" customHeight="1">
      <c r="B43" s="975" t="s">
        <v>827</v>
      </c>
      <c r="C43" s="976"/>
      <c r="D43" s="522"/>
      <c r="E43" s="518"/>
      <c r="F43" s="518"/>
      <c r="G43" s="518"/>
      <c r="H43" s="518"/>
      <c r="I43" s="518"/>
      <c r="J43" s="518"/>
      <c r="K43" s="523"/>
      <c r="L43" s="524"/>
      <c r="M43" s="518"/>
      <c r="N43" s="518"/>
      <c r="O43" s="518"/>
      <c r="P43" s="518"/>
      <c r="Q43" s="518"/>
      <c r="R43" s="518"/>
      <c r="S43" s="518"/>
      <c r="T43" s="523"/>
      <c r="U43" s="524"/>
      <c r="V43" s="522"/>
      <c r="W43" s="518"/>
      <c r="X43" s="518"/>
      <c r="Y43" s="518"/>
      <c r="Z43" s="518"/>
      <c r="AA43" s="518"/>
      <c r="AB43" s="518"/>
      <c r="AC43" s="523"/>
      <c r="AD43" s="524"/>
      <c r="AE43" s="522"/>
      <c r="AF43" s="518"/>
      <c r="AG43" s="518"/>
      <c r="AH43" s="518"/>
      <c r="AI43" s="518"/>
      <c r="AJ43" s="518"/>
      <c r="AK43" s="518"/>
      <c r="AL43" s="518"/>
      <c r="AM43" s="525"/>
    </row>
    <row r="44" spans="2:39" s="54" customFormat="1" ht="29.25" customHeight="1">
      <c r="B44" s="115" t="s">
        <v>877</v>
      </c>
    </row>
    <row r="46" spans="2:39">
      <c r="B46" s="122" t="s">
        <v>856</v>
      </c>
    </row>
    <row r="47" spans="2:39">
      <c r="B47" s="974"/>
      <c r="C47" s="924"/>
      <c r="D47" s="924"/>
      <c r="E47" s="924"/>
      <c r="F47" s="924"/>
      <c r="G47" s="924"/>
      <c r="H47" s="924"/>
      <c r="I47" s="924"/>
      <c r="J47" s="924"/>
      <c r="K47" s="924"/>
      <c r="L47" s="924"/>
      <c r="M47" s="924"/>
      <c r="N47" s="924"/>
      <c r="O47" s="924"/>
      <c r="P47" s="924"/>
      <c r="Q47" s="924"/>
      <c r="R47" s="924"/>
      <c r="S47" s="924"/>
      <c r="T47" s="924"/>
      <c r="U47" s="924"/>
      <c r="V47" s="924"/>
      <c r="W47" s="924"/>
      <c r="X47" s="924"/>
      <c r="Y47" s="924"/>
      <c r="Z47" s="924"/>
      <c r="AA47" s="924"/>
      <c r="AB47" s="924"/>
      <c r="AC47" s="924"/>
      <c r="AD47" s="924"/>
      <c r="AE47" s="924"/>
      <c r="AF47" s="924"/>
      <c r="AG47" s="924"/>
      <c r="AH47" s="924"/>
      <c r="AI47" s="924"/>
      <c r="AJ47" s="924"/>
      <c r="AK47" s="924"/>
      <c r="AL47" s="924"/>
      <c r="AM47" s="925"/>
    </row>
    <row r="48" spans="2:39">
      <c r="B48" s="934"/>
      <c r="C48" s="935"/>
      <c r="D48" s="935"/>
      <c r="E48" s="935"/>
      <c r="F48" s="935"/>
      <c r="G48" s="935"/>
      <c r="H48" s="935"/>
      <c r="I48" s="935"/>
      <c r="J48" s="935"/>
      <c r="K48" s="935"/>
      <c r="L48" s="935"/>
      <c r="M48" s="935"/>
      <c r="N48" s="935"/>
      <c r="O48" s="935"/>
      <c r="P48" s="935"/>
      <c r="Q48" s="935"/>
      <c r="R48" s="935"/>
      <c r="S48" s="935"/>
      <c r="T48" s="935"/>
      <c r="U48" s="935"/>
      <c r="V48" s="935"/>
      <c r="W48" s="935"/>
      <c r="X48" s="935"/>
      <c r="Y48" s="935"/>
      <c r="Z48" s="935"/>
      <c r="AA48" s="935"/>
      <c r="AB48" s="935"/>
      <c r="AC48" s="935"/>
      <c r="AD48" s="935"/>
      <c r="AE48" s="935"/>
      <c r="AF48" s="935"/>
      <c r="AG48" s="935"/>
      <c r="AH48" s="935"/>
      <c r="AI48" s="935"/>
      <c r="AJ48" s="935"/>
      <c r="AK48" s="935"/>
      <c r="AL48" s="935"/>
      <c r="AM48" s="936"/>
    </row>
  </sheetData>
  <sheetProtection sheet="1" formatCells="0"/>
  <mergeCells count="39">
    <mergeCell ref="B47:AM48"/>
    <mergeCell ref="B15:B21"/>
    <mergeCell ref="B43:C43"/>
    <mergeCell ref="B37:C37"/>
    <mergeCell ref="B38:C38"/>
    <mergeCell ref="B39:C39"/>
    <mergeCell ref="B40:C40"/>
    <mergeCell ref="B42:C42"/>
    <mergeCell ref="B34:L34"/>
    <mergeCell ref="B41:C41"/>
    <mergeCell ref="V35:AD35"/>
    <mergeCell ref="B36:C36"/>
    <mergeCell ref="B2:AM2"/>
    <mergeCell ref="AE35:AM35"/>
    <mergeCell ref="AE6:AG6"/>
    <mergeCell ref="AH6:AJ6"/>
    <mergeCell ref="AK6:AM6"/>
    <mergeCell ref="AK7:AM29"/>
    <mergeCell ref="AB6:AD6"/>
    <mergeCell ref="B7:C7"/>
    <mergeCell ref="AH7:AJ29"/>
    <mergeCell ref="B29:C29"/>
    <mergeCell ref="B5:C6"/>
    <mergeCell ref="D5:AM5"/>
    <mergeCell ref="D6:F6"/>
    <mergeCell ref="B22:B28"/>
    <mergeCell ref="B8:B14"/>
    <mergeCell ref="Y6:AA6"/>
    <mergeCell ref="V6:X6"/>
    <mergeCell ref="M6:O6"/>
    <mergeCell ref="B35:C35"/>
    <mergeCell ref="D35:L35"/>
    <mergeCell ref="M35:U35"/>
    <mergeCell ref="P6:R6"/>
    <mergeCell ref="S6:U6"/>
    <mergeCell ref="B30:C30"/>
    <mergeCell ref="B31:C31"/>
    <mergeCell ref="G6:I6"/>
    <mergeCell ref="J6:L6"/>
  </mergeCells>
  <phoneticPr fontId="2"/>
  <pageMargins left="0.43307086614173229" right="0" top="0.15748031496062992" bottom="0.15748031496062992" header="0.31496062992125984" footer="0.31496062992125984"/>
  <pageSetup paperSize="9" scale="7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sheetView>
  </sheetViews>
  <sheetFormatPr defaultRowHeight="15" customHeight="1"/>
  <cols>
    <col min="1" max="1" width="9" style="91" bestFit="1" customWidth="1"/>
    <col min="2" max="2" width="26.7265625" style="91" customWidth="1"/>
    <col min="3" max="3" width="25.90625" style="91" customWidth="1"/>
    <col min="4" max="4" width="8.7265625" style="91"/>
    <col min="5" max="5" width="8.7265625" style="91" customWidth="1"/>
    <col min="6" max="6" width="23" style="91" customWidth="1"/>
    <col min="7" max="7" width="8.7265625" style="91" customWidth="1"/>
    <col min="8" max="16384" width="8.7265625" style="91"/>
  </cols>
  <sheetData>
    <row r="1" spans="1:6" ht="25.9" customHeight="1">
      <c r="A1" s="88" t="s">
        <v>124</v>
      </c>
      <c r="B1" s="89" t="s">
        <v>145</v>
      </c>
      <c r="C1" s="90" t="s">
        <v>125</v>
      </c>
      <c r="D1" s="91" t="s">
        <v>898</v>
      </c>
    </row>
    <row r="2" spans="1:6" ht="17.850000000000001" customHeight="1">
      <c r="A2" s="92">
        <v>1</v>
      </c>
      <c r="B2" s="93" t="s">
        <v>146</v>
      </c>
      <c r="C2" s="94" t="s">
        <v>126</v>
      </c>
      <c r="D2" s="91" t="s">
        <v>899</v>
      </c>
    </row>
    <row r="3" spans="1:6" ht="18.75" customHeight="1">
      <c r="A3" s="92">
        <v>2</v>
      </c>
      <c r="B3" s="93" t="s">
        <v>147</v>
      </c>
      <c r="C3" s="94" t="s">
        <v>126</v>
      </c>
      <c r="D3" s="91" t="s">
        <v>900</v>
      </c>
    </row>
    <row r="4" spans="1:6" ht="17.850000000000001" customHeight="1">
      <c r="A4" s="92">
        <v>3</v>
      </c>
      <c r="B4" s="93" t="s">
        <v>148</v>
      </c>
      <c r="C4" s="94" t="s">
        <v>127</v>
      </c>
      <c r="D4" s="91" t="s">
        <v>901</v>
      </c>
    </row>
    <row r="5" spans="1:6" ht="18.600000000000001" customHeight="1">
      <c r="A5" s="92">
        <v>4</v>
      </c>
      <c r="B5" s="93" t="s">
        <v>149</v>
      </c>
      <c r="C5" s="94" t="s">
        <v>127</v>
      </c>
      <c r="D5" s="91" t="s">
        <v>902</v>
      </c>
    </row>
    <row r="6" spans="1:6" ht="18.600000000000001" customHeight="1">
      <c r="A6" s="92">
        <v>5</v>
      </c>
      <c r="B6" s="93" t="s">
        <v>150</v>
      </c>
      <c r="C6" s="94" t="s">
        <v>151</v>
      </c>
      <c r="D6" s="91" t="s">
        <v>903</v>
      </c>
    </row>
    <row r="7" spans="1:6" ht="17.850000000000001" customHeight="1">
      <c r="A7" s="92">
        <v>6</v>
      </c>
      <c r="B7" s="93" t="s">
        <v>152</v>
      </c>
      <c r="C7" s="94" t="s">
        <v>128</v>
      </c>
      <c r="D7" s="91" t="s">
        <v>904</v>
      </c>
      <c r="F7" s="95"/>
    </row>
    <row r="8" spans="1:6" ht="18" customHeight="1">
      <c r="A8" s="92">
        <v>7</v>
      </c>
      <c r="B8" s="93" t="s">
        <v>153</v>
      </c>
      <c r="C8" s="94" t="s">
        <v>128</v>
      </c>
      <c r="D8" s="91" t="s">
        <v>905</v>
      </c>
      <c r="F8" s="95" t="s">
        <v>154</v>
      </c>
    </row>
    <row r="9" spans="1:6" ht="18.75" customHeight="1">
      <c r="A9" s="92">
        <v>8</v>
      </c>
      <c r="B9" s="93" t="s">
        <v>155</v>
      </c>
      <c r="C9" s="94" t="s">
        <v>128</v>
      </c>
      <c r="D9" s="91" t="s">
        <v>906</v>
      </c>
      <c r="F9" s="95" t="s">
        <v>156</v>
      </c>
    </row>
    <row r="10" spans="1:6" ht="17.850000000000001" customHeight="1">
      <c r="A10" s="92">
        <v>9</v>
      </c>
      <c r="B10" s="93" t="s">
        <v>157</v>
      </c>
      <c r="C10" s="94" t="s">
        <v>129</v>
      </c>
      <c r="D10" s="91" t="s">
        <v>907</v>
      </c>
    </row>
    <row r="11" spans="1:6" ht="18" customHeight="1">
      <c r="A11" s="92">
        <v>10</v>
      </c>
      <c r="B11" s="93" t="s">
        <v>158</v>
      </c>
      <c r="C11" s="94" t="s">
        <v>129</v>
      </c>
      <c r="D11" s="91" t="s">
        <v>908</v>
      </c>
      <c r="F11" s="96" t="s">
        <v>159</v>
      </c>
    </row>
    <row r="12" spans="1:6" ht="18" customHeight="1">
      <c r="A12" s="92">
        <v>11</v>
      </c>
      <c r="B12" s="93" t="s">
        <v>160</v>
      </c>
      <c r="C12" s="94" t="s">
        <v>129</v>
      </c>
      <c r="D12" s="91" t="s">
        <v>909</v>
      </c>
      <c r="F12" s="96" t="s">
        <v>161</v>
      </c>
    </row>
    <row r="13" spans="1:6" ht="18" customHeight="1">
      <c r="A13" s="92">
        <v>12</v>
      </c>
      <c r="B13" s="93" t="s">
        <v>162</v>
      </c>
      <c r="C13" s="94" t="s">
        <v>129</v>
      </c>
      <c r="D13" s="91" t="s">
        <v>910</v>
      </c>
    </row>
    <row r="14" spans="1:6" ht="18" customHeight="1">
      <c r="A14" s="92">
        <v>13</v>
      </c>
      <c r="B14" s="93" t="s">
        <v>163</v>
      </c>
      <c r="C14" s="94" t="s">
        <v>129</v>
      </c>
      <c r="D14" s="91" t="s">
        <v>911</v>
      </c>
      <c r="F14" s="96" t="s">
        <v>164</v>
      </c>
    </row>
    <row r="15" spans="1:6" ht="18" customHeight="1">
      <c r="A15" s="92">
        <v>14</v>
      </c>
      <c r="B15" s="93" t="s">
        <v>165</v>
      </c>
      <c r="C15" s="94" t="s">
        <v>129</v>
      </c>
      <c r="D15" s="91" t="s">
        <v>912</v>
      </c>
      <c r="F15" s="96" t="s">
        <v>166</v>
      </c>
    </row>
    <row r="16" spans="1:6" ht="18" customHeight="1">
      <c r="A16" s="92">
        <v>15</v>
      </c>
      <c r="B16" s="93" t="s">
        <v>167</v>
      </c>
      <c r="C16" s="94" t="s">
        <v>129</v>
      </c>
      <c r="D16" s="91" t="s">
        <v>913</v>
      </c>
      <c r="F16" s="96" t="s">
        <v>168</v>
      </c>
    </row>
    <row r="17" spans="1:6" ht="18" customHeight="1">
      <c r="A17" s="92">
        <v>16</v>
      </c>
      <c r="B17" s="93" t="s">
        <v>169</v>
      </c>
      <c r="C17" s="94" t="s">
        <v>129</v>
      </c>
      <c r="D17" s="91" t="s">
        <v>914</v>
      </c>
      <c r="F17" s="96" t="s">
        <v>170</v>
      </c>
    </row>
    <row r="18" spans="1:6" ht="18" customHeight="1">
      <c r="A18" s="92">
        <v>17</v>
      </c>
      <c r="B18" s="93" t="s">
        <v>171</v>
      </c>
      <c r="C18" s="94" t="s">
        <v>129</v>
      </c>
      <c r="D18" s="91" t="s">
        <v>915</v>
      </c>
    </row>
    <row r="19" spans="1:6" ht="18" customHeight="1">
      <c r="A19" s="92">
        <v>18</v>
      </c>
      <c r="B19" s="93" t="s">
        <v>172</v>
      </c>
      <c r="C19" s="94" t="s">
        <v>129</v>
      </c>
      <c r="D19" s="91" t="s">
        <v>916</v>
      </c>
      <c r="F19" s="96" t="s">
        <v>173</v>
      </c>
    </row>
    <row r="20" spans="1:6" ht="18" customHeight="1">
      <c r="A20" s="92">
        <v>19</v>
      </c>
      <c r="B20" s="93" t="s">
        <v>174</v>
      </c>
      <c r="C20" s="94" t="s">
        <v>129</v>
      </c>
      <c r="D20" s="91" t="s">
        <v>917</v>
      </c>
      <c r="F20" s="96" t="s">
        <v>175</v>
      </c>
    </row>
    <row r="21" spans="1:6" ht="18" customHeight="1">
      <c r="A21" s="92">
        <v>20</v>
      </c>
      <c r="B21" s="93" t="s">
        <v>176</v>
      </c>
      <c r="C21" s="94" t="s">
        <v>129</v>
      </c>
      <c r="D21" s="91" t="s">
        <v>918</v>
      </c>
    </row>
    <row r="22" spans="1:6" ht="18" customHeight="1">
      <c r="A22" s="92">
        <v>21</v>
      </c>
      <c r="B22" s="93" t="s">
        <v>177</v>
      </c>
      <c r="C22" s="94" t="s">
        <v>129</v>
      </c>
      <c r="D22" s="91" t="s">
        <v>919</v>
      </c>
      <c r="F22" s="96" t="s">
        <v>178</v>
      </c>
    </row>
    <row r="23" spans="1:6" ht="18" customHeight="1">
      <c r="A23" s="92">
        <v>22</v>
      </c>
      <c r="B23" s="93" t="s">
        <v>179</v>
      </c>
      <c r="C23" s="94" t="s">
        <v>129</v>
      </c>
      <c r="D23" s="91" t="s">
        <v>920</v>
      </c>
      <c r="F23" s="96" t="s">
        <v>180</v>
      </c>
    </row>
    <row r="24" spans="1:6" ht="18" customHeight="1">
      <c r="A24" s="92">
        <v>23</v>
      </c>
      <c r="B24" s="93" t="s">
        <v>181</v>
      </c>
      <c r="C24" s="94" t="s">
        <v>129</v>
      </c>
      <c r="D24" s="91" t="s">
        <v>921</v>
      </c>
    </row>
    <row r="25" spans="1:6" ht="18" customHeight="1">
      <c r="A25" s="92">
        <v>24</v>
      </c>
      <c r="B25" s="93" t="s">
        <v>182</v>
      </c>
      <c r="C25" s="94" t="s">
        <v>129</v>
      </c>
      <c r="D25" s="91" t="s">
        <v>922</v>
      </c>
      <c r="F25" s="96" t="s">
        <v>183</v>
      </c>
    </row>
    <row r="26" spans="1:6" ht="18" customHeight="1">
      <c r="A26" s="92">
        <v>25</v>
      </c>
      <c r="B26" s="93" t="s">
        <v>184</v>
      </c>
      <c r="C26" s="94" t="s">
        <v>129</v>
      </c>
      <c r="D26" s="91" t="s">
        <v>923</v>
      </c>
      <c r="F26" s="96" t="s">
        <v>185</v>
      </c>
    </row>
    <row r="27" spans="1:6" ht="18" customHeight="1">
      <c r="A27" s="92">
        <v>26</v>
      </c>
      <c r="B27" s="93" t="s">
        <v>186</v>
      </c>
      <c r="C27" s="94" t="s">
        <v>129</v>
      </c>
      <c r="D27" s="91" t="s">
        <v>924</v>
      </c>
      <c r="F27" s="96" t="s">
        <v>187</v>
      </c>
    </row>
    <row r="28" spans="1:6" ht="18" customHeight="1">
      <c r="A28" s="92">
        <v>27</v>
      </c>
      <c r="B28" s="93" t="s">
        <v>188</v>
      </c>
      <c r="C28" s="94" t="s">
        <v>129</v>
      </c>
      <c r="D28" s="91" t="s">
        <v>925</v>
      </c>
    </row>
    <row r="29" spans="1:6" ht="18" customHeight="1">
      <c r="A29" s="92">
        <v>28</v>
      </c>
      <c r="B29" s="93" t="s">
        <v>189</v>
      </c>
      <c r="C29" s="94" t="s">
        <v>129</v>
      </c>
      <c r="D29" s="91" t="s">
        <v>926</v>
      </c>
      <c r="F29" s="96" t="s">
        <v>130</v>
      </c>
    </row>
    <row r="30" spans="1:6" ht="18" customHeight="1">
      <c r="A30" s="92">
        <v>29</v>
      </c>
      <c r="B30" s="93" t="s">
        <v>190</v>
      </c>
      <c r="C30" s="94" t="s">
        <v>129</v>
      </c>
      <c r="D30" s="91" t="s">
        <v>927</v>
      </c>
      <c r="F30" s="96" t="s">
        <v>131</v>
      </c>
    </row>
    <row r="31" spans="1:6" ht="18" customHeight="1">
      <c r="A31" s="92">
        <v>30</v>
      </c>
      <c r="B31" s="93" t="s">
        <v>28</v>
      </c>
      <c r="C31" s="94" t="s">
        <v>129</v>
      </c>
      <c r="D31" s="91" t="s">
        <v>928</v>
      </c>
    </row>
    <row r="32" spans="1:6" ht="18" customHeight="1">
      <c r="A32" s="92">
        <v>31</v>
      </c>
      <c r="B32" s="93" t="s">
        <v>29</v>
      </c>
      <c r="C32" s="94" t="s">
        <v>129</v>
      </c>
      <c r="D32" s="91" t="s">
        <v>929</v>
      </c>
      <c r="F32" s="96" t="s">
        <v>30</v>
      </c>
    </row>
    <row r="33" spans="1:6" ht="18.75" customHeight="1">
      <c r="A33" s="92">
        <v>32</v>
      </c>
      <c r="B33" s="93" t="s">
        <v>31</v>
      </c>
      <c r="C33" s="94" t="s">
        <v>129</v>
      </c>
      <c r="D33" s="91" t="s">
        <v>930</v>
      </c>
      <c r="F33" s="96" t="s">
        <v>204</v>
      </c>
    </row>
    <row r="34" spans="1:6" ht="17.850000000000001" customHeight="1">
      <c r="A34" s="92">
        <v>33</v>
      </c>
      <c r="B34" s="93" t="s">
        <v>32</v>
      </c>
      <c r="C34" s="94" t="s">
        <v>132</v>
      </c>
      <c r="D34" s="91" t="s">
        <v>931</v>
      </c>
    </row>
    <row r="35" spans="1:6" ht="18" customHeight="1">
      <c r="A35" s="92">
        <v>34</v>
      </c>
      <c r="B35" s="93" t="s">
        <v>33</v>
      </c>
      <c r="C35" s="94" t="s">
        <v>132</v>
      </c>
      <c r="D35" s="91" t="s">
        <v>932</v>
      </c>
    </row>
    <row r="36" spans="1:6" ht="18" customHeight="1">
      <c r="A36" s="92">
        <v>35</v>
      </c>
      <c r="B36" s="93" t="s">
        <v>34</v>
      </c>
      <c r="C36" s="94" t="s">
        <v>132</v>
      </c>
      <c r="D36" s="91" t="s">
        <v>933</v>
      </c>
      <c r="F36" s="96">
        <v>1</v>
      </c>
    </row>
    <row r="37" spans="1:6" ht="18.75" customHeight="1">
      <c r="A37" s="92">
        <v>36</v>
      </c>
      <c r="B37" s="93" t="s">
        <v>35</v>
      </c>
      <c r="C37" s="94" t="s">
        <v>132</v>
      </c>
      <c r="D37" s="91" t="s">
        <v>934</v>
      </c>
      <c r="F37" s="96">
        <v>2</v>
      </c>
    </row>
    <row r="38" spans="1:6" ht="17.100000000000001" customHeight="1">
      <c r="A38" s="92">
        <v>37</v>
      </c>
      <c r="B38" s="93" t="s">
        <v>36</v>
      </c>
      <c r="C38" s="94" t="s">
        <v>133</v>
      </c>
      <c r="D38" s="91" t="s">
        <v>935</v>
      </c>
      <c r="F38" s="96">
        <v>3</v>
      </c>
    </row>
    <row r="39" spans="1:6" ht="18" customHeight="1">
      <c r="A39" s="92">
        <v>38</v>
      </c>
      <c r="B39" s="93" t="s">
        <v>37</v>
      </c>
      <c r="C39" s="94" t="s">
        <v>133</v>
      </c>
      <c r="D39" s="91" t="s">
        <v>936</v>
      </c>
      <c r="F39" s="96">
        <v>4</v>
      </c>
    </row>
    <row r="40" spans="1:6" ht="18" customHeight="1">
      <c r="A40" s="92">
        <v>39</v>
      </c>
      <c r="B40" s="93" t="s">
        <v>38</v>
      </c>
      <c r="C40" s="94" t="s">
        <v>133</v>
      </c>
      <c r="D40" s="91" t="s">
        <v>937</v>
      </c>
    </row>
    <row r="41" spans="1:6" ht="18" customHeight="1">
      <c r="A41" s="92">
        <v>40</v>
      </c>
      <c r="B41" s="93" t="s">
        <v>39</v>
      </c>
      <c r="C41" s="94" t="s">
        <v>133</v>
      </c>
      <c r="D41" s="91" t="s">
        <v>938</v>
      </c>
      <c r="F41" s="96" t="s">
        <v>213</v>
      </c>
    </row>
    <row r="42" spans="1:6" ht="18.75" customHeight="1">
      <c r="A42" s="92">
        <v>41</v>
      </c>
      <c r="B42" s="93" t="s">
        <v>40</v>
      </c>
      <c r="C42" s="94" t="s">
        <v>133</v>
      </c>
      <c r="D42" s="91" t="s">
        <v>939</v>
      </c>
      <c r="F42" s="96" t="s">
        <v>214</v>
      </c>
    </row>
    <row r="43" spans="1:6" ht="17.850000000000001" customHeight="1">
      <c r="A43" s="92">
        <v>42</v>
      </c>
      <c r="B43" s="93" t="s">
        <v>41</v>
      </c>
      <c r="C43" s="94" t="s">
        <v>134</v>
      </c>
      <c r="D43" s="91" t="s">
        <v>940</v>
      </c>
    </row>
    <row r="44" spans="1:6" ht="18" customHeight="1">
      <c r="A44" s="92">
        <v>43</v>
      </c>
      <c r="B44" s="93" t="s">
        <v>42</v>
      </c>
      <c r="C44" s="94" t="s">
        <v>134</v>
      </c>
      <c r="D44" s="91" t="s">
        <v>941</v>
      </c>
    </row>
    <row r="45" spans="1:6" ht="18" customHeight="1">
      <c r="A45" s="92">
        <v>44</v>
      </c>
      <c r="B45" s="93" t="s">
        <v>43</v>
      </c>
      <c r="C45" s="94" t="s">
        <v>134</v>
      </c>
      <c r="D45" s="91" t="s">
        <v>942</v>
      </c>
    </row>
    <row r="46" spans="1:6" ht="18" customHeight="1">
      <c r="A46" s="92">
        <v>45</v>
      </c>
      <c r="B46" s="93" t="s">
        <v>44</v>
      </c>
      <c r="C46" s="94" t="s">
        <v>134</v>
      </c>
      <c r="D46" s="91" t="s">
        <v>943</v>
      </c>
    </row>
    <row r="47" spans="1:6" ht="18" customHeight="1">
      <c r="A47" s="92">
        <v>46</v>
      </c>
      <c r="B47" s="93" t="s">
        <v>45</v>
      </c>
      <c r="C47" s="94" t="s">
        <v>134</v>
      </c>
      <c r="D47" s="91" t="s">
        <v>944</v>
      </c>
    </row>
    <row r="48" spans="1:6" ht="18" customHeight="1">
      <c r="A48" s="92">
        <v>47</v>
      </c>
      <c r="B48" s="93" t="s">
        <v>46</v>
      </c>
      <c r="C48" s="94" t="s">
        <v>134</v>
      </c>
      <c r="D48" s="91" t="s">
        <v>945</v>
      </c>
    </row>
    <row r="49" spans="1:3" ht="18" customHeight="1">
      <c r="A49" s="92">
        <v>48</v>
      </c>
      <c r="B49" s="93" t="s">
        <v>47</v>
      </c>
      <c r="C49" s="94" t="s">
        <v>134</v>
      </c>
    </row>
    <row r="50" spans="1:3" ht="18.75" customHeight="1">
      <c r="A50" s="92">
        <v>49</v>
      </c>
      <c r="B50" s="93" t="s">
        <v>48</v>
      </c>
      <c r="C50" s="94" t="s">
        <v>134</v>
      </c>
    </row>
    <row r="51" spans="1:3" ht="17.850000000000001" customHeight="1">
      <c r="A51" s="92">
        <v>50</v>
      </c>
      <c r="B51" s="93" t="s">
        <v>49</v>
      </c>
      <c r="C51" s="94" t="s">
        <v>135</v>
      </c>
    </row>
    <row r="52" spans="1:3" ht="18" customHeight="1">
      <c r="A52" s="92">
        <v>51</v>
      </c>
      <c r="B52" s="93" t="s">
        <v>50</v>
      </c>
      <c r="C52" s="94" t="s">
        <v>135</v>
      </c>
    </row>
    <row r="53" spans="1:3" ht="18" customHeight="1">
      <c r="A53" s="92">
        <v>52</v>
      </c>
      <c r="B53" s="93" t="s">
        <v>51</v>
      </c>
      <c r="C53" s="94" t="s">
        <v>135</v>
      </c>
    </row>
    <row r="54" spans="1:3" ht="18" customHeight="1">
      <c r="A54" s="92">
        <v>53</v>
      </c>
      <c r="B54" s="93" t="s">
        <v>52</v>
      </c>
      <c r="C54" s="94" t="s">
        <v>135</v>
      </c>
    </row>
    <row r="55" spans="1:3" ht="18" customHeight="1">
      <c r="A55" s="92">
        <v>54</v>
      </c>
      <c r="B55" s="93" t="s">
        <v>53</v>
      </c>
      <c r="C55" s="94" t="s">
        <v>135</v>
      </c>
    </row>
    <row r="56" spans="1:3" ht="18" customHeight="1">
      <c r="A56" s="92">
        <v>55</v>
      </c>
      <c r="B56" s="93" t="s">
        <v>54</v>
      </c>
      <c r="C56" s="94" t="s">
        <v>135</v>
      </c>
    </row>
    <row r="57" spans="1:3" ht="18" customHeight="1">
      <c r="A57" s="92">
        <v>56</v>
      </c>
      <c r="B57" s="93" t="s">
        <v>55</v>
      </c>
      <c r="C57" s="94" t="s">
        <v>135</v>
      </c>
    </row>
    <row r="58" spans="1:3" ht="18" customHeight="1">
      <c r="A58" s="92">
        <v>57</v>
      </c>
      <c r="B58" s="93" t="s">
        <v>56</v>
      </c>
      <c r="C58" s="94" t="s">
        <v>135</v>
      </c>
    </row>
    <row r="59" spans="1:3" ht="18" customHeight="1">
      <c r="A59" s="92">
        <v>58</v>
      </c>
      <c r="B59" s="93" t="s">
        <v>57</v>
      </c>
      <c r="C59" s="94" t="s">
        <v>135</v>
      </c>
    </row>
    <row r="60" spans="1:3" ht="18" customHeight="1">
      <c r="A60" s="92">
        <v>59</v>
      </c>
      <c r="B60" s="93" t="s">
        <v>58</v>
      </c>
      <c r="C60" s="94" t="s">
        <v>135</v>
      </c>
    </row>
    <row r="61" spans="1:3" ht="18" customHeight="1">
      <c r="A61" s="92">
        <v>60</v>
      </c>
      <c r="B61" s="93" t="s">
        <v>59</v>
      </c>
      <c r="C61" s="94" t="s">
        <v>135</v>
      </c>
    </row>
    <row r="62" spans="1:3" ht="18.600000000000001" customHeight="1">
      <c r="A62" s="92">
        <v>61</v>
      </c>
      <c r="B62" s="93" t="s">
        <v>60</v>
      </c>
      <c r="C62" s="94" t="s">
        <v>135</v>
      </c>
    </row>
    <row r="63" spans="1:3" ht="17.850000000000001" customHeight="1">
      <c r="A63" s="92">
        <v>62</v>
      </c>
      <c r="B63" s="93" t="s">
        <v>61</v>
      </c>
      <c r="C63" s="94" t="s">
        <v>136</v>
      </c>
    </row>
    <row r="64" spans="1:3" ht="18" customHeight="1">
      <c r="A64" s="92">
        <v>63</v>
      </c>
      <c r="B64" s="93" t="s">
        <v>62</v>
      </c>
      <c r="C64" s="94" t="s">
        <v>136</v>
      </c>
    </row>
    <row r="65" spans="1:3" ht="18" customHeight="1">
      <c r="A65" s="92">
        <v>64</v>
      </c>
      <c r="B65" s="93" t="s">
        <v>63</v>
      </c>
      <c r="C65" s="94" t="s">
        <v>136</v>
      </c>
    </row>
    <row r="66" spans="1:3" ht="18" customHeight="1">
      <c r="A66" s="92">
        <v>65</v>
      </c>
      <c r="B66" s="93" t="s">
        <v>64</v>
      </c>
      <c r="C66" s="94" t="s">
        <v>136</v>
      </c>
    </row>
    <row r="67" spans="1:3" ht="18" customHeight="1">
      <c r="A67" s="92">
        <v>66</v>
      </c>
      <c r="B67" s="93" t="s">
        <v>65</v>
      </c>
      <c r="C67" s="94" t="s">
        <v>136</v>
      </c>
    </row>
    <row r="68" spans="1:3" ht="18.75" customHeight="1">
      <c r="A68" s="92">
        <v>67</v>
      </c>
      <c r="B68" s="97" t="s">
        <v>66</v>
      </c>
      <c r="C68" s="94" t="s">
        <v>136</v>
      </c>
    </row>
    <row r="69" spans="1:3" ht="17.850000000000001" customHeight="1">
      <c r="A69" s="92">
        <v>68</v>
      </c>
      <c r="B69" s="93" t="s">
        <v>67</v>
      </c>
      <c r="C69" s="94" t="s">
        <v>137</v>
      </c>
    </row>
    <row r="70" spans="1:3" ht="18" customHeight="1">
      <c r="A70" s="92">
        <v>69</v>
      </c>
      <c r="B70" s="93" t="s">
        <v>68</v>
      </c>
      <c r="C70" s="94" t="s">
        <v>137</v>
      </c>
    </row>
    <row r="71" spans="1:3" ht="18.75" customHeight="1">
      <c r="A71" s="92">
        <v>70</v>
      </c>
      <c r="B71" s="93" t="s">
        <v>69</v>
      </c>
      <c r="C71" s="94" t="s">
        <v>137</v>
      </c>
    </row>
    <row r="72" spans="1:3" ht="17.850000000000001" customHeight="1">
      <c r="A72" s="92">
        <v>71</v>
      </c>
      <c r="B72" s="93" t="s">
        <v>70</v>
      </c>
      <c r="C72" s="94" t="s">
        <v>138</v>
      </c>
    </row>
    <row r="73" spans="1:3" ht="18" customHeight="1">
      <c r="A73" s="92">
        <v>72</v>
      </c>
      <c r="B73" s="93" t="s">
        <v>71</v>
      </c>
      <c r="C73" s="94" t="s">
        <v>138</v>
      </c>
    </row>
    <row r="74" spans="1:3" ht="18" customHeight="1">
      <c r="A74" s="92">
        <v>73</v>
      </c>
      <c r="B74" s="93" t="s">
        <v>72</v>
      </c>
      <c r="C74" s="94" t="s">
        <v>138</v>
      </c>
    </row>
    <row r="75" spans="1:3" ht="18.75" customHeight="1">
      <c r="A75" s="92">
        <v>74</v>
      </c>
      <c r="B75" s="93" t="s">
        <v>73</v>
      </c>
      <c r="C75" s="94" t="s">
        <v>138</v>
      </c>
    </row>
    <row r="76" spans="1:3" ht="17.850000000000001" customHeight="1">
      <c r="A76" s="92">
        <v>75</v>
      </c>
      <c r="B76" s="93" t="s">
        <v>74</v>
      </c>
      <c r="C76" s="94" t="s">
        <v>139</v>
      </c>
    </row>
    <row r="77" spans="1:3" ht="18.75" customHeight="1">
      <c r="A77" s="92">
        <v>76</v>
      </c>
      <c r="B77" s="93" t="s">
        <v>75</v>
      </c>
      <c r="C77" s="94" t="s">
        <v>139</v>
      </c>
    </row>
    <row r="78" spans="1:3" ht="17.850000000000001" customHeight="1">
      <c r="A78" s="92">
        <v>77</v>
      </c>
      <c r="B78" s="93" t="s">
        <v>76</v>
      </c>
      <c r="C78" s="94" t="s">
        <v>139</v>
      </c>
    </row>
    <row r="79" spans="1:3" ht="17.850000000000001" customHeight="1">
      <c r="A79" s="92">
        <v>78</v>
      </c>
      <c r="B79" s="93" t="s">
        <v>77</v>
      </c>
      <c r="C79" s="94" t="s">
        <v>140</v>
      </c>
    </row>
    <row r="80" spans="1:3" ht="18" customHeight="1">
      <c r="A80" s="92">
        <v>79</v>
      </c>
      <c r="B80" s="93" t="s">
        <v>78</v>
      </c>
      <c r="C80" s="94" t="s">
        <v>140</v>
      </c>
    </row>
    <row r="81" spans="1:3" ht="18.75" customHeight="1">
      <c r="A81" s="92">
        <v>80</v>
      </c>
      <c r="B81" s="93" t="s">
        <v>79</v>
      </c>
      <c r="C81" s="94" t="s">
        <v>140</v>
      </c>
    </row>
    <row r="82" spans="1:3" ht="17.850000000000001" customHeight="1">
      <c r="A82" s="92">
        <v>81</v>
      </c>
      <c r="B82" s="93" t="s">
        <v>80</v>
      </c>
      <c r="C82" s="94" t="s">
        <v>141</v>
      </c>
    </row>
    <row r="83" spans="1:3" ht="18.600000000000001" customHeight="1">
      <c r="A83" s="92">
        <v>82</v>
      </c>
      <c r="B83" s="93" t="s">
        <v>81</v>
      </c>
      <c r="C83" s="94" t="s">
        <v>141</v>
      </c>
    </row>
    <row r="84" spans="1:3" ht="17.850000000000001" customHeight="1">
      <c r="A84" s="92">
        <v>83</v>
      </c>
      <c r="B84" s="93" t="s">
        <v>82</v>
      </c>
      <c r="C84" s="94" t="s">
        <v>142</v>
      </c>
    </row>
    <row r="85" spans="1:3" ht="18" customHeight="1">
      <c r="A85" s="92">
        <v>84</v>
      </c>
      <c r="B85" s="93" t="s">
        <v>83</v>
      </c>
      <c r="C85" s="94" t="s">
        <v>142</v>
      </c>
    </row>
    <row r="86" spans="1:3" ht="18.75" customHeight="1">
      <c r="A86" s="92">
        <v>85</v>
      </c>
      <c r="B86" s="93" t="s">
        <v>84</v>
      </c>
      <c r="C86" s="94" t="s">
        <v>142</v>
      </c>
    </row>
    <row r="87" spans="1:3" ht="17.850000000000001" customHeight="1">
      <c r="A87" s="92">
        <v>86</v>
      </c>
      <c r="B87" s="93" t="s">
        <v>85</v>
      </c>
      <c r="C87" s="94" t="s">
        <v>143</v>
      </c>
    </row>
    <row r="88" spans="1:3" ht="18.75" customHeight="1">
      <c r="A88" s="92">
        <v>87</v>
      </c>
      <c r="B88" s="93" t="s">
        <v>86</v>
      </c>
      <c r="C88" s="94" t="s">
        <v>143</v>
      </c>
    </row>
    <row r="89" spans="1:3" ht="17.850000000000001" customHeight="1">
      <c r="A89" s="92">
        <v>88</v>
      </c>
      <c r="B89" s="93" t="s">
        <v>87</v>
      </c>
      <c r="C89" s="94" t="s">
        <v>88</v>
      </c>
    </row>
    <row r="90" spans="1:3" ht="18" customHeight="1">
      <c r="A90" s="92">
        <v>89</v>
      </c>
      <c r="B90" s="93" t="s">
        <v>89</v>
      </c>
      <c r="C90" s="94" t="s">
        <v>88</v>
      </c>
    </row>
    <row r="91" spans="1:3" ht="18" customHeight="1">
      <c r="A91" s="92">
        <v>90</v>
      </c>
      <c r="B91" s="93" t="s">
        <v>90</v>
      </c>
      <c r="C91" s="94" t="s">
        <v>88</v>
      </c>
    </row>
    <row r="92" spans="1:3" ht="18" customHeight="1">
      <c r="A92" s="92">
        <v>91</v>
      </c>
      <c r="B92" s="93" t="s">
        <v>91</v>
      </c>
      <c r="C92" s="94" t="s">
        <v>88</v>
      </c>
    </row>
    <row r="93" spans="1:3" ht="18" customHeight="1">
      <c r="A93" s="92">
        <v>92</v>
      </c>
      <c r="B93" s="93" t="s">
        <v>92</v>
      </c>
      <c r="C93" s="94" t="s">
        <v>88</v>
      </c>
    </row>
    <row r="94" spans="1:3" ht="18" customHeight="1">
      <c r="A94" s="92">
        <v>93</v>
      </c>
      <c r="B94" s="93" t="s">
        <v>93</v>
      </c>
      <c r="C94" s="94" t="s">
        <v>88</v>
      </c>
    </row>
    <row r="95" spans="1:3" ht="18" customHeight="1">
      <c r="A95" s="92">
        <v>94</v>
      </c>
      <c r="B95" s="93" t="s">
        <v>94</v>
      </c>
      <c r="C95" s="94" t="s">
        <v>88</v>
      </c>
    </row>
    <row r="96" spans="1:3" ht="18" customHeight="1">
      <c r="A96" s="92">
        <v>95</v>
      </c>
      <c r="B96" s="93" t="s">
        <v>95</v>
      </c>
      <c r="C96" s="94" t="s">
        <v>88</v>
      </c>
    </row>
    <row r="97" spans="1:3" ht="18.75" customHeight="1">
      <c r="A97" s="92">
        <v>96</v>
      </c>
      <c r="B97" s="93" t="s">
        <v>96</v>
      </c>
      <c r="C97" s="94" t="s">
        <v>88</v>
      </c>
    </row>
    <row r="98" spans="1:3" ht="17.850000000000001" customHeight="1">
      <c r="A98" s="92">
        <v>97</v>
      </c>
      <c r="B98" s="93" t="s">
        <v>97</v>
      </c>
      <c r="C98" s="94" t="s">
        <v>98</v>
      </c>
    </row>
    <row r="99" spans="1:3" ht="18.600000000000001" customHeight="1">
      <c r="A99" s="92">
        <v>98</v>
      </c>
      <c r="B99" s="93" t="s">
        <v>99</v>
      </c>
      <c r="C99" s="94" t="s">
        <v>98</v>
      </c>
    </row>
    <row r="100" spans="1:3" ht="22.7" customHeight="1">
      <c r="A100" s="92">
        <v>99</v>
      </c>
      <c r="B100" s="93" t="s">
        <v>100</v>
      </c>
      <c r="C100" s="94" t="s">
        <v>144</v>
      </c>
    </row>
  </sheetData>
  <phoneticPr fontId="2"/>
  <pageMargins left="0.70866141732283472" right="0.70866141732283472" top="0.74803149606299213" bottom="0.74803149606299213" header="0.31496062992125984" footer="0.31496062992125984"/>
  <pageSetup paperSize="9" scale="65" orientation="portrait" blackAndWhite="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Z130"/>
  <sheetViews>
    <sheetView zoomScale="85" zoomScaleNormal="85" workbookViewId="0">
      <pane ySplit="1" topLeftCell="A2" activePane="bottomLeft" state="frozen"/>
      <selection sqref="A1:A2"/>
      <selection pane="bottomLeft"/>
    </sheetView>
  </sheetViews>
  <sheetFormatPr defaultRowHeight="14.25" customHeight="1"/>
  <cols>
    <col min="1" max="1" width="31.36328125" style="224" customWidth="1"/>
    <col min="2" max="16384" width="8.7265625" style="224"/>
  </cols>
  <sheetData>
    <row r="1" spans="1:26" ht="14.25" customHeight="1">
      <c r="A1" s="224" t="s">
        <v>658</v>
      </c>
      <c r="C1" s="224" t="s">
        <v>659</v>
      </c>
    </row>
    <row r="2" spans="1:26" ht="14.25" customHeight="1">
      <c r="A2" s="224" t="s">
        <v>339</v>
      </c>
      <c r="B2" s="224">
        <f>'3-1実施計画概要（発電）'!$E$4</f>
        <v>0</v>
      </c>
      <c r="C2" s="224" t="s">
        <v>682</v>
      </c>
      <c r="G2" s="224" t="s">
        <v>678</v>
      </c>
      <c r="H2" s="224">
        <v>2</v>
      </c>
      <c r="I2" s="224">
        <v>3</v>
      </c>
      <c r="J2" s="224">
        <v>4</v>
      </c>
      <c r="M2" s="224" t="s">
        <v>1023</v>
      </c>
      <c r="N2" s="224" t="s">
        <v>523</v>
      </c>
      <c r="O2" s="224" t="s">
        <v>524</v>
      </c>
      <c r="P2" s="224" t="s">
        <v>525</v>
      </c>
      <c r="Q2" s="224" t="s">
        <v>526</v>
      </c>
      <c r="R2" s="224" t="s">
        <v>527</v>
      </c>
      <c r="T2" s="224" t="s">
        <v>1024</v>
      </c>
      <c r="U2" s="224" t="s">
        <v>1025</v>
      </c>
      <c r="V2" s="224" t="s">
        <v>1026</v>
      </c>
      <c r="W2" s="224" t="s">
        <v>1027</v>
      </c>
      <c r="X2" s="224" t="s">
        <v>1028</v>
      </c>
      <c r="Y2" s="224" t="s">
        <v>1029</v>
      </c>
    </row>
    <row r="3" spans="1:26" ht="14.25" customHeight="1">
      <c r="A3" s="224" t="s">
        <v>863</v>
      </c>
      <c r="B3" s="326">
        <f>IF('3-1実施計画概要（発電）'!$H$4="２／３",2,1)</f>
        <v>1</v>
      </c>
      <c r="C3" s="224">
        <v>3</v>
      </c>
      <c r="D3" s="224" t="s">
        <v>467</v>
      </c>
      <c r="G3" s="252" t="s">
        <v>668</v>
      </c>
      <c r="H3" s="248" t="s">
        <v>666</v>
      </c>
      <c r="I3" s="248" t="s">
        <v>513</v>
      </c>
      <c r="J3" s="248" t="s">
        <v>667</v>
      </c>
      <c r="L3" s="224" t="s">
        <v>812</v>
      </c>
      <c r="M3" s="224">
        <v>2</v>
      </c>
      <c r="N3" s="224" t="s">
        <v>1030</v>
      </c>
      <c r="O3" s="224" t="s">
        <v>1030</v>
      </c>
      <c r="P3" s="224" t="s">
        <v>1030</v>
      </c>
      <c r="Q3" s="224" t="s">
        <v>1030</v>
      </c>
      <c r="R3" s="224" t="s">
        <v>1030</v>
      </c>
      <c r="S3" s="224" t="s">
        <v>1031</v>
      </c>
      <c r="T3" s="224" t="s">
        <v>1032</v>
      </c>
      <c r="U3" s="224" t="s">
        <v>1032</v>
      </c>
      <c r="V3" s="224" t="s">
        <v>1032</v>
      </c>
      <c r="W3" s="224" t="s">
        <v>1032</v>
      </c>
      <c r="X3" s="224" t="s">
        <v>1032</v>
      </c>
      <c r="Y3" s="224" t="s">
        <v>1032</v>
      </c>
      <c r="Z3" s="224" t="s">
        <v>1032</v>
      </c>
    </row>
    <row r="4" spans="1:26" ht="14.25" customHeight="1">
      <c r="A4" s="224" t="s">
        <v>862</v>
      </c>
      <c r="B4" s="224" t="str">
        <f>'3-1実施計画概要（発電）'!$H$4</f>
        <v>１／３</v>
      </c>
      <c r="C4" s="224" t="s">
        <v>864</v>
      </c>
      <c r="G4" s="252" t="s">
        <v>669</v>
      </c>
      <c r="H4" s="248">
        <f>$B$7+1</f>
        <v>1</v>
      </c>
      <c r="I4" s="248" t="s">
        <v>666</v>
      </c>
      <c r="J4" s="248" t="s">
        <v>666</v>
      </c>
      <c r="L4" s="224" t="s">
        <v>984</v>
      </c>
      <c r="M4" s="224">
        <v>3</v>
      </c>
      <c r="N4" s="224" t="s">
        <v>1030</v>
      </c>
      <c r="O4" s="224" t="s">
        <v>1030</v>
      </c>
      <c r="P4" s="224" t="s">
        <v>1030</v>
      </c>
      <c r="Q4" s="224" t="s">
        <v>1030</v>
      </c>
      <c r="R4" s="224" t="s">
        <v>1030</v>
      </c>
      <c r="S4" s="224" t="s">
        <v>1031</v>
      </c>
      <c r="T4" s="224" t="s">
        <v>1032</v>
      </c>
      <c r="U4" s="224" t="s">
        <v>1032</v>
      </c>
      <c r="V4" s="224" t="s">
        <v>1032</v>
      </c>
      <c r="W4" s="224" t="s">
        <v>1032</v>
      </c>
      <c r="X4" s="224" t="s">
        <v>1032</v>
      </c>
      <c r="Y4" s="224" t="s">
        <v>1032</v>
      </c>
      <c r="Z4" s="224" t="s">
        <v>1032</v>
      </c>
    </row>
    <row r="5" spans="1:26" ht="14.25" customHeight="1">
      <c r="A5" s="224" t="s">
        <v>306</v>
      </c>
      <c r="B5" s="247">
        <f>'3-1実施計画概要（発電）'!F19</f>
        <v>0</v>
      </c>
      <c r="E5" s="248"/>
      <c r="F5" s="252"/>
      <c r="G5" s="252" t="s">
        <v>670</v>
      </c>
      <c r="H5" s="248">
        <f>$B$7+1</f>
        <v>1</v>
      </c>
      <c r="I5" s="248">
        <f>$B$7+2</f>
        <v>2</v>
      </c>
      <c r="J5" s="248" t="s">
        <v>666</v>
      </c>
      <c r="L5" s="224" t="s">
        <v>813</v>
      </c>
      <c r="M5" s="224">
        <v>4</v>
      </c>
      <c r="N5" s="224" t="s">
        <v>1030</v>
      </c>
      <c r="O5" s="224" t="s">
        <v>1030</v>
      </c>
      <c r="P5" s="224" t="s">
        <v>1030</v>
      </c>
      <c r="Q5" s="224" t="s">
        <v>1030</v>
      </c>
      <c r="R5" s="224" t="s">
        <v>1030</v>
      </c>
      <c r="S5" s="224" t="s">
        <v>1031</v>
      </c>
      <c r="T5" s="224" t="s">
        <v>1032</v>
      </c>
      <c r="U5" s="224" t="s">
        <v>1032</v>
      </c>
      <c r="V5" s="224" t="s">
        <v>1032</v>
      </c>
      <c r="W5" s="224" t="s">
        <v>1032</v>
      </c>
      <c r="X5" s="224" t="s">
        <v>1032</v>
      </c>
      <c r="Y5" s="224" t="s">
        <v>1032</v>
      </c>
      <c r="Z5" s="224" t="s">
        <v>1032</v>
      </c>
    </row>
    <row r="6" spans="1:26" ht="14.25" customHeight="1">
      <c r="A6" s="224" t="s">
        <v>308</v>
      </c>
      <c r="B6" s="247">
        <f>'3-1実施計画概要（発電）'!H19</f>
        <v>0</v>
      </c>
      <c r="E6" s="248"/>
      <c r="F6" s="252"/>
      <c r="G6" s="252" t="s">
        <v>671</v>
      </c>
      <c r="H6" s="248">
        <f>$B$7+1</f>
        <v>1</v>
      </c>
      <c r="I6" s="248">
        <f>$B$7+2</f>
        <v>2</v>
      </c>
      <c r="J6" s="248">
        <f>$B$7+3</f>
        <v>3</v>
      </c>
      <c r="L6" s="224" t="s">
        <v>814</v>
      </c>
      <c r="M6" s="224">
        <v>5</v>
      </c>
      <c r="N6" s="224" t="s">
        <v>1030</v>
      </c>
      <c r="O6" s="224" t="s">
        <v>1030</v>
      </c>
      <c r="P6" s="224" t="s">
        <v>1030</v>
      </c>
      <c r="Q6" s="224" t="s">
        <v>1030</v>
      </c>
      <c r="R6" s="224" t="s">
        <v>1030</v>
      </c>
      <c r="S6" s="224" t="s">
        <v>1031</v>
      </c>
      <c r="T6" s="224" t="s">
        <v>1032</v>
      </c>
      <c r="U6" s="224" t="s">
        <v>1032</v>
      </c>
      <c r="V6" s="224" t="s">
        <v>1032</v>
      </c>
      <c r="W6" s="224" t="s">
        <v>1032</v>
      </c>
      <c r="X6" s="224" t="s">
        <v>1032</v>
      </c>
      <c r="Y6" s="224" t="s">
        <v>1032</v>
      </c>
      <c r="Z6" s="224" t="s">
        <v>1032</v>
      </c>
    </row>
    <row r="7" spans="1:26" ht="14.25" customHeight="1">
      <c r="A7" s="224" t="s">
        <v>661</v>
      </c>
      <c r="B7" s="247">
        <f>'3-1実施計画概要（発電）'!F20</f>
        <v>0</v>
      </c>
      <c r="F7" s="252"/>
      <c r="G7" s="252" t="s">
        <v>672</v>
      </c>
      <c r="H7" s="248">
        <f t="shared" ref="H7:H12" si="0">$B$7-1</f>
        <v>-1</v>
      </c>
      <c r="I7" s="224" t="s">
        <v>666</v>
      </c>
      <c r="J7" s="224" t="s">
        <v>666</v>
      </c>
      <c r="L7" s="224" t="s">
        <v>467</v>
      </c>
      <c r="M7" s="224">
        <v>6</v>
      </c>
      <c r="N7" s="224" t="s">
        <v>1030</v>
      </c>
      <c r="O7" s="224" t="s">
        <v>1030</v>
      </c>
      <c r="P7" s="224" t="s">
        <v>1030</v>
      </c>
      <c r="Q7" s="224" t="s">
        <v>1030</v>
      </c>
      <c r="R7" s="224" t="s">
        <v>1030</v>
      </c>
      <c r="S7" s="224" t="s">
        <v>1031</v>
      </c>
      <c r="T7" s="224" t="s">
        <v>1032</v>
      </c>
      <c r="U7" s="224" t="s">
        <v>1032</v>
      </c>
      <c r="V7" s="224" t="s">
        <v>1032</v>
      </c>
      <c r="W7" s="224" t="s">
        <v>1032</v>
      </c>
      <c r="X7" s="224" t="s">
        <v>1032</v>
      </c>
      <c r="Y7" s="224" t="s">
        <v>1032</v>
      </c>
      <c r="Z7" s="224" t="s">
        <v>1032</v>
      </c>
    </row>
    <row r="8" spans="1:26" ht="14.25" customHeight="1">
      <c r="A8" s="224" t="s">
        <v>307</v>
      </c>
      <c r="B8" s="249">
        <f>B6+1-B5</f>
        <v>1</v>
      </c>
      <c r="C8" s="224" t="s">
        <v>681</v>
      </c>
      <c r="F8" s="252"/>
      <c r="G8" s="252" t="s">
        <v>673</v>
      </c>
      <c r="H8" s="248">
        <f t="shared" si="0"/>
        <v>-1</v>
      </c>
      <c r="I8" s="248">
        <f>$B$7+1</f>
        <v>1</v>
      </c>
      <c r="J8" s="224" t="s">
        <v>666</v>
      </c>
      <c r="L8" s="224" t="s">
        <v>468</v>
      </c>
      <c r="M8" s="224">
        <v>7</v>
      </c>
      <c r="N8" s="224" t="s">
        <v>1030</v>
      </c>
      <c r="O8" s="224" t="s">
        <v>1030</v>
      </c>
      <c r="P8" s="224" t="s">
        <v>1030</v>
      </c>
      <c r="Q8" s="224" t="s">
        <v>1030</v>
      </c>
      <c r="R8" s="224" t="s">
        <v>1030</v>
      </c>
      <c r="S8" s="224" t="s">
        <v>1031</v>
      </c>
      <c r="T8" s="224" t="s">
        <v>1032</v>
      </c>
      <c r="U8" s="224" t="s">
        <v>1032</v>
      </c>
      <c r="V8" s="224" t="s">
        <v>1032</v>
      </c>
      <c r="W8" s="224" t="s">
        <v>1032</v>
      </c>
      <c r="X8" s="224" t="s">
        <v>1032</v>
      </c>
      <c r="Y8" s="224" t="s">
        <v>1032</v>
      </c>
      <c r="Z8" s="224" t="s">
        <v>1032</v>
      </c>
    </row>
    <row r="9" spans="1:26" ht="14.25" customHeight="1">
      <c r="A9" s="224" t="s">
        <v>665</v>
      </c>
      <c r="B9" s="250">
        <f>B8-(B6-B7)</f>
        <v>1</v>
      </c>
      <c r="C9" s="224" t="s">
        <v>681</v>
      </c>
      <c r="F9" s="252"/>
      <c r="G9" s="252" t="s">
        <v>674</v>
      </c>
      <c r="H9" s="248">
        <f t="shared" si="0"/>
        <v>-1</v>
      </c>
      <c r="I9" s="248">
        <f>$B$7+1</f>
        <v>1</v>
      </c>
      <c r="J9" s="248">
        <f>$B$7+2</f>
        <v>2</v>
      </c>
      <c r="L9" s="224" t="s">
        <v>469</v>
      </c>
      <c r="M9" s="224">
        <v>8</v>
      </c>
      <c r="N9" s="224" t="s">
        <v>1030</v>
      </c>
      <c r="O9" s="224" t="s">
        <v>1030</v>
      </c>
      <c r="P9" s="224" t="s">
        <v>1030</v>
      </c>
      <c r="Q9" s="224" t="s">
        <v>1030</v>
      </c>
      <c r="R9" s="224" t="s">
        <v>1030</v>
      </c>
      <c r="S9" s="224" t="s">
        <v>1031</v>
      </c>
      <c r="T9" s="224" t="s">
        <v>1032</v>
      </c>
      <c r="U9" s="224" t="s">
        <v>1032</v>
      </c>
      <c r="V9" s="224" t="s">
        <v>1032</v>
      </c>
      <c r="W9" s="224" t="s">
        <v>1032</v>
      </c>
      <c r="X9" s="224" t="s">
        <v>1032</v>
      </c>
      <c r="Y9" s="224" t="s">
        <v>1032</v>
      </c>
      <c r="Z9" s="224" t="s">
        <v>1032</v>
      </c>
    </row>
    <row r="10" spans="1:26" ht="14.25" customHeight="1">
      <c r="A10" s="224" t="s">
        <v>679</v>
      </c>
      <c r="B10" s="250" t="str">
        <f>B9&amp;"/"&amp;B8</f>
        <v>1/1</v>
      </c>
      <c r="C10" s="251" t="s">
        <v>680</v>
      </c>
      <c r="F10" s="252"/>
      <c r="G10" s="252" t="s">
        <v>675</v>
      </c>
      <c r="H10" s="248">
        <f t="shared" si="0"/>
        <v>-1</v>
      </c>
      <c r="I10" s="248">
        <f>$B$7-2</f>
        <v>-2</v>
      </c>
      <c r="J10" s="224" t="s">
        <v>667</v>
      </c>
      <c r="L10" s="224" t="s">
        <v>470</v>
      </c>
      <c r="M10" s="224">
        <v>9</v>
      </c>
      <c r="N10" s="224" t="s">
        <v>1030</v>
      </c>
      <c r="O10" s="224" t="s">
        <v>1030</v>
      </c>
      <c r="P10" s="224" t="s">
        <v>1030</v>
      </c>
      <c r="Q10" s="224" t="s">
        <v>1030</v>
      </c>
      <c r="R10" s="224" t="s">
        <v>1030</v>
      </c>
      <c r="S10" s="224" t="s">
        <v>1031</v>
      </c>
      <c r="T10" s="224" t="s">
        <v>1032</v>
      </c>
      <c r="U10" s="224" t="s">
        <v>1032</v>
      </c>
      <c r="V10" s="224" t="s">
        <v>1032</v>
      </c>
      <c r="W10" s="224" t="s">
        <v>1032</v>
      </c>
      <c r="X10" s="224" t="s">
        <v>1032</v>
      </c>
      <c r="Y10" s="224" t="s">
        <v>1032</v>
      </c>
      <c r="Z10" s="224" t="s">
        <v>1032</v>
      </c>
    </row>
    <row r="11" spans="1:26" ht="14.25" customHeight="1">
      <c r="A11" s="224" t="s">
        <v>662</v>
      </c>
      <c r="B11" s="248" t="str">
        <f>VLOOKUP($B$10,$G$3:$J$12,2,FALSE)</f>
        <v>-</v>
      </c>
      <c r="C11" s="224" t="s">
        <v>712</v>
      </c>
      <c r="F11" s="252"/>
      <c r="G11" s="252" t="s">
        <v>676</v>
      </c>
      <c r="H11" s="248">
        <f t="shared" si="0"/>
        <v>-1</v>
      </c>
      <c r="I11" s="248">
        <f>$B$7-2</f>
        <v>-2</v>
      </c>
      <c r="J11" s="248">
        <f>$B$7+1</f>
        <v>1</v>
      </c>
      <c r="L11" s="224" t="s">
        <v>496</v>
      </c>
      <c r="M11" s="224">
        <v>10</v>
      </c>
      <c r="N11" s="224" t="s">
        <v>1033</v>
      </c>
      <c r="O11" s="224" t="s">
        <v>1033</v>
      </c>
      <c r="P11" s="224" t="s">
        <v>1033</v>
      </c>
      <c r="Q11" s="224" t="s">
        <v>1033</v>
      </c>
      <c r="R11" s="224" t="s">
        <v>1033</v>
      </c>
      <c r="S11" s="224" t="s">
        <v>1034</v>
      </c>
      <c r="T11" s="224" t="s">
        <v>508</v>
      </c>
      <c r="U11" s="224" t="s">
        <v>508</v>
      </c>
      <c r="V11" s="224" t="s">
        <v>508</v>
      </c>
      <c r="W11" s="224" t="s">
        <v>508</v>
      </c>
      <c r="X11" s="224" t="s">
        <v>508</v>
      </c>
      <c r="Y11" s="224" t="s">
        <v>508</v>
      </c>
      <c r="Z11" s="224" t="s">
        <v>1032</v>
      </c>
    </row>
    <row r="12" spans="1:26" ht="14.25" customHeight="1">
      <c r="A12" s="224" t="s">
        <v>663</v>
      </c>
      <c r="B12" s="248" t="str">
        <f>VLOOKUP($B$10,$G$3:$J$12,3,FALSE)</f>
        <v>-</v>
      </c>
      <c r="C12" s="224" t="s">
        <v>712</v>
      </c>
      <c r="F12" s="252"/>
      <c r="G12" s="253" t="s">
        <v>677</v>
      </c>
      <c r="H12" s="248">
        <f t="shared" si="0"/>
        <v>-1</v>
      </c>
      <c r="I12" s="248">
        <f>$B$7-2</f>
        <v>-2</v>
      </c>
      <c r="J12" s="248">
        <f>$B$7-3</f>
        <v>-3</v>
      </c>
      <c r="L12" s="224" t="s">
        <v>471</v>
      </c>
      <c r="M12" s="224">
        <v>11</v>
      </c>
      <c r="N12" s="224" t="s">
        <v>1030</v>
      </c>
      <c r="O12" s="224" t="s">
        <v>1030</v>
      </c>
      <c r="P12" s="224" t="s">
        <v>1030</v>
      </c>
      <c r="Q12" s="224" t="s">
        <v>1030</v>
      </c>
      <c r="R12" s="224" t="s">
        <v>1030</v>
      </c>
      <c r="S12" s="224" t="s">
        <v>1031</v>
      </c>
      <c r="T12" s="224" t="s">
        <v>1032</v>
      </c>
      <c r="U12" s="224" t="s">
        <v>1032</v>
      </c>
      <c r="V12" s="224" t="s">
        <v>1032</v>
      </c>
      <c r="W12" s="224" t="s">
        <v>1032</v>
      </c>
      <c r="X12" s="224" t="s">
        <v>1032</v>
      </c>
      <c r="Y12" s="224" t="s">
        <v>1032</v>
      </c>
      <c r="Z12" s="224" t="s">
        <v>1032</v>
      </c>
    </row>
    <row r="13" spans="1:26" ht="14.25" customHeight="1">
      <c r="A13" s="224" t="s">
        <v>664</v>
      </c>
      <c r="B13" s="248" t="str">
        <f>VLOOKUP($B$10,$G$3:$J$12,4,FALSE)</f>
        <v>-</v>
      </c>
      <c r="C13" s="224" t="s">
        <v>712</v>
      </c>
      <c r="F13" s="252"/>
      <c r="G13" s="224" t="s">
        <v>719</v>
      </c>
      <c r="L13" s="224" t="s">
        <v>472</v>
      </c>
      <c r="M13" s="224">
        <v>12</v>
      </c>
      <c r="N13" s="224" t="s">
        <v>1030</v>
      </c>
      <c r="O13" s="224" t="s">
        <v>1030</v>
      </c>
      <c r="P13" s="224" t="s">
        <v>1030</v>
      </c>
      <c r="Q13" s="224" t="s">
        <v>1030</v>
      </c>
      <c r="R13" s="224" t="s">
        <v>1030</v>
      </c>
      <c r="S13" s="224" t="s">
        <v>1031</v>
      </c>
      <c r="T13" s="224" t="s">
        <v>1032</v>
      </c>
      <c r="U13" s="224" t="s">
        <v>1032</v>
      </c>
      <c r="V13" s="224" t="s">
        <v>1032</v>
      </c>
      <c r="W13" s="224" t="s">
        <v>1032</v>
      </c>
      <c r="X13" s="224" t="s">
        <v>1032</v>
      </c>
      <c r="Y13" s="224" t="s">
        <v>1032</v>
      </c>
      <c r="Z13" s="224" t="s">
        <v>1032</v>
      </c>
    </row>
    <row r="14" spans="1:26" ht="14.25" customHeight="1">
      <c r="A14" s="224" t="s">
        <v>713</v>
      </c>
      <c r="B14" s="248" t="str">
        <f>IF(B11="-",$G$16,IF(B11&lt;$B$7,$G$14,$G$15))</f>
        <v>※事業年度外のため、本シートは提出の必要はありません。</v>
      </c>
      <c r="C14" s="224" t="s">
        <v>720</v>
      </c>
      <c r="F14" s="252"/>
      <c r="G14" s="252" t="s">
        <v>716</v>
      </c>
      <c r="H14" s="248"/>
      <c r="I14" s="248"/>
      <c r="J14" s="248"/>
      <c r="L14" s="224" t="s">
        <v>473</v>
      </c>
      <c r="M14" s="224">
        <v>13</v>
      </c>
      <c r="N14" s="224" t="s">
        <v>1030</v>
      </c>
      <c r="O14" s="224" t="s">
        <v>1030</v>
      </c>
      <c r="P14" s="224" t="s">
        <v>1030</v>
      </c>
      <c r="Q14" s="224" t="s">
        <v>1030</v>
      </c>
      <c r="R14" s="224" t="s">
        <v>1030</v>
      </c>
      <c r="S14" s="224" t="s">
        <v>1031</v>
      </c>
      <c r="T14" s="224" t="s">
        <v>1032</v>
      </c>
      <c r="U14" s="224" t="s">
        <v>1032</v>
      </c>
      <c r="V14" s="224" t="s">
        <v>1032</v>
      </c>
      <c r="W14" s="224" t="s">
        <v>1032</v>
      </c>
      <c r="X14" s="224" t="s">
        <v>1032</v>
      </c>
      <c r="Y14" s="224" t="s">
        <v>1032</v>
      </c>
      <c r="Z14" s="224" t="s">
        <v>1032</v>
      </c>
    </row>
    <row r="15" spans="1:26" ht="14.25" customHeight="1">
      <c r="A15" s="224" t="s">
        <v>714</v>
      </c>
      <c r="B15" s="248" t="str">
        <f>IF(B12="-",$G$16,IF(B12&lt;$B$7,$G$14,$G$15))</f>
        <v>※事業年度外のため、本シートは提出の必要はありません。</v>
      </c>
      <c r="C15" s="224" t="s">
        <v>720</v>
      </c>
      <c r="F15" s="252"/>
      <c r="G15" s="224" t="s">
        <v>717</v>
      </c>
      <c r="L15" s="224" t="s">
        <v>474</v>
      </c>
      <c r="M15" s="224">
        <v>14</v>
      </c>
      <c r="N15" s="224" t="s">
        <v>1030</v>
      </c>
      <c r="O15" s="224" t="s">
        <v>1030</v>
      </c>
      <c r="P15" s="224" t="s">
        <v>1030</v>
      </c>
      <c r="Q15" s="224" t="s">
        <v>1030</v>
      </c>
      <c r="R15" s="224" t="s">
        <v>1030</v>
      </c>
      <c r="S15" s="224" t="s">
        <v>1031</v>
      </c>
      <c r="T15" s="224" t="s">
        <v>1032</v>
      </c>
      <c r="U15" s="224" t="s">
        <v>1032</v>
      </c>
      <c r="V15" s="224" t="s">
        <v>1032</v>
      </c>
      <c r="W15" s="224" t="s">
        <v>1032</v>
      </c>
      <c r="X15" s="224" t="s">
        <v>1032</v>
      </c>
      <c r="Y15" s="224" t="s">
        <v>1032</v>
      </c>
      <c r="Z15" s="224" t="s">
        <v>1032</v>
      </c>
    </row>
    <row r="16" spans="1:26" ht="14.25" customHeight="1">
      <c r="A16" s="224" t="s">
        <v>715</v>
      </c>
      <c r="B16" s="248" t="str">
        <f>IF(B13="-",$G$16,IF(B13&lt;$B$7,$G$14,$G$15))</f>
        <v>※事業年度外のため、本シートは提出の必要はありません。</v>
      </c>
      <c r="C16" s="224" t="s">
        <v>720</v>
      </c>
      <c r="F16" s="252"/>
      <c r="G16" s="224" t="s">
        <v>718</v>
      </c>
      <c r="L16" s="224" t="s">
        <v>475</v>
      </c>
      <c r="M16" s="224">
        <v>15</v>
      </c>
      <c r="N16" s="224" t="s">
        <v>1030</v>
      </c>
      <c r="O16" s="224" t="s">
        <v>1030</v>
      </c>
      <c r="P16" s="224" t="s">
        <v>1030</v>
      </c>
      <c r="Q16" s="224" t="s">
        <v>1030</v>
      </c>
      <c r="R16" s="224" t="s">
        <v>1030</v>
      </c>
      <c r="S16" s="224" t="s">
        <v>1031</v>
      </c>
      <c r="T16" s="224" t="s">
        <v>1032</v>
      </c>
      <c r="U16" s="224" t="s">
        <v>1032</v>
      </c>
      <c r="V16" s="224" t="s">
        <v>1032</v>
      </c>
      <c r="W16" s="224" t="s">
        <v>1032</v>
      </c>
      <c r="X16" s="224" t="s">
        <v>1032</v>
      </c>
      <c r="Y16" s="224" t="s">
        <v>1032</v>
      </c>
      <c r="Z16" s="224" t="s">
        <v>1032</v>
      </c>
    </row>
    <row r="17" spans="1:26" ht="14.25" customHeight="1">
      <c r="A17" s="224" t="s">
        <v>1090</v>
      </c>
      <c r="B17" s="248">
        <f>B5</f>
        <v>0</v>
      </c>
      <c r="F17" s="252"/>
      <c r="L17" s="224" t="s">
        <v>476</v>
      </c>
      <c r="M17" s="224">
        <v>16</v>
      </c>
      <c r="N17" s="224" t="s">
        <v>1030</v>
      </c>
      <c r="O17" s="224" t="s">
        <v>1030</v>
      </c>
      <c r="P17" s="224" t="s">
        <v>1030</v>
      </c>
      <c r="Q17" s="224" t="s">
        <v>1030</v>
      </c>
      <c r="R17" s="224" t="s">
        <v>1030</v>
      </c>
      <c r="S17" s="224" t="s">
        <v>1031</v>
      </c>
      <c r="T17" s="224" t="s">
        <v>1032</v>
      </c>
      <c r="U17" s="224" t="s">
        <v>1032</v>
      </c>
      <c r="V17" s="224" t="s">
        <v>1032</v>
      </c>
      <c r="W17" s="224" t="s">
        <v>1032</v>
      </c>
      <c r="X17" s="224" t="s">
        <v>1032</v>
      </c>
      <c r="Y17" s="224" t="s">
        <v>1032</v>
      </c>
      <c r="Z17" s="224" t="s">
        <v>1032</v>
      </c>
    </row>
    <row r="18" spans="1:26" ht="14.25" customHeight="1">
      <c r="A18" s="224" t="s">
        <v>1091</v>
      </c>
      <c r="B18" s="248" t="str">
        <f>IF(ISERROR(B17+1)=TRUE,"-",IF(B17+1&lt;=$B$6,B17+1,"-"))</f>
        <v>-</v>
      </c>
      <c r="F18" s="252"/>
      <c r="L18" s="224" t="s">
        <v>477</v>
      </c>
      <c r="M18" s="224">
        <v>17</v>
      </c>
      <c r="N18" s="224" t="s">
        <v>1030</v>
      </c>
      <c r="O18" s="224" t="s">
        <v>1030</v>
      </c>
      <c r="P18" s="224" t="s">
        <v>1030</v>
      </c>
      <c r="Q18" s="224" t="s">
        <v>1030</v>
      </c>
      <c r="R18" s="224" t="s">
        <v>1030</v>
      </c>
      <c r="S18" s="224" t="s">
        <v>1031</v>
      </c>
      <c r="T18" s="224" t="s">
        <v>1032</v>
      </c>
      <c r="U18" s="224" t="s">
        <v>1032</v>
      </c>
      <c r="V18" s="224" t="s">
        <v>1032</v>
      </c>
      <c r="W18" s="224" t="s">
        <v>1032</v>
      </c>
    </row>
    <row r="19" spans="1:26" ht="14.25" customHeight="1">
      <c r="A19" s="224" t="s">
        <v>1092</v>
      </c>
      <c r="B19" s="248" t="str">
        <f>IF(ISERROR(B18+1)=TRUE,"-",IF(B18+1&lt;=$B$6,B18+1,"-"))</f>
        <v>-</v>
      </c>
      <c r="F19" s="252"/>
      <c r="L19" s="224" t="s">
        <v>478</v>
      </c>
      <c r="M19" s="224">
        <v>18</v>
      </c>
      <c r="N19" s="224" t="s">
        <v>1030</v>
      </c>
      <c r="O19" s="224" t="s">
        <v>1030</v>
      </c>
      <c r="P19" s="224" t="s">
        <v>1030</v>
      </c>
      <c r="Q19" s="224" t="s">
        <v>1030</v>
      </c>
      <c r="R19" s="224" t="s">
        <v>1030</v>
      </c>
      <c r="S19" s="224" t="s">
        <v>1031</v>
      </c>
      <c r="T19" s="224" t="s">
        <v>1032</v>
      </c>
      <c r="U19" s="224" t="s">
        <v>1032</v>
      </c>
      <c r="V19" s="224" t="s">
        <v>1032</v>
      </c>
      <c r="W19" s="224" t="s">
        <v>1032</v>
      </c>
      <c r="X19" s="224" t="s">
        <v>1032</v>
      </c>
      <c r="Y19" s="224" t="s">
        <v>1032</v>
      </c>
      <c r="Z19" s="224" t="s">
        <v>1032</v>
      </c>
    </row>
    <row r="20" spans="1:26" ht="14.25" customHeight="1">
      <c r="A20" s="224" t="s">
        <v>1093</v>
      </c>
      <c r="B20" s="248" t="str">
        <f>IF(ISERROR(B19+1)=TRUE,"-",IF(B19+1&lt;=$B$6,B19+1,"-"))</f>
        <v>-</v>
      </c>
      <c r="F20" s="252"/>
      <c r="L20" s="224" t="s">
        <v>479</v>
      </c>
      <c r="M20" s="224">
        <v>19</v>
      </c>
      <c r="N20" s="224" t="s">
        <v>1030</v>
      </c>
      <c r="O20" s="224" t="s">
        <v>1030</v>
      </c>
      <c r="P20" s="224" t="s">
        <v>1030</v>
      </c>
      <c r="Q20" s="224" t="s">
        <v>1030</v>
      </c>
      <c r="R20" s="224" t="s">
        <v>1030</v>
      </c>
      <c r="S20" s="224" t="s">
        <v>1031</v>
      </c>
      <c r="T20" s="224" t="s">
        <v>1032</v>
      </c>
      <c r="U20" s="224" t="s">
        <v>1032</v>
      </c>
      <c r="V20" s="224" t="s">
        <v>1032</v>
      </c>
      <c r="W20" s="224" t="s">
        <v>1032</v>
      </c>
      <c r="X20" s="224" t="s">
        <v>1032</v>
      </c>
      <c r="Y20" s="224" t="s">
        <v>1032</v>
      </c>
      <c r="Z20" s="224" t="s">
        <v>1032</v>
      </c>
    </row>
    <row r="21" spans="1:26" ht="14.25" customHeight="1">
      <c r="A21" s="224" t="s">
        <v>731</v>
      </c>
      <c r="B21" s="273">
        <f>'3-2　設備導入事業経費の配分（当年度）（発電）'!B68</f>
        <v>0</v>
      </c>
      <c r="C21" s="224" t="s">
        <v>1000</v>
      </c>
      <c r="F21" s="252"/>
      <c r="L21" s="224" t="s">
        <v>480</v>
      </c>
      <c r="M21" s="224">
        <v>20</v>
      </c>
      <c r="N21" s="224" t="s">
        <v>1035</v>
      </c>
      <c r="O21" s="224" t="s">
        <v>1035</v>
      </c>
      <c r="P21" s="224" t="s">
        <v>1035</v>
      </c>
      <c r="Q21" s="224" t="s">
        <v>1035</v>
      </c>
      <c r="R21" s="224" t="s">
        <v>1035</v>
      </c>
      <c r="S21" s="224" t="s">
        <v>1036</v>
      </c>
      <c r="T21" s="224" t="s">
        <v>1032</v>
      </c>
      <c r="U21" s="224" t="s">
        <v>1032</v>
      </c>
      <c r="V21" s="224" t="s">
        <v>1032</v>
      </c>
      <c r="W21" s="224" t="s">
        <v>1032</v>
      </c>
      <c r="X21" s="224" t="s">
        <v>1032</v>
      </c>
      <c r="Y21" s="224" t="s">
        <v>1032</v>
      </c>
    </row>
    <row r="22" spans="1:26" ht="14.25" customHeight="1">
      <c r="A22" s="224" t="s">
        <v>730</v>
      </c>
      <c r="B22" s="273">
        <f>'3-2　設備導入事業経費の配分（当年度）（発電）'!B69</f>
        <v>0</v>
      </c>
      <c r="C22" s="224" t="s">
        <v>1000</v>
      </c>
      <c r="F22" s="252"/>
      <c r="L22" s="224" t="s">
        <v>829</v>
      </c>
      <c r="M22" s="224">
        <v>21</v>
      </c>
      <c r="N22" s="224" t="s">
        <v>1035</v>
      </c>
      <c r="O22" s="224" t="s">
        <v>1030</v>
      </c>
      <c r="P22" s="224" t="s">
        <v>1030</v>
      </c>
      <c r="Q22" s="224" t="s">
        <v>1030</v>
      </c>
      <c r="R22" s="224" t="s">
        <v>1030</v>
      </c>
      <c r="S22" s="224" t="s">
        <v>1034</v>
      </c>
      <c r="T22" s="224" t="s">
        <v>1032</v>
      </c>
      <c r="U22" s="224" t="s">
        <v>1032</v>
      </c>
      <c r="V22" s="224" t="s">
        <v>1032</v>
      </c>
      <c r="W22" s="224" t="s">
        <v>1032</v>
      </c>
      <c r="X22" s="224" t="s">
        <v>1032</v>
      </c>
      <c r="Y22" s="224" t="s">
        <v>1032</v>
      </c>
      <c r="Z22" s="224" t="s">
        <v>508</v>
      </c>
    </row>
    <row r="23" spans="1:26" ht="14.25" customHeight="1">
      <c r="A23" s="224" t="s">
        <v>732</v>
      </c>
      <c r="B23" s="273">
        <f>'3-2　設備導入事業経費の配分（当年度）（発電）'!B70</f>
        <v>0</v>
      </c>
      <c r="C23" s="224" t="s">
        <v>1000</v>
      </c>
      <c r="F23" s="252"/>
      <c r="L23" s="224" t="s">
        <v>808</v>
      </c>
      <c r="M23" s="224">
        <v>22</v>
      </c>
      <c r="N23" s="224" t="s">
        <v>1034</v>
      </c>
      <c r="O23" s="224" t="s">
        <v>1034</v>
      </c>
      <c r="P23" s="224" t="s">
        <v>1034</v>
      </c>
      <c r="Q23" s="224" t="s">
        <v>1034</v>
      </c>
      <c r="R23" s="224" t="s">
        <v>1034</v>
      </c>
      <c r="S23" s="224" t="s">
        <v>1034</v>
      </c>
      <c r="T23" s="224" t="s">
        <v>508</v>
      </c>
      <c r="U23" s="224" t="s">
        <v>508</v>
      </c>
      <c r="V23" s="224" t="s">
        <v>508</v>
      </c>
      <c r="W23" s="224" t="s">
        <v>508</v>
      </c>
      <c r="X23" s="224" t="s">
        <v>508</v>
      </c>
      <c r="Y23" s="224" t="s">
        <v>508</v>
      </c>
      <c r="Z23" s="224" t="s">
        <v>508</v>
      </c>
    </row>
    <row r="24" spans="1:26" ht="14.25" customHeight="1">
      <c r="A24" s="224" t="s">
        <v>733</v>
      </c>
      <c r="B24" s="273">
        <f>'3-2　設備導入事業経費の配分（当年度）（発電）'!B71</f>
        <v>0</v>
      </c>
      <c r="C24" s="224" t="s">
        <v>1000</v>
      </c>
      <c r="F24" s="252"/>
      <c r="L24" s="224" t="s">
        <v>481</v>
      </c>
      <c r="M24" s="224">
        <v>23</v>
      </c>
      <c r="N24" s="224" t="s">
        <v>1035</v>
      </c>
      <c r="O24" s="224" t="s">
        <v>1035</v>
      </c>
      <c r="P24" s="224" t="s">
        <v>1041</v>
      </c>
      <c r="Q24" s="224" t="s">
        <v>1035</v>
      </c>
      <c r="R24" s="224" t="s">
        <v>1035</v>
      </c>
      <c r="S24" s="224" t="s">
        <v>1034</v>
      </c>
      <c r="T24" s="224" t="s">
        <v>1032</v>
      </c>
      <c r="U24" s="224" t="s">
        <v>1032</v>
      </c>
      <c r="V24" s="224" t="s">
        <v>1032</v>
      </c>
      <c r="W24" s="224" t="s">
        <v>1032</v>
      </c>
      <c r="X24" s="224" t="s">
        <v>1032</v>
      </c>
      <c r="Y24" s="224" t="s">
        <v>1032</v>
      </c>
      <c r="Z24" s="224" t="s">
        <v>1037</v>
      </c>
    </row>
    <row r="25" spans="1:26" ht="14.25" customHeight="1">
      <c r="A25" s="224" t="s">
        <v>770</v>
      </c>
      <c r="B25" s="273">
        <f>'3-2　設備導入事業経費の配分（当年度）（発電）'!B72</f>
        <v>0</v>
      </c>
      <c r="C25" s="224" t="s">
        <v>1000</v>
      </c>
      <c r="F25" s="252"/>
      <c r="L25" s="224" t="s">
        <v>482</v>
      </c>
      <c r="M25" s="224">
        <v>24</v>
      </c>
      <c r="N25" s="224" t="s">
        <v>1035</v>
      </c>
      <c r="O25" s="224" t="s">
        <v>1035</v>
      </c>
      <c r="P25" s="224" t="s">
        <v>1041</v>
      </c>
      <c r="Q25" s="224" t="s">
        <v>1035</v>
      </c>
      <c r="R25" s="224" t="s">
        <v>1035</v>
      </c>
      <c r="S25" s="224" t="s">
        <v>1034</v>
      </c>
      <c r="T25" s="224" t="s">
        <v>1032</v>
      </c>
      <c r="U25" s="224" t="s">
        <v>1032</v>
      </c>
      <c r="V25" s="224" t="s">
        <v>1032</v>
      </c>
      <c r="W25" s="224" t="s">
        <v>1032</v>
      </c>
      <c r="X25" s="224" t="s">
        <v>1032</v>
      </c>
      <c r="Y25" s="224" t="s">
        <v>1032</v>
      </c>
      <c r="Z25" s="224" t="s">
        <v>1037</v>
      </c>
    </row>
    <row r="26" spans="1:26" ht="14.25" customHeight="1">
      <c r="A26" s="224" t="s">
        <v>782</v>
      </c>
      <c r="B26" s="273">
        <f>'3-2　設備導入事業経費の配分（当年度）（発電）'!B73</f>
        <v>0</v>
      </c>
      <c r="C26" s="224" t="s">
        <v>1000</v>
      </c>
      <c r="F26" s="252"/>
      <c r="L26" s="224" t="s">
        <v>483</v>
      </c>
      <c r="M26" s="224">
        <v>25</v>
      </c>
      <c r="N26" s="224" t="s">
        <v>1035</v>
      </c>
      <c r="O26" s="224" t="s">
        <v>1035</v>
      </c>
      <c r="P26" s="224" t="s">
        <v>1041</v>
      </c>
      <c r="Q26" s="224" t="s">
        <v>1035</v>
      </c>
      <c r="R26" s="224" t="s">
        <v>1035</v>
      </c>
      <c r="S26" s="224" t="s">
        <v>1034</v>
      </c>
      <c r="T26" s="224" t="s">
        <v>1032</v>
      </c>
      <c r="U26" s="224" t="s">
        <v>1032</v>
      </c>
      <c r="V26" s="224" t="s">
        <v>1032</v>
      </c>
      <c r="W26" s="224" t="s">
        <v>1032</v>
      </c>
      <c r="X26" s="224" t="s">
        <v>1032</v>
      </c>
      <c r="Y26" s="224" t="s">
        <v>1032</v>
      </c>
      <c r="Z26" s="224" t="s">
        <v>1038</v>
      </c>
    </row>
    <row r="27" spans="1:26" ht="14.25" customHeight="1">
      <c r="A27" s="224" t="s">
        <v>734</v>
      </c>
      <c r="B27" s="273">
        <f>'3-2　設備導入事業経費の配分（当年度）（発電）'!D68</f>
        <v>0</v>
      </c>
      <c r="C27" s="224" t="s">
        <v>1000</v>
      </c>
      <c r="F27" s="252"/>
      <c r="L27" s="224" t="s">
        <v>484</v>
      </c>
      <c r="M27" s="224">
        <v>26</v>
      </c>
      <c r="N27" s="224" t="s">
        <v>1035</v>
      </c>
      <c r="O27" s="224" t="s">
        <v>1035</v>
      </c>
      <c r="P27" s="224" t="s">
        <v>1041</v>
      </c>
      <c r="Q27" s="224" t="s">
        <v>1035</v>
      </c>
      <c r="R27" s="224" t="s">
        <v>1035</v>
      </c>
      <c r="S27" s="224" t="s">
        <v>1034</v>
      </c>
      <c r="T27" s="224" t="s">
        <v>1032</v>
      </c>
      <c r="U27" s="224" t="s">
        <v>1032</v>
      </c>
      <c r="V27" s="224" t="s">
        <v>1032</v>
      </c>
      <c r="W27" s="224" t="s">
        <v>1032</v>
      </c>
      <c r="X27" s="224" t="s">
        <v>1032</v>
      </c>
      <c r="Y27" s="224" t="s">
        <v>1032</v>
      </c>
      <c r="Z27" s="224" t="s">
        <v>1037</v>
      </c>
    </row>
    <row r="28" spans="1:26" ht="14.25" customHeight="1">
      <c r="A28" s="224" t="s">
        <v>735</v>
      </c>
      <c r="B28" s="273">
        <f>'3-2　設備導入事業経費の配分（当年度）（発電）'!D69</f>
        <v>0</v>
      </c>
      <c r="C28" s="224" t="s">
        <v>1000</v>
      </c>
      <c r="F28" s="252"/>
      <c r="L28" s="224" t="s">
        <v>485</v>
      </c>
      <c r="M28" s="224">
        <v>27</v>
      </c>
      <c r="N28" s="224" t="s">
        <v>1035</v>
      </c>
      <c r="O28" s="224" t="s">
        <v>1035</v>
      </c>
      <c r="P28" s="224" t="s">
        <v>1035</v>
      </c>
      <c r="Q28" s="224" t="s">
        <v>1035</v>
      </c>
      <c r="R28" s="224" t="s">
        <v>1035</v>
      </c>
      <c r="S28" s="224" t="s">
        <v>1035</v>
      </c>
      <c r="T28" s="224" t="s">
        <v>1032</v>
      </c>
      <c r="U28" s="224" t="s">
        <v>1032</v>
      </c>
      <c r="V28" s="224" t="s">
        <v>1032</v>
      </c>
      <c r="W28" s="224" t="s">
        <v>1032</v>
      </c>
      <c r="X28" s="224" t="s">
        <v>1032</v>
      </c>
      <c r="Y28" s="224" t="s">
        <v>1032</v>
      </c>
      <c r="Z28" s="224" t="s">
        <v>1039</v>
      </c>
    </row>
    <row r="29" spans="1:26" ht="14.25" customHeight="1">
      <c r="A29" s="224" t="s">
        <v>736</v>
      </c>
      <c r="B29" s="273">
        <f>'3-2　設備導入事業経費の配分（当年度）（発電）'!D70</f>
        <v>0</v>
      </c>
      <c r="C29" s="224" t="s">
        <v>1000</v>
      </c>
      <c r="F29" s="252"/>
      <c r="L29" s="224" t="s">
        <v>486</v>
      </c>
      <c r="M29" s="224">
        <v>28</v>
      </c>
      <c r="N29" s="224" t="s">
        <v>1035</v>
      </c>
      <c r="O29" s="224" t="s">
        <v>1035</v>
      </c>
      <c r="P29" s="224" t="s">
        <v>1035</v>
      </c>
      <c r="Q29" s="224" t="s">
        <v>1035</v>
      </c>
      <c r="R29" s="224" t="s">
        <v>1035</v>
      </c>
      <c r="S29" s="224" t="s">
        <v>1035</v>
      </c>
      <c r="T29" s="224" t="s">
        <v>1032</v>
      </c>
      <c r="U29" s="224" t="s">
        <v>1032</v>
      </c>
      <c r="V29" s="224" t="s">
        <v>1032</v>
      </c>
      <c r="W29" s="224" t="s">
        <v>1032</v>
      </c>
      <c r="X29" s="224" t="s">
        <v>1032</v>
      </c>
      <c r="Y29" s="224" t="s">
        <v>1032</v>
      </c>
      <c r="Z29" s="224" t="s">
        <v>1039</v>
      </c>
    </row>
    <row r="30" spans="1:26" ht="14.25" customHeight="1">
      <c r="A30" s="224" t="s">
        <v>771</v>
      </c>
      <c r="B30" s="273">
        <f>'3-2　設備導入事業経費の配分（当年度）（発電）'!D71</f>
        <v>0</v>
      </c>
      <c r="C30" s="224" t="s">
        <v>1000</v>
      </c>
      <c r="F30" s="252"/>
      <c r="L30" s="224" t="s">
        <v>487</v>
      </c>
      <c r="M30" s="224">
        <v>29</v>
      </c>
      <c r="N30" s="224" t="s">
        <v>1030</v>
      </c>
      <c r="O30" s="224" t="s">
        <v>1030</v>
      </c>
      <c r="P30" s="224" t="s">
        <v>1030</v>
      </c>
      <c r="Q30" s="224" t="s">
        <v>1030</v>
      </c>
      <c r="R30" s="224" t="s">
        <v>1030</v>
      </c>
      <c r="S30" s="224" t="s">
        <v>1031</v>
      </c>
      <c r="T30" s="224" t="s">
        <v>1032</v>
      </c>
      <c r="U30" s="224" t="s">
        <v>1032</v>
      </c>
      <c r="V30" s="224" t="s">
        <v>1032</v>
      </c>
      <c r="W30" s="224" t="s">
        <v>1032</v>
      </c>
      <c r="X30" s="224" t="s">
        <v>1032</v>
      </c>
      <c r="Y30" s="224" t="s">
        <v>1032</v>
      </c>
      <c r="Z30" s="224" t="s">
        <v>1032</v>
      </c>
    </row>
    <row r="31" spans="1:26" ht="14.25" customHeight="1">
      <c r="A31" s="224" t="s">
        <v>737</v>
      </c>
      <c r="B31" s="273">
        <f>'3-2　設備導入事業経費の配分（当年度）（発電）'!H68</f>
        <v>0</v>
      </c>
      <c r="C31" s="224" t="s">
        <v>1000</v>
      </c>
      <c r="F31" s="252"/>
      <c r="L31" s="224" t="s">
        <v>488</v>
      </c>
      <c r="M31" s="224">
        <v>30</v>
      </c>
      <c r="N31" s="224" t="s">
        <v>1030</v>
      </c>
      <c r="O31" s="224" t="s">
        <v>1030</v>
      </c>
      <c r="P31" s="224" t="s">
        <v>1030</v>
      </c>
      <c r="Q31" s="224" t="s">
        <v>1030</v>
      </c>
      <c r="R31" s="224" t="s">
        <v>1030</v>
      </c>
      <c r="S31" s="224" t="s">
        <v>1031</v>
      </c>
      <c r="T31" s="224" t="s">
        <v>1032</v>
      </c>
      <c r="U31" s="224" t="s">
        <v>1032</v>
      </c>
      <c r="V31" s="224" t="s">
        <v>1032</v>
      </c>
      <c r="W31" s="224" t="s">
        <v>1032</v>
      </c>
      <c r="X31" s="224" t="s">
        <v>1032</v>
      </c>
      <c r="Y31" s="224" t="s">
        <v>1032</v>
      </c>
      <c r="Z31" s="224" t="s">
        <v>1032</v>
      </c>
    </row>
    <row r="32" spans="1:26" ht="14.25" customHeight="1">
      <c r="A32" s="224" t="s">
        <v>738</v>
      </c>
      <c r="B32" s="273">
        <f>'3-2　設備導入事業経費の配分（当年度）（発電）'!H69</f>
        <v>0</v>
      </c>
      <c r="C32" s="224" t="s">
        <v>1000</v>
      </c>
      <c r="F32" s="252"/>
      <c r="L32" s="224" t="s">
        <v>982</v>
      </c>
      <c r="M32" s="224">
        <v>31</v>
      </c>
      <c r="N32" s="224" t="s">
        <v>1030</v>
      </c>
      <c r="O32" s="224" t="s">
        <v>1030</v>
      </c>
      <c r="P32" s="224" t="s">
        <v>1030</v>
      </c>
      <c r="Q32" s="224" t="s">
        <v>1030</v>
      </c>
      <c r="R32" s="224" t="s">
        <v>1030</v>
      </c>
      <c r="S32" s="224" t="s">
        <v>1031</v>
      </c>
      <c r="T32" s="224" t="s">
        <v>1032</v>
      </c>
      <c r="U32" s="224" t="s">
        <v>1032</v>
      </c>
      <c r="V32" s="224" t="s">
        <v>1032</v>
      </c>
      <c r="W32" s="224" t="s">
        <v>1032</v>
      </c>
      <c r="X32" s="224" t="s">
        <v>1032</v>
      </c>
      <c r="Y32" s="224" t="s">
        <v>1032</v>
      </c>
      <c r="Z32" s="224" t="s">
        <v>1032</v>
      </c>
    </row>
    <row r="33" spans="1:26" ht="14.25" customHeight="1">
      <c r="A33" s="224" t="s">
        <v>739</v>
      </c>
      <c r="B33" s="273">
        <f>'3-2　設備導入事業経費の配分（当年度）（発電）'!H70</f>
        <v>0</v>
      </c>
      <c r="C33" s="224" t="s">
        <v>1000</v>
      </c>
      <c r="F33" s="252"/>
      <c r="L33" s="224" t="s">
        <v>828</v>
      </c>
      <c r="M33" s="224">
        <v>32</v>
      </c>
      <c r="N33" s="224" t="s">
        <v>1033</v>
      </c>
      <c r="O33" s="224" t="s">
        <v>1033</v>
      </c>
      <c r="P33" s="224" t="s">
        <v>1033</v>
      </c>
      <c r="Q33" s="224" t="s">
        <v>1033</v>
      </c>
      <c r="R33" s="224" t="s">
        <v>1033</v>
      </c>
      <c r="S33" s="224" t="s">
        <v>1034</v>
      </c>
      <c r="T33" s="224" t="s">
        <v>508</v>
      </c>
      <c r="U33" s="224" t="s">
        <v>508</v>
      </c>
      <c r="V33" s="224" t="s">
        <v>508</v>
      </c>
      <c r="W33" s="224" t="s">
        <v>508</v>
      </c>
      <c r="X33" s="224" t="s">
        <v>508</v>
      </c>
      <c r="Y33" s="224" t="s">
        <v>508</v>
      </c>
      <c r="Z33" s="224" t="s">
        <v>508</v>
      </c>
    </row>
    <row r="34" spans="1:26" ht="14.25" customHeight="1">
      <c r="A34" s="224" t="s">
        <v>772</v>
      </c>
      <c r="B34" s="273">
        <f>'3-2　設備導入事業経費の配分（当年度）（発電）'!H71</f>
        <v>0</v>
      </c>
      <c r="C34" s="224" t="s">
        <v>1000</v>
      </c>
      <c r="F34" s="252"/>
      <c r="L34" s="224" t="s">
        <v>490</v>
      </c>
      <c r="M34" s="224">
        <v>33</v>
      </c>
      <c r="N34" s="224" t="s">
        <v>1030</v>
      </c>
      <c r="O34" s="224" t="s">
        <v>1030</v>
      </c>
      <c r="P34" s="224" t="s">
        <v>1030</v>
      </c>
      <c r="Q34" s="224" t="s">
        <v>1030</v>
      </c>
      <c r="R34" s="224" t="s">
        <v>1030</v>
      </c>
      <c r="S34" s="224" t="s">
        <v>1031</v>
      </c>
      <c r="T34" s="224" t="s">
        <v>1032</v>
      </c>
      <c r="U34" s="224" t="s">
        <v>1032</v>
      </c>
      <c r="V34" s="224" t="s">
        <v>1032</v>
      </c>
      <c r="W34" s="224" t="s">
        <v>1032</v>
      </c>
      <c r="X34" s="224" t="s">
        <v>1032</v>
      </c>
      <c r="Y34" s="224" t="s">
        <v>1032</v>
      </c>
      <c r="Z34" s="224" t="s">
        <v>1032</v>
      </c>
    </row>
    <row r="35" spans="1:26" ht="14.25" customHeight="1">
      <c r="A35" s="224" t="s">
        <v>740</v>
      </c>
      <c r="B35" s="273">
        <f>'3-2　設備導入事業経費の配分（他年度１）（発電）'!B68</f>
        <v>0</v>
      </c>
      <c r="C35" s="224" t="s">
        <v>1001</v>
      </c>
      <c r="F35" s="252"/>
      <c r="L35" s="224" t="s">
        <v>491</v>
      </c>
      <c r="M35" s="224">
        <v>34</v>
      </c>
      <c r="N35" s="224" t="s">
        <v>1030</v>
      </c>
      <c r="O35" s="224" t="s">
        <v>1030</v>
      </c>
      <c r="P35" s="224" t="s">
        <v>1030</v>
      </c>
      <c r="Q35" s="224" t="s">
        <v>1030</v>
      </c>
      <c r="R35" s="224" t="s">
        <v>1030</v>
      </c>
      <c r="S35" s="224" t="s">
        <v>1031</v>
      </c>
      <c r="T35" s="224" t="s">
        <v>1032</v>
      </c>
      <c r="U35" s="224" t="s">
        <v>1032</v>
      </c>
      <c r="V35" s="224" t="s">
        <v>1032</v>
      </c>
      <c r="W35" s="224" t="s">
        <v>1032</v>
      </c>
      <c r="X35" s="224" t="s">
        <v>1032</v>
      </c>
      <c r="Y35" s="224" t="s">
        <v>1032</v>
      </c>
      <c r="Z35" s="224" t="s">
        <v>1032</v>
      </c>
    </row>
    <row r="36" spans="1:26" ht="14.25" customHeight="1">
      <c r="A36" s="224" t="s">
        <v>741</v>
      </c>
      <c r="B36" s="273">
        <f>'3-2　設備導入事業経費の配分（他年度１）（発電）'!B69</f>
        <v>0</v>
      </c>
      <c r="C36" s="224" t="s">
        <v>1001</v>
      </c>
      <c r="F36" s="252"/>
      <c r="L36" s="224" t="s">
        <v>492</v>
      </c>
      <c r="M36" s="224">
        <v>35</v>
      </c>
      <c r="N36" s="224" t="s">
        <v>1030</v>
      </c>
      <c r="O36" s="224" t="s">
        <v>1030</v>
      </c>
      <c r="P36" s="224" t="s">
        <v>1030</v>
      </c>
      <c r="Q36" s="224" t="s">
        <v>1030</v>
      </c>
      <c r="R36" s="224" t="s">
        <v>1030</v>
      </c>
      <c r="S36" s="224" t="s">
        <v>1031</v>
      </c>
      <c r="T36" s="224" t="s">
        <v>1032</v>
      </c>
      <c r="U36" s="224" t="s">
        <v>1032</v>
      </c>
      <c r="V36" s="224" t="s">
        <v>1032</v>
      </c>
      <c r="W36" s="224" t="s">
        <v>1032</v>
      </c>
      <c r="X36" s="224" t="s">
        <v>1032</v>
      </c>
      <c r="Y36" s="224" t="s">
        <v>1032</v>
      </c>
      <c r="Z36" s="224" t="s">
        <v>1032</v>
      </c>
    </row>
    <row r="37" spans="1:26" ht="14.25" customHeight="1">
      <c r="A37" s="224" t="s">
        <v>742</v>
      </c>
      <c r="B37" s="273">
        <f>'3-2　設備導入事業経費の配分（他年度１）（発電）'!B70</f>
        <v>0</v>
      </c>
      <c r="C37" s="224" t="s">
        <v>1001</v>
      </c>
      <c r="F37" s="252"/>
      <c r="L37" s="224" t="s">
        <v>560</v>
      </c>
      <c r="M37" s="224">
        <v>36</v>
      </c>
      <c r="N37" s="224" t="s">
        <v>1033</v>
      </c>
      <c r="O37" s="224" t="s">
        <v>1033</v>
      </c>
      <c r="P37" s="224" t="s">
        <v>1033</v>
      </c>
      <c r="Q37" s="224" t="s">
        <v>1033</v>
      </c>
      <c r="R37" s="224" t="s">
        <v>1033</v>
      </c>
      <c r="S37" s="224" t="s">
        <v>1034</v>
      </c>
      <c r="T37" s="224" t="s">
        <v>508</v>
      </c>
      <c r="U37" s="224" t="s">
        <v>508</v>
      </c>
      <c r="V37" s="224" t="s">
        <v>508</v>
      </c>
      <c r="W37" s="224" t="s">
        <v>508</v>
      </c>
      <c r="X37" s="224" t="s">
        <v>508</v>
      </c>
      <c r="Y37" s="224" t="s">
        <v>508</v>
      </c>
      <c r="Z37" s="224" t="s">
        <v>508</v>
      </c>
    </row>
    <row r="38" spans="1:26" ht="14.25" customHeight="1">
      <c r="A38" s="224" t="s">
        <v>743</v>
      </c>
      <c r="B38" s="273">
        <f>'3-2　設備導入事業経費の配分（他年度１）（発電）'!B71</f>
        <v>0</v>
      </c>
      <c r="C38" s="224" t="s">
        <v>1001</v>
      </c>
      <c r="F38" s="252"/>
      <c r="L38" s="224" t="s">
        <v>493</v>
      </c>
      <c r="M38" s="224">
        <v>37</v>
      </c>
      <c r="N38" s="224" t="s">
        <v>1033</v>
      </c>
      <c r="O38" s="224" t="s">
        <v>1033</v>
      </c>
      <c r="P38" s="224" t="s">
        <v>1033</v>
      </c>
      <c r="Q38" s="224" t="s">
        <v>1033</v>
      </c>
      <c r="R38" s="224" t="s">
        <v>1033</v>
      </c>
      <c r="S38" s="224" t="s">
        <v>1034</v>
      </c>
      <c r="T38" s="224" t="s">
        <v>508</v>
      </c>
      <c r="U38" s="224" t="s">
        <v>508</v>
      </c>
      <c r="V38" s="224" t="s">
        <v>508</v>
      </c>
      <c r="W38" s="224" t="s">
        <v>508</v>
      </c>
      <c r="X38" s="224" t="s">
        <v>508</v>
      </c>
      <c r="Y38" s="224" t="s">
        <v>508</v>
      </c>
      <c r="Z38" s="224" t="s">
        <v>508</v>
      </c>
    </row>
    <row r="39" spans="1:26" ht="14.25" customHeight="1">
      <c r="A39" s="224" t="s">
        <v>773</v>
      </c>
      <c r="B39" s="273">
        <f>'3-2　設備導入事業経費の配分（他年度１）（発電）'!B72</f>
        <v>0</v>
      </c>
      <c r="C39" s="224" t="s">
        <v>1001</v>
      </c>
      <c r="F39" s="252"/>
      <c r="L39" s="224" t="s">
        <v>494</v>
      </c>
      <c r="M39" s="224">
        <v>38</v>
      </c>
      <c r="N39" s="224" t="s">
        <v>1033</v>
      </c>
      <c r="O39" s="224" t="s">
        <v>1033</v>
      </c>
      <c r="P39" s="224" t="s">
        <v>1033</v>
      </c>
      <c r="Q39" s="224" t="s">
        <v>1033</v>
      </c>
      <c r="R39" s="224" t="s">
        <v>1033</v>
      </c>
      <c r="S39" s="224" t="s">
        <v>1034</v>
      </c>
      <c r="T39" s="224" t="s">
        <v>508</v>
      </c>
      <c r="U39" s="224" t="s">
        <v>508</v>
      </c>
      <c r="V39" s="224" t="s">
        <v>508</v>
      </c>
      <c r="W39" s="224" t="s">
        <v>508</v>
      </c>
      <c r="X39" s="224" t="s">
        <v>508</v>
      </c>
      <c r="Y39" s="224" t="s">
        <v>508</v>
      </c>
      <c r="Z39" s="224" t="s">
        <v>508</v>
      </c>
    </row>
    <row r="40" spans="1:26" ht="14.25" customHeight="1">
      <c r="A40" s="224" t="s">
        <v>783</v>
      </c>
      <c r="B40" s="273">
        <f>'3-2　設備導入事業経費の配分（他年度１）（発電）'!B73</f>
        <v>0</v>
      </c>
      <c r="C40" s="224" t="s">
        <v>1001</v>
      </c>
      <c r="F40" s="252"/>
      <c r="L40" s="224" t="s">
        <v>495</v>
      </c>
      <c r="M40" s="224">
        <v>39</v>
      </c>
      <c r="N40" s="224" t="s">
        <v>1033</v>
      </c>
      <c r="O40" s="224" t="s">
        <v>1033</v>
      </c>
      <c r="P40" s="224" t="s">
        <v>1033</v>
      </c>
      <c r="Q40" s="224" t="s">
        <v>1033</v>
      </c>
      <c r="R40" s="224" t="s">
        <v>1033</v>
      </c>
      <c r="S40" s="224" t="s">
        <v>1034</v>
      </c>
      <c r="T40" s="224" t="s">
        <v>508</v>
      </c>
      <c r="U40" s="224" t="s">
        <v>508</v>
      </c>
      <c r="V40" s="224" t="s">
        <v>508</v>
      </c>
      <c r="W40" s="224" t="s">
        <v>508</v>
      </c>
      <c r="X40" s="224" t="s">
        <v>508</v>
      </c>
      <c r="Y40" s="224" t="s">
        <v>508</v>
      </c>
      <c r="Z40" s="224" t="s">
        <v>508</v>
      </c>
    </row>
    <row r="41" spans="1:26" ht="14.25" customHeight="1">
      <c r="A41" s="224" t="s">
        <v>744</v>
      </c>
      <c r="B41" s="273">
        <f>'3-2　設備導入事業経費の配分（他年度１）（発電）'!D68</f>
        <v>0</v>
      </c>
      <c r="C41" s="224" t="s">
        <v>1001</v>
      </c>
      <c r="F41" s="252"/>
      <c r="L41" s="224" t="s">
        <v>489</v>
      </c>
      <c r="M41" s="224">
        <v>40</v>
      </c>
      <c r="N41" s="224" t="s">
        <v>1033</v>
      </c>
      <c r="O41" s="224" t="s">
        <v>1033</v>
      </c>
      <c r="P41" s="224" t="s">
        <v>1033</v>
      </c>
      <c r="Q41" s="224" t="s">
        <v>1033</v>
      </c>
      <c r="R41" s="224" t="s">
        <v>1033</v>
      </c>
      <c r="S41" s="224" t="s">
        <v>1034</v>
      </c>
      <c r="T41" s="398" t="s">
        <v>1040</v>
      </c>
      <c r="U41" s="398" t="s">
        <v>1040</v>
      </c>
      <c r="V41" s="398" t="s">
        <v>1040</v>
      </c>
      <c r="W41" s="398" t="s">
        <v>1040</v>
      </c>
      <c r="X41" s="398" t="s">
        <v>1040</v>
      </c>
      <c r="Y41" s="398" t="s">
        <v>1040</v>
      </c>
      <c r="Z41" s="398" t="s">
        <v>1040</v>
      </c>
    </row>
    <row r="42" spans="1:26" ht="14.25" customHeight="1">
      <c r="A42" s="224" t="s">
        <v>745</v>
      </c>
      <c r="B42" s="273">
        <f>'3-2　設備導入事業経費の配分（他年度１）（発電）'!D69</f>
        <v>0</v>
      </c>
      <c r="C42" s="224" t="s">
        <v>1001</v>
      </c>
      <c r="F42" s="252"/>
      <c r="L42" s="224" t="s">
        <v>341</v>
      </c>
      <c r="M42" s="224">
        <v>41</v>
      </c>
      <c r="N42" s="224" t="s">
        <v>1033</v>
      </c>
      <c r="O42" s="224" t="s">
        <v>1033</v>
      </c>
      <c r="P42" s="224" t="s">
        <v>1033</v>
      </c>
      <c r="Q42" s="224" t="s">
        <v>1033</v>
      </c>
      <c r="R42" s="224" t="s">
        <v>1033</v>
      </c>
      <c r="S42" s="224" t="s">
        <v>1034</v>
      </c>
      <c r="T42" s="224" t="s">
        <v>508</v>
      </c>
      <c r="U42" s="224" t="s">
        <v>508</v>
      </c>
      <c r="V42" s="224" t="s">
        <v>508</v>
      </c>
      <c r="W42" s="224" t="s">
        <v>508</v>
      </c>
      <c r="X42" s="224" t="s">
        <v>508</v>
      </c>
      <c r="Y42" s="224" t="s">
        <v>508</v>
      </c>
      <c r="Z42" s="224" t="s">
        <v>508</v>
      </c>
    </row>
    <row r="43" spans="1:26" ht="14.25" customHeight="1">
      <c r="A43" s="224" t="s">
        <v>746</v>
      </c>
      <c r="B43" s="273">
        <f>'3-2　設備導入事業経費の配分（他年度１）（発電）'!D70</f>
        <v>0</v>
      </c>
      <c r="C43" s="224" t="s">
        <v>1001</v>
      </c>
      <c r="F43" s="252"/>
    </row>
    <row r="44" spans="1:26" ht="14.25" customHeight="1">
      <c r="A44" s="224" t="s">
        <v>774</v>
      </c>
      <c r="B44" s="273">
        <f>'3-2　設備導入事業経費の配分（他年度１）（発電）'!D71</f>
        <v>0</v>
      </c>
      <c r="C44" s="224" t="s">
        <v>1001</v>
      </c>
      <c r="F44" s="252"/>
    </row>
    <row r="45" spans="1:26" ht="14.25" customHeight="1">
      <c r="A45" s="224" t="s">
        <v>747</v>
      </c>
      <c r="B45" s="273">
        <f>'3-2　設備導入事業経費の配分（他年度１）（発電）'!H68</f>
        <v>0</v>
      </c>
      <c r="C45" s="224" t="s">
        <v>1001</v>
      </c>
      <c r="F45" s="252"/>
    </row>
    <row r="46" spans="1:26" ht="14.25" customHeight="1">
      <c r="A46" s="224" t="s">
        <v>748</v>
      </c>
      <c r="B46" s="273">
        <f>'3-2　設備導入事業経費の配分（他年度１）（発電）'!H69</f>
        <v>0</v>
      </c>
      <c r="C46" s="224" t="s">
        <v>1001</v>
      </c>
      <c r="F46" s="252"/>
    </row>
    <row r="47" spans="1:26" ht="14.25" customHeight="1">
      <c r="A47" s="224" t="s">
        <v>749</v>
      </c>
      <c r="B47" s="273">
        <f>'3-2　設備導入事業経費の配分（他年度１）（発電）'!H70</f>
        <v>0</v>
      </c>
      <c r="C47" s="224" t="s">
        <v>1001</v>
      </c>
      <c r="F47" s="252"/>
    </row>
    <row r="48" spans="1:26" ht="14.25" customHeight="1">
      <c r="A48" s="224" t="s">
        <v>775</v>
      </c>
      <c r="B48" s="273">
        <f>'3-2　設備導入事業経費の配分（他年度１）（発電）'!H71</f>
        <v>0</v>
      </c>
      <c r="C48" s="224" t="s">
        <v>1001</v>
      </c>
      <c r="F48" s="252"/>
    </row>
    <row r="49" spans="1:6" ht="14.25" customHeight="1">
      <c r="A49" s="224" t="s">
        <v>750</v>
      </c>
      <c r="B49" s="273">
        <f>'3-2　設備導入事業経費の配分（他年度２）（発電）'!B68</f>
        <v>0</v>
      </c>
      <c r="C49" s="224" t="s">
        <v>1002</v>
      </c>
      <c r="F49" s="252"/>
    </row>
    <row r="50" spans="1:6" ht="14.25" customHeight="1">
      <c r="A50" s="224" t="s">
        <v>751</v>
      </c>
      <c r="B50" s="273">
        <f>'3-2　設備導入事業経費の配分（他年度２）（発電）'!B69</f>
        <v>0</v>
      </c>
      <c r="C50" s="224" t="s">
        <v>1002</v>
      </c>
      <c r="F50" s="252"/>
    </row>
    <row r="51" spans="1:6" ht="14.25" customHeight="1">
      <c r="A51" s="224" t="s">
        <v>752</v>
      </c>
      <c r="B51" s="273">
        <f>'3-2　設備導入事業経費の配分（他年度２）（発電）'!B70</f>
        <v>0</v>
      </c>
      <c r="C51" s="224" t="s">
        <v>1002</v>
      </c>
      <c r="F51" s="252"/>
    </row>
    <row r="52" spans="1:6" ht="14.25" customHeight="1">
      <c r="A52" s="224" t="s">
        <v>753</v>
      </c>
      <c r="B52" s="273">
        <f>'3-2　設備導入事業経費の配分（他年度２）（発電）'!B71</f>
        <v>0</v>
      </c>
      <c r="C52" s="224" t="s">
        <v>1002</v>
      </c>
      <c r="F52" s="252"/>
    </row>
    <row r="53" spans="1:6" ht="14.25" customHeight="1">
      <c r="A53" s="224" t="s">
        <v>776</v>
      </c>
      <c r="B53" s="273">
        <f>'3-2　設備導入事業経費の配分（他年度２）（発電）'!B72</f>
        <v>0</v>
      </c>
      <c r="C53" s="224" t="s">
        <v>1002</v>
      </c>
      <c r="F53" s="252"/>
    </row>
    <row r="54" spans="1:6" ht="14.25" customHeight="1">
      <c r="A54" s="224" t="s">
        <v>784</v>
      </c>
      <c r="B54" s="273">
        <f>'3-2　設備導入事業経費の配分（他年度２）（発電）'!B73</f>
        <v>0</v>
      </c>
      <c r="C54" s="224" t="s">
        <v>1002</v>
      </c>
      <c r="F54" s="252"/>
    </row>
    <row r="55" spans="1:6" ht="14.25" customHeight="1">
      <c r="A55" s="224" t="s">
        <v>754</v>
      </c>
      <c r="B55" s="273">
        <f>'3-2　設備導入事業経費の配分（他年度２）（発電）'!D68</f>
        <v>0</v>
      </c>
      <c r="C55" s="224" t="s">
        <v>1002</v>
      </c>
      <c r="F55" s="252"/>
    </row>
    <row r="56" spans="1:6" ht="14.25" customHeight="1">
      <c r="A56" s="224" t="s">
        <v>755</v>
      </c>
      <c r="B56" s="273">
        <f>'3-2　設備導入事業経費の配分（他年度２）（発電）'!D69</f>
        <v>0</v>
      </c>
      <c r="C56" s="224" t="s">
        <v>1002</v>
      </c>
      <c r="F56" s="252"/>
    </row>
    <row r="57" spans="1:6" ht="14.25" customHeight="1">
      <c r="A57" s="224" t="s">
        <v>756</v>
      </c>
      <c r="B57" s="273">
        <f>'3-2　設備導入事業経費の配分（他年度２）（発電）'!D70</f>
        <v>0</v>
      </c>
      <c r="C57" s="224" t="s">
        <v>1002</v>
      </c>
      <c r="F57" s="252"/>
    </row>
    <row r="58" spans="1:6" ht="14.25" customHeight="1">
      <c r="A58" s="224" t="s">
        <v>777</v>
      </c>
      <c r="B58" s="273">
        <f>'3-2　設備導入事業経費の配分（他年度２）（発電）'!D71</f>
        <v>0</v>
      </c>
      <c r="C58" s="224" t="s">
        <v>1002</v>
      </c>
      <c r="F58" s="252"/>
    </row>
    <row r="59" spans="1:6" ht="14.25" customHeight="1">
      <c r="A59" s="224" t="s">
        <v>757</v>
      </c>
      <c r="B59" s="273">
        <f>'3-2　設備導入事業経費の配分（他年度２）（発電）'!H68</f>
        <v>0</v>
      </c>
      <c r="C59" s="224" t="s">
        <v>1002</v>
      </c>
      <c r="F59" s="252"/>
    </row>
    <row r="60" spans="1:6" ht="14.25" customHeight="1">
      <c r="A60" s="224" t="s">
        <v>758</v>
      </c>
      <c r="B60" s="273">
        <f>'3-2　設備導入事業経費の配分（他年度２）（発電）'!H69</f>
        <v>0</v>
      </c>
      <c r="C60" s="224" t="s">
        <v>1002</v>
      </c>
      <c r="F60" s="252"/>
    </row>
    <row r="61" spans="1:6" ht="14.25" customHeight="1">
      <c r="A61" s="224" t="s">
        <v>759</v>
      </c>
      <c r="B61" s="273">
        <f>'3-2　設備導入事業経費の配分（他年度２）（発電）'!H70</f>
        <v>0</v>
      </c>
      <c r="C61" s="224" t="s">
        <v>1002</v>
      </c>
      <c r="F61" s="252"/>
    </row>
    <row r="62" spans="1:6" ht="14.25" customHeight="1">
      <c r="A62" s="224" t="s">
        <v>778</v>
      </c>
      <c r="B62" s="273">
        <f>'3-2　設備導入事業経費の配分（他年度２）（発電）'!H71</f>
        <v>0</v>
      </c>
      <c r="C62" s="224" t="s">
        <v>1002</v>
      </c>
      <c r="F62" s="252"/>
    </row>
    <row r="63" spans="1:6" ht="14.25" customHeight="1">
      <c r="A63" s="224" t="s">
        <v>760</v>
      </c>
      <c r="B63" s="273">
        <f>'3-2　設備導入事業経費の配分（他年度３）（発電）'!B68</f>
        <v>0</v>
      </c>
      <c r="C63" s="224" t="s">
        <v>1003</v>
      </c>
      <c r="F63" s="252"/>
    </row>
    <row r="64" spans="1:6" ht="14.25" customHeight="1">
      <c r="A64" s="224" t="s">
        <v>761</v>
      </c>
      <c r="B64" s="273">
        <f>'3-2　設備導入事業経費の配分（他年度３）（発電）'!B69</f>
        <v>0</v>
      </c>
      <c r="C64" s="224" t="s">
        <v>1003</v>
      </c>
      <c r="F64" s="252"/>
    </row>
    <row r="65" spans="1:8" ht="14.25" customHeight="1">
      <c r="A65" s="224" t="s">
        <v>762</v>
      </c>
      <c r="B65" s="273">
        <f>'3-2　設備導入事業経費の配分（他年度３）（発電）'!B70</f>
        <v>0</v>
      </c>
      <c r="C65" s="224" t="s">
        <v>1003</v>
      </c>
      <c r="F65" s="252"/>
    </row>
    <row r="66" spans="1:8" ht="14.25" customHeight="1">
      <c r="A66" s="224" t="s">
        <v>763</v>
      </c>
      <c r="B66" s="273">
        <f>'3-2　設備導入事業経費の配分（他年度３）（発電）'!B71</f>
        <v>0</v>
      </c>
      <c r="C66" s="224" t="s">
        <v>1003</v>
      </c>
      <c r="F66" s="252"/>
    </row>
    <row r="67" spans="1:8" ht="14.25" customHeight="1">
      <c r="A67" s="224" t="s">
        <v>779</v>
      </c>
      <c r="B67" s="273">
        <f>'3-2　設備導入事業経費の配分（他年度３）（発電）'!B72</f>
        <v>0</v>
      </c>
      <c r="C67" s="224" t="s">
        <v>1003</v>
      </c>
      <c r="F67" s="252"/>
    </row>
    <row r="68" spans="1:8" ht="14.25" customHeight="1">
      <c r="A68" s="224" t="s">
        <v>785</v>
      </c>
      <c r="B68" s="273">
        <f>'3-2　設備導入事業経費の配分（他年度３）（発電）'!B73</f>
        <v>0</v>
      </c>
      <c r="C68" s="224" t="s">
        <v>1003</v>
      </c>
      <c r="F68" s="252"/>
    </row>
    <row r="69" spans="1:8" ht="14.25" customHeight="1">
      <c r="A69" s="224" t="s">
        <v>764</v>
      </c>
      <c r="B69" s="273">
        <f>'3-2　設備導入事業経費の配分（他年度３）（発電）'!D68</f>
        <v>0</v>
      </c>
      <c r="C69" s="224" t="s">
        <v>1003</v>
      </c>
      <c r="F69" s="252"/>
    </row>
    <row r="70" spans="1:8" ht="14.25" customHeight="1">
      <c r="A70" s="224" t="s">
        <v>765</v>
      </c>
      <c r="B70" s="273">
        <f>'3-2　設備導入事業経費の配分（他年度３）（発電）'!D69</f>
        <v>0</v>
      </c>
      <c r="C70" s="224" t="s">
        <v>1003</v>
      </c>
      <c r="F70" s="252"/>
    </row>
    <row r="71" spans="1:8" ht="14.25" customHeight="1">
      <c r="A71" s="224" t="s">
        <v>766</v>
      </c>
      <c r="B71" s="273">
        <f>'3-2　設備導入事業経費の配分（他年度３）（発電）'!D70</f>
        <v>0</v>
      </c>
      <c r="C71" s="224" t="s">
        <v>1003</v>
      </c>
      <c r="F71" s="252"/>
    </row>
    <row r="72" spans="1:8" ht="14.25" customHeight="1">
      <c r="A72" s="224" t="s">
        <v>780</v>
      </c>
      <c r="B72" s="273">
        <f>'3-2　設備導入事業経費の配分（他年度３）（発電）'!D71</f>
        <v>0</v>
      </c>
      <c r="C72" s="224" t="s">
        <v>1003</v>
      </c>
      <c r="F72" s="252"/>
    </row>
    <row r="73" spans="1:8" ht="14.25" customHeight="1">
      <c r="A73" s="224" t="s">
        <v>767</v>
      </c>
      <c r="B73" s="273">
        <f>'3-2　設備導入事業経費の配分（他年度３）（発電）'!H68</f>
        <v>0</v>
      </c>
      <c r="C73" s="224" t="s">
        <v>1003</v>
      </c>
      <c r="F73" s="252"/>
      <c r="G73" s="224" t="s">
        <v>790</v>
      </c>
    </row>
    <row r="74" spans="1:8" ht="14.25" customHeight="1">
      <c r="A74" s="224" t="s">
        <v>768</v>
      </c>
      <c r="B74" s="273">
        <f>'3-2　設備導入事業経費の配分（他年度３）（発電）'!H69</f>
        <v>0</v>
      </c>
      <c r="C74" s="224" t="s">
        <v>1003</v>
      </c>
      <c r="F74" s="252"/>
      <c r="G74" s="224" t="s">
        <v>797</v>
      </c>
      <c r="H74" s="224" t="s">
        <v>798</v>
      </c>
    </row>
    <row r="75" spans="1:8" ht="14.25" customHeight="1">
      <c r="A75" s="224" t="s">
        <v>769</v>
      </c>
      <c r="B75" s="273">
        <f>'3-2　設備導入事業経費の配分（他年度３）（発電）'!H70</f>
        <v>0</v>
      </c>
      <c r="C75" s="224" t="s">
        <v>1003</v>
      </c>
      <c r="F75" s="252"/>
      <c r="G75" s="224" t="s">
        <v>107</v>
      </c>
      <c r="H75" s="224">
        <v>15</v>
      </c>
    </row>
    <row r="76" spans="1:8" ht="14.25" customHeight="1">
      <c r="A76" s="224" t="s">
        <v>781</v>
      </c>
      <c r="B76" s="273">
        <f>'3-2　設備導入事業経費の配分（他年度３）（発電）'!H71</f>
        <v>0</v>
      </c>
      <c r="C76" s="224" t="s">
        <v>1003</v>
      </c>
      <c r="F76" s="252"/>
      <c r="G76" s="224" t="s">
        <v>108</v>
      </c>
      <c r="H76" s="224">
        <v>15</v>
      </c>
    </row>
    <row r="77" spans="1:8" ht="14.25" customHeight="1">
      <c r="A77" s="224" t="s">
        <v>995</v>
      </c>
      <c r="B77" s="273">
        <f>'3-2　設備導入事業経費の配分（総計）（発電）'!D33</f>
        <v>0</v>
      </c>
      <c r="C77" s="224" t="s">
        <v>1098</v>
      </c>
      <c r="F77" s="253"/>
      <c r="G77" s="224" t="s">
        <v>522</v>
      </c>
      <c r="H77" s="224">
        <v>20</v>
      </c>
    </row>
    <row r="78" spans="1:8" ht="14.25" customHeight="1">
      <c r="A78" s="224" t="s">
        <v>786</v>
      </c>
      <c r="B78" s="273">
        <f>'3-4　補助事業に要する経費及びその調達方法'!K11</f>
        <v>0</v>
      </c>
      <c r="C78" s="224" t="s">
        <v>787</v>
      </c>
      <c r="G78" s="224" t="s">
        <v>115</v>
      </c>
      <c r="H78" s="224">
        <v>15</v>
      </c>
    </row>
    <row r="79" spans="1:8" ht="14.25" customHeight="1">
      <c r="A79" s="224" t="s">
        <v>796</v>
      </c>
      <c r="B79" s="273">
        <f>B2</f>
        <v>0</v>
      </c>
      <c r="G79" s="224" t="s">
        <v>110</v>
      </c>
      <c r="H79" s="224">
        <v>15</v>
      </c>
    </row>
    <row r="80" spans="1:8" ht="14.25" customHeight="1">
      <c r="A80" s="224" t="s">
        <v>789</v>
      </c>
      <c r="B80" s="224" t="e">
        <f>VLOOKUP(B79,$G$74:$H$85,2,FALSE)</f>
        <v>#N/A</v>
      </c>
      <c r="G80" s="224" t="s">
        <v>521</v>
      </c>
      <c r="H80" s="224">
        <v>15</v>
      </c>
    </row>
    <row r="81" spans="1:11" ht="14.25" customHeight="1">
      <c r="A81" s="224" t="s">
        <v>994</v>
      </c>
      <c r="B81" s="224">
        <f>'3-18　バイオマス依存率(熱利用)'!H46</f>
        <v>0</v>
      </c>
      <c r="G81" s="224" t="s">
        <v>523</v>
      </c>
      <c r="H81" s="224">
        <v>15</v>
      </c>
    </row>
    <row r="82" spans="1:11" ht="14.25" customHeight="1">
      <c r="A82" s="224" t="s">
        <v>688</v>
      </c>
      <c r="B82" s="224" t="e">
        <f>HLOOKUP($B$2,汎用入力規則リスト!$B$11:$L$21,G93,FALSE)</f>
        <v>#N/A</v>
      </c>
      <c r="C82" s="224" t="s">
        <v>710</v>
      </c>
      <c r="G82" s="224" t="s">
        <v>524</v>
      </c>
      <c r="H82" s="224">
        <v>17</v>
      </c>
    </row>
    <row r="83" spans="1:11" ht="14.25" customHeight="1">
      <c r="A83" s="224" t="s">
        <v>689</v>
      </c>
      <c r="B83" s="224" t="e">
        <f>HLOOKUP($B$2,汎用入力規則リスト!$B$11:$L$21,G94,FALSE)</f>
        <v>#N/A</v>
      </c>
      <c r="C83" s="224" t="s">
        <v>710</v>
      </c>
      <c r="G83" s="224" t="s">
        <v>525</v>
      </c>
      <c r="H83" s="224">
        <v>15</v>
      </c>
    </row>
    <row r="84" spans="1:11" ht="14.25" customHeight="1">
      <c r="A84" s="224" t="s">
        <v>690</v>
      </c>
      <c r="B84" s="224" t="e">
        <f>HLOOKUP($B$2,汎用入力規則リスト!$B$11:$L$21,G95,FALSE)</f>
        <v>#N/A</v>
      </c>
      <c r="C84" s="224" t="s">
        <v>710</v>
      </c>
      <c r="G84" s="224" t="s">
        <v>526</v>
      </c>
      <c r="H84" s="224">
        <v>20</v>
      </c>
    </row>
    <row r="85" spans="1:11" ht="14.25" customHeight="1">
      <c r="A85" s="224" t="s">
        <v>691</v>
      </c>
      <c r="B85" s="224" t="e">
        <f>HLOOKUP($B$2,汎用入力規則リスト!$B$11:$L$21,G96,FALSE)</f>
        <v>#N/A</v>
      </c>
      <c r="C85" s="224" t="s">
        <v>710</v>
      </c>
      <c r="G85" s="224" t="s">
        <v>527</v>
      </c>
      <c r="H85" s="224">
        <v>15</v>
      </c>
    </row>
    <row r="86" spans="1:11" ht="14.25" customHeight="1">
      <c r="A86" s="224" t="s">
        <v>692</v>
      </c>
      <c r="B86" s="224" t="e">
        <f>HLOOKUP($B$2,汎用入力規則リスト!$B$11:$L$21,G97,FALSE)</f>
        <v>#N/A</v>
      </c>
      <c r="C86" s="224" t="s">
        <v>710</v>
      </c>
    </row>
    <row r="87" spans="1:11" ht="14.25" customHeight="1">
      <c r="A87" s="224" t="s">
        <v>693</v>
      </c>
      <c r="B87" s="224" t="e">
        <f>HLOOKUP($B$2,汎用入力規則リスト!$B$11:$L$21,G98,FALSE)</f>
        <v>#N/A</v>
      </c>
      <c r="C87" s="224" t="s">
        <v>710</v>
      </c>
    </row>
    <row r="88" spans="1:11" ht="14.25" customHeight="1">
      <c r="A88" s="224" t="s">
        <v>694</v>
      </c>
      <c r="B88" s="224" t="e">
        <f>HLOOKUP($B$2,汎用入力規則リスト!$B$11:$L$21,G99,FALSE)</f>
        <v>#N/A</v>
      </c>
      <c r="C88" s="224" t="s">
        <v>710</v>
      </c>
    </row>
    <row r="89" spans="1:11" ht="14.25" customHeight="1">
      <c r="A89" s="224" t="s">
        <v>695</v>
      </c>
      <c r="B89" s="224" t="e">
        <f>HLOOKUP($B$2,汎用入力規則リスト!$B$11:$L$21,G100,FALSE)</f>
        <v>#N/A</v>
      </c>
      <c r="C89" s="224" t="s">
        <v>710</v>
      </c>
    </row>
    <row r="90" spans="1:11" ht="14.25" customHeight="1">
      <c r="A90" s="224" t="s">
        <v>696</v>
      </c>
      <c r="B90" s="224" t="e">
        <f>HLOOKUP($B$2,汎用入力規則リスト!$B$11:$L$21,G101,FALSE)</f>
        <v>#N/A</v>
      </c>
      <c r="C90" s="224" t="s">
        <v>710</v>
      </c>
    </row>
    <row r="91" spans="1:11" ht="14.25" customHeight="1">
      <c r="A91" s="224" t="s">
        <v>699</v>
      </c>
      <c r="B91" s="224" t="e">
        <f>HLOOKUP($B$2,汎用入力規則リスト!$B$11:$L$21,G102,FALSE)</f>
        <v>#N/A</v>
      </c>
      <c r="C91" s="224" t="s">
        <v>710</v>
      </c>
      <c r="G91" s="224" t="s">
        <v>700</v>
      </c>
      <c r="I91" s="224" t="s">
        <v>1080</v>
      </c>
      <c r="J91" s="224" t="s">
        <v>1081</v>
      </c>
    </row>
    <row r="92" spans="1:11" ht="14.25" customHeight="1">
      <c r="A92" s="224" t="s">
        <v>702</v>
      </c>
      <c r="B92" s="224" t="e">
        <f>HLOOKUP($B$2,汎用入力規則リスト!$B$24:$L$31,データ参照シート!G93,FALSE)</f>
        <v>#N/A</v>
      </c>
      <c r="C92" s="224" t="s">
        <v>709</v>
      </c>
      <c r="G92" s="224">
        <v>1</v>
      </c>
      <c r="I92" s="224" t="s">
        <v>523</v>
      </c>
      <c r="J92" s="224" t="str">
        <f>'3-7　設備及び導入効果（太陽光発電）'!E6</f>
        <v/>
      </c>
      <c r="K92" s="224" t="s">
        <v>1082</v>
      </c>
    </row>
    <row r="93" spans="1:11" ht="14.25" customHeight="1">
      <c r="A93" s="224" t="s">
        <v>703</v>
      </c>
      <c r="B93" s="224" t="e">
        <f>HLOOKUP($B$2,汎用入力規則リスト!$B$24:$L$31,データ参照シート!G94,FALSE)</f>
        <v>#N/A</v>
      </c>
      <c r="C93" s="224" t="s">
        <v>709</v>
      </c>
      <c r="G93" s="224">
        <v>2</v>
      </c>
      <c r="I93" s="224" t="s">
        <v>524</v>
      </c>
      <c r="J93" s="224" t="str">
        <f>'3-7　設備及び導入効果（風力発電）'!E6</f>
        <v/>
      </c>
      <c r="K93" s="224" t="s">
        <v>1083</v>
      </c>
    </row>
    <row r="94" spans="1:11" ht="14.25" customHeight="1">
      <c r="A94" s="224" t="s">
        <v>704</v>
      </c>
      <c r="B94" s="224" t="e">
        <f>HLOOKUP($B$2,汎用入力規則リスト!$B$24:$L$31,データ参照シート!G95,FALSE)</f>
        <v>#N/A</v>
      </c>
      <c r="C94" s="224" t="s">
        <v>709</v>
      </c>
      <c r="G94" s="224">
        <v>3</v>
      </c>
      <c r="I94" s="224" t="s">
        <v>525</v>
      </c>
      <c r="J94" s="224" t="str">
        <f>'3-7　設備及び導入効果（バイオマス発電）'!E30</f>
        <v/>
      </c>
      <c r="K94" s="224" t="s">
        <v>1085</v>
      </c>
    </row>
    <row r="95" spans="1:11" ht="14.25" customHeight="1">
      <c r="A95" s="224" t="s">
        <v>705</v>
      </c>
      <c r="B95" s="224" t="e">
        <f>HLOOKUP($B$2,汎用入力規則リスト!$B$24:$L$31,データ参照シート!G96,FALSE)</f>
        <v>#N/A</v>
      </c>
      <c r="C95" s="224" t="s">
        <v>709</v>
      </c>
      <c r="G95" s="224">
        <v>4</v>
      </c>
      <c r="I95" s="224" t="s">
        <v>526</v>
      </c>
      <c r="J95" s="224" t="str">
        <f>'3-7　設備及び導入効果（水力発電）'!E7</f>
        <v/>
      </c>
      <c r="K95" s="224" t="s">
        <v>1084</v>
      </c>
    </row>
    <row r="96" spans="1:11" ht="14.25" customHeight="1">
      <c r="A96" s="224" t="s">
        <v>706</v>
      </c>
      <c r="B96" s="224" t="e">
        <f>HLOOKUP($B$2,汎用入力規則リスト!$B$24:$L$31,データ参照シート!G97,FALSE)</f>
        <v>#N/A</v>
      </c>
      <c r="C96" s="224" t="s">
        <v>709</v>
      </c>
      <c r="G96" s="224">
        <v>5</v>
      </c>
      <c r="I96" s="224" t="s">
        <v>527</v>
      </c>
      <c r="J96" s="224" t="str">
        <f>'3-7　設備及び導入効果（地熱発電）'!E13</f>
        <v/>
      </c>
      <c r="K96" s="224" t="s">
        <v>1085</v>
      </c>
    </row>
    <row r="97" spans="1:11" ht="14.25" customHeight="1">
      <c r="A97" s="224" t="s">
        <v>707</v>
      </c>
      <c r="B97" s="224" t="e">
        <f>HLOOKUP($B$2,汎用入力規則リスト!$B$24:$L$31,データ参照シート!G98,FALSE)</f>
        <v>#N/A</v>
      </c>
      <c r="C97" s="224" t="s">
        <v>709</v>
      </c>
      <c r="G97" s="224">
        <v>6</v>
      </c>
    </row>
    <row r="98" spans="1:11" ht="14.25" customHeight="1">
      <c r="A98" s="224" t="s">
        <v>708</v>
      </c>
      <c r="B98" s="224" t="e">
        <f>HLOOKUP($B$2,汎用入力規則リスト!$B$24:$L$31,データ参照シート!G99,FALSE)</f>
        <v>#N/A</v>
      </c>
      <c r="C98" s="224" t="s">
        <v>709</v>
      </c>
      <c r="G98" s="224">
        <v>7</v>
      </c>
    </row>
    <row r="99" spans="1:11" ht="14.25" customHeight="1">
      <c r="A99" s="224" t="s">
        <v>1016</v>
      </c>
      <c r="B99" s="224" t="s">
        <v>523</v>
      </c>
      <c r="C99" s="273">
        <f>'3-7　設備及び導入効果（太陽光発電）'!Q46</f>
        <v>0</v>
      </c>
      <c r="D99" s="224" t="s">
        <v>1011</v>
      </c>
      <c r="G99" s="224">
        <v>8</v>
      </c>
    </row>
    <row r="100" spans="1:11" ht="14.25" customHeight="1">
      <c r="A100" s="224" t="s">
        <v>1017</v>
      </c>
      <c r="B100" s="224" t="s">
        <v>524</v>
      </c>
      <c r="C100" s="273">
        <f>'3-7　設備及び導入効果（風力発電）'!Q27</f>
        <v>0</v>
      </c>
      <c r="D100" s="224" t="s">
        <v>1012</v>
      </c>
      <c r="G100" s="224">
        <v>9</v>
      </c>
    </row>
    <row r="101" spans="1:11" ht="14.25" customHeight="1">
      <c r="A101" s="224" t="s">
        <v>1018</v>
      </c>
      <c r="B101" s="224" t="s">
        <v>525</v>
      </c>
      <c r="C101" s="273">
        <f>'3-7　設備及び導入効果（バイオマス発電）'!Q68</f>
        <v>0</v>
      </c>
      <c r="D101" s="224" t="s">
        <v>1013</v>
      </c>
      <c r="G101" s="224">
        <v>10</v>
      </c>
    </row>
    <row r="102" spans="1:11" ht="14.25" customHeight="1">
      <c r="A102" s="224" t="s">
        <v>1019</v>
      </c>
      <c r="B102" s="224" t="s">
        <v>526</v>
      </c>
      <c r="C102" s="273">
        <f>'3-7　設備及び導入効果（水力発電）'!Q59</f>
        <v>0</v>
      </c>
      <c r="D102" s="224" t="s">
        <v>1014</v>
      </c>
      <c r="G102" s="224">
        <v>11</v>
      </c>
    </row>
    <row r="103" spans="1:11" ht="14.25" customHeight="1">
      <c r="A103" s="224" t="s">
        <v>1020</v>
      </c>
      <c r="B103" s="224" t="s">
        <v>527</v>
      </c>
      <c r="C103" s="273">
        <f>'3-7　設備及び導入効果（地熱発電）'!Q49</f>
        <v>0</v>
      </c>
      <c r="D103" s="224" t="s">
        <v>1015</v>
      </c>
      <c r="G103" s="224">
        <v>12</v>
      </c>
    </row>
    <row r="104" spans="1:11" ht="14.25" customHeight="1">
      <c r="A104" s="391" t="s">
        <v>997</v>
      </c>
      <c r="B104" s="273" t="str">
        <f>IF(ISERROR(VLOOKUP(B2,$B$99:$C$103,2,FALSE))=TRUE,"",VLOOKUP(B2,$B$99:$C$103,2,FALSE))</f>
        <v/>
      </c>
      <c r="G104" s="224">
        <v>13</v>
      </c>
    </row>
    <row r="105" spans="1:11" ht="14.25" customHeight="1">
      <c r="A105" s="224" t="s">
        <v>998</v>
      </c>
      <c r="B105" s="224" t="str">
        <f>IF(ISERROR('3-6　発電単価の算定について'!C25)=TRUE,"",'3-6　発電単価の算定について'!C25)</f>
        <v/>
      </c>
      <c r="C105" s="224" t="s">
        <v>999</v>
      </c>
      <c r="G105" s="224">
        <v>14</v>
      </c>
    </row>
    <row r="106" spans="1:11" ht="14.25" customHeight="1">
      <c r="A106" s="224" t="s">
        <v>1086</v>
      </c>
      <c r="B106" s="224" t="e">
        <f>VLOOKUP($B$2,$I$91:$J$96,2,FALSE)</f>
        <v>#N/A</v>
      </c>
      <c r="C106" s="224" t="s">
        <v>1080</v>
      </c>
      <c r="G106" s="224">
        <v>15</v>
      </c>
    </row>
    <row r="107" spans="1:11" ht="14.25" customHeight="1">
      <c r="A107" s="224" t="s">
        <v>1079</v>
      </c>
      <c r="B107" s="224" t="str">
        <f>IF(ISERROR(ROUNDUP(B77/B106,2))=TRUE,"",ROUNDUP(B77/B106,2))</f>
        <v/>
      </c>
      <c r="C107" s="224" t="s">
        <v>1087</v>
      </c>
    </row>
    <row r="108" spans="1:11" ht="14.25" customHeight="1">
      <c r="A108" s="224" t="s">
        <v>892</v>
      </c>
      <c r="B108" s="224">
        <f>SUM('3-7　設備及び導入効果（太陽光発電）'!E6:G6,'3-7　設備及び導入効果（太陽光発電）'!J6:L6,'3-7　設備及び導入効果（太陽光発電）'!O6:Q6)</f>
        <v>0</v>
      </c>
      <c r="C108" s="224" t="s">
        <v>893</v>
      </c>
      <c r="G108" s="224" t="s">
        <v>960</v>
      </c>
      <c r="H108" s="224" t="s">
        <v>965</v>
      </c>
      <c r="I108" s="224" t="s">
        <v>964</v>
      </c>
      <c r="J108" s="224" t="s">
        <v>966</v>
      </c>
      <c r="K108" s="224" t="s">
        <v>967</v>
      </c>
    </row>
    <row r="109" spans="1:11" ht="14.25" customHeight="1">
      <c r="A109" s="224" t="s">
        <v>894</v>
      </c>
      <c r="B109" s="224">
        <f>IF(ISERROR(B108*100000)=TRUE,0,B108*100000)</f>
        <v>0</v>
      </c>
      <c r="C109" s="224" t="s">
        <v>895</v>
      </c>
      <c r="G109" s="224" t="s">
        <v>961</v>
      </c>
      <c r="H109" s="273">
        <f>'3-2　設備導入事業経費の配分（当年度）（発電）'!D11</f>
        <v>0</v>
      </c>
      <c r="I109" s="224">
        <f>ROUNDDOWN(H109*$B$3/$C$3,0)</f>
        <v>0</v>
      </c>
      <c r="J109" s="224">
        <f>IF(ISERROR(ROUNDDOWN($B$109*I109/$I$112,0)),0,ROUNDDOWN($B$109*I109/$I$112,0))</f>
        <v>0</v>
      </c>
      <c r="K109" s="224">
        <f>J109</f>
        <v>0</v>
      </c>
    </row>
    <row r="110" spans="1:11" ht="14.25" customHeight="1">
      <c r="A110" s="224" t="s">
        <v>968</v>
      </c>
      <c r="B110" s="224">
        <f>MIN(I109,K109)</f>
        <v>0</v>
      </c>
      <c r="G110" s="224" t="s">
        <v>962</v>
      </c>
      <c r="H110" s="273">
        <f>'3-2　設備導入事業経費の配分（当年度）（発電）'!D22</f>
        <v>0</v>
      </c>
      <c r="I110" s="224">
        <f>ROUNDDOWN(H110*$B$3/$C$3,0)</f>
        <v>0</v>
      </c>
      <c r="J110" s="224">
        <f>IF(ISERROR(ROUNDDOWN($B$109*I110/$I$112,0)),0,ROUNDDOWN($B$109*I110/$I$112,0))</f>
        <v>0</v>
      </c>
      <c r="K110" s="224">
        <f>J110+$B$109-$J$112</f>
        <v>0</v>
      </c>
    </row>
    <row r="111" spans="1:11" ht="14.25" customHeight="1">
      <c r="A111" s="224" t="s">
        <v>969</v>
      </c>
      <c r="B111" s="224">
        <f>MIN(I110,K110)</f>
        <v>0</v>
      </c>
      <c r="G111" s="224" t="s">
        <v>963</v>
      </c>
      <c r="H111" s="273">
        <f>'3-2　設備導入事業経費の配分（当年度）（発電）'!D30</f>
        <v>0</v>
      </c>
      <c r="I111" s="224">
        <f>ROUNDDOWN(H111*$B$3/$C$3,0)</f>
        <v>0</v>
      </c>
      <c r="J111" s="224">
        <f>IF(ISERROR(ROUNDDOWN($B$109*I111/$I$112,0)),0,ROUNDDOWN($B$109*I111/$I$112,0))</f>
        <v>0</v>
      </c>
      <c r="K111" s="224">
        <f>J111</f>
        <v>0</v>
      </c>
    </row>
    <row r="112" spans="1:11" ht="14.25" customHeight="1">
      <c r="A112" s="224" t="s">
        <v>970</v>
      </c>
      <c r="B112" s="224">
        <f>MIN(I111,K111)</f>
        <v>0</v>
      </c>
      <c r="G112" s="224" t="s">
        <v>576</v>
      </c>
      <c r="H112" s="273">
        <f>SUM(H109:H111)</f>
        <v>0</v>
      </c>
      <c r="I112" s="224">
        <f>SUM(I109:I111)</f>
        <v>0</v>
      </c>
      <c r="J112" s="224">
        <f>SUM(J109:J111)</f>
        <v>0</v>
      </c>
      <c r="K112" s="224">
        <f>SUM(K109:K111)</f>
        <v>0</v>
      </c>
    </row>
    <row r="113" spans="1:11" ht="14.25" customHeight="1">
      <c r="A113" s="224" t="s">
        <v>1004</v>
      </c>
      <c r="B113" s="224" t="str">
        <f>IF(B2&lt;&gt;"太陽光発電","",IF(I112&lt;=K112,"","補助額10万円/kWを適用"))</f>
        <v/>
      </c>
    </row>
    <row r="114" spans="1:11" ht="14.25" customHeight="1">
      <c r="A114" s="224" t="s">
        <v>972</v>
      </c>
      <c r="B114" s="224">
        <f>MIN(I115,K115)</f>
        <v>0</v>
      </c>
      <c r="G114" s="224" t="s">
        <v>971</v>
      </c>
      <c r="H114" s="224" t="s">
        <v>965</v>
      </c>
      <c r="I114" s="224" t="s">
        <v>964</v>
      </c>
      <c r="J114" s="224" t="s">
        <v>966</v>
      </c>
      <c r="K114" s="224" t="s">
        <v>967</v>
      </c>
    </row>
    <row r="115" spans="1:11" ht="14.25" customHeight="1">
      <c r="A115" s="224" t="s">
        <v>975</v>
      </c>
      <c r="B115" s="224">
        <f>MIN(I116,K116)</f>
        <v>0</v>
      </c>
      <c r="G115" s="224" t="s">
        <v>961</v>
      </c>
      <c r="H115" s="273">
        <f>'3-2　設備導入事業経費の配分（他年度１）（発電）'!D11</f>
        <v>0</v>
      </c>
      <c r="I115" s="224">
        <f>ROUNDDOWN(H115*$B$3/$C$3,0)</f>
        <v>0</v>
      </c>
      <c r="J115" s="224">
        <f>IF(ISERROR(ROUNDDOWN($B$109*I115/$I$118,0)),0,ROUNDDOWN($B$109*I115/$I$118,0))</f>
        <v>0</v>
      </c>
      <c r="K115" s="224">
        <f>J115</f>
        <v>0</v>
      </c>
    </row>
    <row r="116" spans="1:11" ht="14.25" customHeight="1">
      <c r="A116" s="224" t="s">
        <v>976</v>
      </c>
      <c r="B116" s="224">
        <f>MIN(I117,K117)</f>
        <v>0</v>
      </c>
      <c r="G116" s="224" t="s">
        <v>962</v>
      </c>
      <c r="H116" s="273">
        <f>'3-2　設備導入事業経費の配分（他年度１）（発電）'!D22</f>
        <v>0</v>
      </c>
      <c r="I116" s="224">
        <f>ROUNDDOWN(H116*$B$3/$C$3,0)</f>
        <v>0</v>
      </c>
      <c r="J116" s="224">
        <f>IF(ISERROR(ROUNDDOWN($B$109*I116/$I$118,0)),0,ROUNDDOWN($B$109*I116/$I$118,0))</f>
        <v>0</v>
      </c>
      <c r="K116" s="224">
        <f>J116+(B109-J118)</f>
        <v>0</v>
      </c>
    </row>
    <row r="117" spans="1:11" ht="14.25" customHeight="1">
      <c r="A117" s="224" t="s">
        <v>1005</v>
      </c>
      <c r="B117" s="224" t="str">
        <f>IF(B2&lt;&gt;"太陽光発電","",IF(I118&lt;=K118,"","補助額10万円/kWを適用"))</f>
        <v/>
      </c>
      <c r="G117" s="224" t="s">
        <v>963</v>
      </c>
      <c r="H117" s="273">
        <f>'3-2　設備導入事業経費の配分（他年度１）（発電）'!D30</f>
        <v>0</v>
      </c>
      <c r="I117" s="224">
        <f>ROUNDDOWN(H117*$B$3/$C$3,0)</f>
        <v>0</v>
      </c>
      <c r="J117" s="224">
        <f>IF(ISERROR(ROUNDDOWN($B$109*I117/$I$118,0)),0,ROUNDDOWN($B$109*I117/$I$118,0))</f>
        <v>0</v>
      </c>
      <c r="K117" s="224">
        <f>J117</f>
        <v>0</v>
      </c>
    </row>
    <row r="118" spans="1:11" ht="14.25" customHeight="1">
      <c r="A118" s="224" t="s">
        <v>977</v>
      </c>
      <c r="B118" s="224">
        <f>MIN(I121,K121)</f>
        <v>0</v>
      </c>
      <c r="G118" s="224" t="s">
        <v>576</v>
      </c>
      <c r="H118" s="273">
        <f>SUM(H115:H117)</f>
        <v>0</v>
      </c>
      <c r="I118" s="273">
        <f>SUM(I115:I117)</f>
        <v>0</v>
      </c>
      <c r="J118" s="224">
        <f>SUM(J115:J117)</f>
        <v>0</v>
      </c>
      <c r="K118" s="224">
        <f>SUM(K115:K117)</f>
        <v>0</v>
      </c>
    </row>
    <row r="119" spans="1:11" ht="14.25" customHeight="1">
      <c r="A119" s="224" t="s">
        <v>974</v>
      </c>
      <c r="B119" s="224">
        <f>MIN(I122,K122)</f>
        <v>0</v>
      </c>
    </row>
    <row r="120" spans="1:11" ht="14.25" customHeight="1">
      <c r="A120" s="224" t="s">
        <v>978</v>
      </c>
      <c r="B120" s="224">
        <f>MIN(I123,K123)</f>
        <v>0</v>
      </c>
      <c r="G120" s="224" t="s">
        <v>971</v>
      </c>
      <c r="H120" s="224" t="s">
        <v>965</v>
      </c>
      <c r="I120" s="224" t="s">
        <v>964</v>
      </c>
      <c r="J120" s="224" t="s">
        <v>966</v>
      </c>
      <c r="K120" s="224" t="s">
        <v>967</v>
      </c>
    </row>
    <row r="121" spans="1:11" ht="14.25" customHeight="1">
      <c r="A121" s="224" t="s">
        <v>1006</v>
      </c>
      <c r="B121" s="224" t="str">
        <f>IF($B$2&lt;&gt;"太陽光発電","",IF(I124&lt;=K124,"","補助額10万円/kWを適用"))</f>
        <v/>
      </c>
      <c r="G121" s="224" t="s">
        <v>961</v>
      </c>
      <c r="H121" s="273">
        <f>'3-2　設備導入事業経費の配分（他年度２）（発電）'!D11</f>
        <v>0</v>
      </c>
      <c r="I121" s="224">
        <f>ROUNDDOWN(H121*$B$3/$C$3,0)</f>
        <v>0</v>
      </c>
      <c r="J121" s="224">
        <f>IF(ISERROR(ROUNDDOWN($B$109*I121/$I$124,0)),0,ROUNDDOWN($B$109*I121/$I$124,0))</f>
        <v>0</v>
      </c>
      <c r="K121" s="224">
        <f>J121</f>
        <v>0</v>
      </c>
    </row>
    <row r="122" spans="1:11" ht="14.25" customHeight="1">
      <c r="A122" s="224" t="s">
        <v>979</v>
      </c>
      <c r="B122" s="224">
        <f>MIN(I127,K127)</f>
        <v>0</v>
      </c>
      <c r="G122" s="224" t="s">
        <v>962</v>
      </c>
      <c r="H122" s="273">
        <f>'3-2　設備導入事業経費の配分（他年度２）（発電）'!D22</f>
        <v>0</v>
      </c>
      <c r="I122" s="224">
        <f>ROUNDDOWN(H122*$B$3/$C$3,0)</f>
        <v>0</v>
      </c>
      <c r="J122" s="224">
        <f>IF(ISERROR(ROUNDDOWN($B$109*I122/$I$124,0)),0,ROUNDDOWN($B$109*I122/$I$124,0))</f>
        <v>0</v>
      </c>
      <c r="K122" s="224">
        <f>J122+(B109-J124)</f>
        <v>0</v>
      </c>
    </row>
    <row r="123" spans="1:11" ht="14.25" customHeight="1">
      <c r="A123" s="224" t="s">
        <v>980</v>
      </c>
      <c r="B123" s="224">
        <f>MIN(I128,K128)</f>
        <v>0</v>
      </c>
      <c r="G123" s="224" t="s">
        <v>963</v>
      </c>
      <c r="H123" s="273">
        <f>'3-2　設備導入事業経費の配分（他年度２）（発電）'!D30</f>
        <v>0</v>
      </c>
      <c r="I123" s="224">
        <f>ROUNDDOWN(H123*$B$3/$C$3,0)</f>
        <v>0</v>
      </c>
      <c r="J123" s="224">
        <f>IF(ISERROR(ROUNDDOWN($B$109*I123/$I$124,0)),0,ROUNDDOWN($B$109*I123/$I$124,0))</f>
        <v>0</v>
      </c>
      <c r="K123" s="224">
        <f>J123</f>
        <v>0</v>
      </c>
    </row>
    <row r="124" spans="1:11" ht="14.25" customHeight="1">
      <c r="A124" s="224" t="s">
        <v>973</v>
      </c>
      <c r="B124" s="224">
        <f>MIN(I129,K129)</f>
        <v>0</v>
      </c>
      <c r="G124" s="224" t="s">
        <v>576</v>
      </c>
      <c r="H124" s="273">
        <f>SUM(H121:H123)</f>
        <v>0</v>
      </c>
      <c r="I124" s="273">
        <f>SUM(I121:I123)</f>
        <v>0</v>
      </c>
      <c r="J124" s="224">
        <f>SUM(J121:J123)</f>
        <v>0</v>
      </c>
      <c r="K124" s="224">
        <f>SUM(K121:K123)</f>
        <v>0</v>
      </c>
    </row>
    <row r="125" spans="1:11" ht="14.25" customHeight="1">
      <c r="A125" s="224" t="s">
        <v>1007</v>
      </c>
      <c r="B125" s="224" t="str">
        <f>IF($B$2&lt;&gt;"太陽光発電","",IF(I130&lt;=K130,"","補助額10万円/kWを適用"))</f>
        <v/>
      </c>
    </row>
    <row r="126" spans="1:11" ht="14.25" customHeight="1">
      <c r="G126" s="224" t="s">
        <v>981</v>
      </c>
      <c r="H126" s="224" t="s">
        <v>965</v>
      </c>
      <c r="I126" s="224" t="s">
        <v>964</v>
      </c>
      <c r="J126" s="224" t="s">
        <v>966</v>
      </c>
      <c r="K126" s="224" t="s">
        <v>967</v>
      </c>
    </row>
    <row r="127" spans="1:11" ht="14.25" customHeight="1">
      <c r="G127" s="224" t="s">
        <v>961</v>
      </c>
      <c r="H127" s="273">
        <f>'3-2　設備導入事業経費の配分（他年度３）（発電）'!D11</f>
        <v>0</v>
      </c>
      <c r="I127" s="224">
        <f>ROUNDDOWN(H127*$B$3/$C$3,0)</f>
        <v>0</v>
      </c>
      <c r="J127" s="224">
        <f>IF(ISERROR(ROUNDDOWN($B$109*I127/$I$130,0)),0,ROUNDDOWN($B$109*I127/$I$130,0))</f>
        <v>0</v>
      </c>
      <c r="K127" s="224">
        <f>J127</f>
        <v>0</v>
      </c>
    </row>
    <row r="128" spans="1:11" ht="14.25" customHeight="1">
      <c r="G128" s="224" t="s">
        <v>962</v>
      </c>
      <c r="H128" s="273">
        <f>'3-2　設備導入事業経費の配分（他年度３）（発電）'!D22</f>
        <v>0</v>
      </c>
      <c r="I128" s="224">
        <f>ROUNDDOWN(H128*$B$3/$C$3,0)</f>
        <v>0</v>
      </c>
      <c r="J128" s="224">
        <f>IF(ISERROR(ROUNDDOWN($B$109*I128/$I$130,0)),0,ROUNDDOWN($B$109*I128/$I$130,0))</f>
        <v>0</v>
      </c>
      <c r="K128" s="224">
        <f>J128+(B109-J130)</f>
        <v>0</v>
      </c>
    </row>
    <row r="129" spans="7:11" ht="14.25" customHeight="1">
      <c r="G129" s="224" t="s">
        <v>963</v>
      </c>
      <c r="H129" s="273">
        <f>'3-2　設備導入事業経費の配分（他年度３）（発電）'!D30</f>
        <v>0</v>
      </c>
      <c r="I129" s="224">
        <f>ROUNDDOWN(H129*$B$3/$C$3,0)</f>
        <v>0</v>
      </c>
      <c r="J129" s="224">
        <f>IF(ISERROR(ROUNDDOWN($B$109*I129/$I$130,0)),0,ROUNDDOWN($B$109*I129/$I$130,0))</f>
        <v>0</v>
      </c>
      <c r="K129" s="224">
        <f>J129</f>
        <v>0</v>
      </c>
    </row>
    <row r="130" spans="7:11" ht="14.25" customHeight="1">
      <c r="G130" s="224" t="s">
        <v>576</v>
      </c>
      <c r="H130" s="273">
        <f>SUM(H127:H129)</f>
        <v>0</v>
      </c>
      <c r="I130" s="273">
        <f>SUM(I127:I129)</f>
        <v>0</v>
      </c>
      <c r="J130" s="224">
        <f>SUM(J127:J129)</f>
        <v>0</v>
      </c>
      <c r="K130" s="224">
        <f>SUM(K127:K129)</f>
        <v>0</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44"/>
  <sheetViews>
    <sheetView zoomScale="85" zoomScaleNormal="85" zoomScaleSheetLayoutView="70" workbookViewId="0">
      <selection sqref="A1:A2"/>
    </sheetView>
  </sheetViews>
  <sheetFormatPr defaultRowHeight="13.5"/>
  <cols>
    <col min="1" max="1" width="3.453125" style="216" bestFit="1" customWidth="1"/>
    <col min="2" max="2" width="4.81640625" style="216" bestFit="1" customWidth="1"/>
    <col min="3" max="3" width="37.54296875" style="216" bestFit="1" customWidth="1"/>
    <col min="4" max="4" width="6.90625" style="216" bestFit="1" customWidth="1"/>
    <col min="5" max="6" width="6.1796875" style="216" customWidth="1"/>
    <col min="7" max="7" width="28" style="216" customWidth="1"/>
    <col min="8" max="16384" width="8.7265625" style="216"/>
  </cols>
  <sheetData>
    <row r="1" spans="1:7" ht="24" customHeight="1">
      <c r="A1" s="595"/>
      <c r="B1" s="217" t="s">
        <v>439</v>
      </c>
      <c r="C1" s="217" t="s">
        <v>438</v>
      </c>
      <c r="D1" s="217" t="s">
        <v>441</v>
      </c>
      <c r="E1" s="217" t="s">
        <v>1044</v>
      </c>
      <c r="F1" s="399" t="s">
        <v>1045</v>
      </c>
      <c r="G1" s="217" t="s">
        <v>509</v>
      </c>
    </row>
    <row r="2" spans="1:7" ht="30" customHeight="1">
      <c r="A2" s="596"/>
      <c r="B2" s="558">
        <v>1</v>
      </c>
      <c r="C2" s="559" t="s">
        <v>440</v>
      </c>
      <c r="D2" s="560" t="s">
        <v>1122</v>
      </c>
      <c r="E2" s="560" t="s">
        <v>506</v>
      </c>
      <c r="F2" s="560"/>
      <c r="G2" s="561"/>
    </row>
    <row r="3" spans="1:7" ht="30" customHeight="1">
      <c r="A3" s="591" t="s">
        <v>514</v>
      </c>
      <c r="B3" s="588" t="s">
        <v>512</v>
      </c>
      <c r="C3" s="562" t="s">
        <v>812</v>
      </c>
      <c r="D3" s="563" t="s">
        <v>810</v>
      </c>
      <c r="E3" s="563" t="s">
        <v>506</v>
      </c>
      <c r="F3" s="563"/>
      <c r="G3" s="564"/>
    </row>
    <row r="4" spans="1:7" ht="30" customHeight="1">
      <c r="A4" s="592"/>
      <c r="B4" s="589"/>
      <c r="C4" s="568" t="s">
        <v>984</v>
      </c>
      <c r="D4" s="569" t="s">
        <v>811</v>
      </c>
      <c r="E4" s="569" t="s">
        <v>506</v>
      </c>
      <c r="F4" s="569"/>
      <c r="G4" s="570"/>
    </row>
    <row r="5" spans="1:7" ht="30" customHeight="1">
      <c r="A5" s="592"/>
      <c r="B5" s="589"/>
      <c r="C5" s="562" t="s">
        <v>1120</v>
      </c>
      <c r="D5" s="563" t="s">
        <v>810</v>
      </c>
      <c r="E5" s="563" t="s">
        <v>506</v>
      </c>
      <c r="F5" s="563"/>
      <c r="G5" s="564"/>
    </row>
    <row r="6" spans="1:7" ht="30" customHeight="1">
      <c r="A6" s="593"/>
      <c r="B6" s="590"/>
      <c r="C6" s="571" t="s">
        <v>814</v>
      </c>
      <c r="D6" s="569" t="s">
        <v>1123</v>
      </c>
      <c r="E6" s="569" t="s">
        <v>506</v>
      </c>
      <c r="F6" s="569"/>
      <c r="G6" s="570"/>
    </row>
    <row r="7" spans="1:7" ht="30" customHeight="1">
      <c r="A7" s="594" t="s">
        <v>515</v>
      </c>
      <c r="B7" s="565" t="s">
        <v>442</v>
      </c>
      <c r="C7" s="562" t="s">
        <v>467</v>
      </c>
      <c r="D7" s="563" t="s">
        <v>1121</v>
      </c>
      <c r="E7" s="563" t="s">
        <v>506</v>
      </c>
      <c r="F7" s="563"/>
      <c r="G7" s="564"/>
    </row>
    <row r="8" spans="1:7" ht="30" customHeight="1">
      <c r="A8" s="592"/>
      <c r="B8" s="572" t="s">
        <v>443</v>
      </c>
      <c r="C8" s="571" t="s">
        <v>468</v>
      </c>
      <c r="D8" s="569" t="s">
        <v>1121</v>
      </c>
      <c r="E8" s="569" t="s">
        <v>506</v>
      </c>
      <c r="F8" s="569"/>
      <c r="G8" s="570"/>
    </row>
    <row r="9" spans="1:7" ht="30" customHeight="1">
      <c r="A9" s="592"/>
      <c r="B9" s="565" t="s">
        <v>444</v>
      </c>
      <c r="C9" s="562" t="s">
        <v>469</v>
      </c>
      <c r="D9" s="563" t="s">
        <v>505</v>
      </c>
      <c r="E9" s="563" t="s">
        <v>506</v>
      </c>
      <c r="F9" s="563"/>
      <c r="G9" s="564"/>
    </row>
    <row r="10" spans="1:7" ht="30" customHeight="1">
      <c r="A10" s="592"/>
      <c r="B10" s="572" t="s">
        <v>445</v>
      </c>
      <c r="C10" s="571" t="s">
        <v>470</v>
      </c>
      <c r="D10" s="569" t="s">
        <v>1121</v>
      </c>
      <c r="E10" s="569" t="s">
        <v>506</v>
      </c>
      <c r="F10" s="569"/>
      <c r="G10" s="570"/>
    </row>
    <row r="11" spans="1:7" ht="30" customHeight="1">
      <c r="A11" s="592"/>
      <c r="B11" s="565" t="s">
        <v>446</v>
      </c>
      <c r="C11" s="562" t="s">
        <v>496</v>
      </c>
      <c r="D11" s="563" t="s">
        <v>505</v>
      </c>
      <c r="E11" s="563" t="s">
        <v>507</v>
      </c>
      <c r="F11" s="563"/>
      <c r="G11" s="564" t="s">
        <v>508</v>
      </c>
    </row>
    <row r="12" spans="1:7" ht="30" customHeight="1">
      <c r="A12" s="592"/>
      <c r="B12" s="572" t="s">
        <v>447</v>
      </c>
      <c r="C12" s="571" t="s">
        <v>471</v>
      </c>
      <c r="D12" s="569" t="s">
        <v>1121</v>
      </c>
      <c r="E12" s="569" t="s">
        <v>506</v>
      </c>
      <c r="F12" s="569"/>
      <c r="G12" s="570"/>
    </row>
    <row r="13" spans="1:7" ht="30" customHeight="1">
      <c r="A13" s="592"/>
      <c r="B13" s="565" t="s">
        <v>448</v>
      </c>
      <c r="C13" s="562" t="s">
        <v>472</v>
      </c>
      <c r="D13" s="563" t="s">
        <v>1121</v>
      </c>
      <c r="E13" s="563" t="s">
        <v>506</v>
      </c>
      <c r="F13" s="563"/>
      <c r="G13" s="564"/>
    </row>
    <row r="14" spans="1:7" ht="30" customHeight="1">
      <c r="A14" s="592"/>
      <c r="B14" s="572" t="s">
        <v>449</v>
      </c>
      <c r="C14" s="571" t="s">
        <v>473</v>
      </c>
      <c r="D14" s="569" t="s">
        <v>1121</v>
      </c>
      <c r="E14" s="569" t="s">
        <v>506</v>
      </c>
      <c r="F14" s="569"/>
      <c r="G14" s="570"/>
    </row>
    <row r="15" spans="1:7" ht="30" customHeight="1">
      <c r="A15" s="592"/>
      <c r="B15" s="565" t="s">
        <v>450</v>
      </c>
      <c r="C15" s="562" t="s">
        <v>474</v>
      </c>
      <c r="D15" s="563" t="s">
        <v>505</v>
      </c>
      <c r="E15" s="563" t="s">
        <v>506</v>
      </c>
      <c r="F15" s="563"/>
      <c r="G15" s="564"/>
    </row>
    <row r="16" spans="1:7" ht="30" customHeight="1">
      <c r="A16" s="592"/>
      <c r="B16" s="572" t="s">
        <v>451</v>
      </c>
      <c r="C16" s="571" t="s">
        <v>475</v>
      </c>
      <c r="D16" s="569" t="s">
        <v>505</v>
      </c>
      <c r="E16" s="569" t="s">
        <v>506</v>
      </c>
      <c r="F16" s="569"/>
      <c r="G16" s="570"/>
    </row>
    <row r="17" spans="1:7" ht="30" customHeight="1">
      <c r="A17" s="592"/>
      <c r="B17" s="565" t="s">
        <v>452</v>
      </c>
      <c r="C17" s="562" t="s">
        <v>476</v>
      </c>
      <c r="D17" s="563" t="s">
        <v>505</v>
      </c>
      <c r="E17" s="563" t="s">
        <v>506</v>
      </c>
      <c r="F17" s="563"/>
      <c r="G17" s="564"/>
    </row>
    <row r="18" spans="1:7" ht="30" customHeight="1">
      <c r="A18" s="592"/>
      <c r="B18" s="572" t="s">
        <v>453</v>
      </c>
      <c r="C18" s="571" t="s">
        <v>477</v>
      </c>
      <c r="D18" s="569" t="s">
        <v>505</v>
      </c>
      <c r="E18" s="569" t="s">
        <v>506</v>
      </c>
      <c r="F18" s="569"/>
      <c r="G18" s="573"/>
    </row>
    <row r="19" spans="1:7" ht="30" customHeight="1">
      <c r="A19" s="592"/>
      <c r="B19" s="565" t="s">
        <v>454</v>
      </c>
      <c r="C19" s="562" t="s">
        <v>478</v>
      </c>
      <c r="D19" s="563" t="s">
        <v>505</v>
      </c>
      <c r="E19" s="563" t="s">
        <v>506</v>
      </c>
      <c r="F19" s="563"/>
      <c r="G19" s="564"/>
    </row>
    <row r="20" spans="1:7" ht="30" customHeight="1">
      <c r="A20" s="592"/>
      <c r="B20" s="572" t="s">
        <v>455</v>
      </c>
      <c r="C20" s="571" t="s">
        <v>479</v>
      </c>
      <c r="D20" s="569" t="s">
        <v>505</v>
      </c>
      <c r="E20" s="569" t="s">
        <v>506</v>
      </c>
      <c r="F20" s="569"/>
      <c r="G20" s="570"/>
    </row>
    <row r="21" spans="1:7" ht="30" customHeight="1">
      <c r="A21" s="592"/>
      <c r="B21" s="565" t="s">
        <v>456</v>
      </c>
      <c r="C21" s="562" t="s">
        <v>480</v>
      </c>
      <c r="D21" s="563" t="s">
        <v>505</v>
      </c>
      <c r="E21" s="563" t="s">
        <v>513</v>
      </c>
      <c r="F21" s="563"/>
      <c r="G21" s="564"/>
    </row>
    <row r="22" spans="1:7" ht="30" customHeight="1">
      <c r="A22" s="592"/>
      <c r="B22" s="572" t="s">
        <v>457</v>
      </c>
      <c r="C22" s="571" t="s">
        <v>829</v>
      </c>
      <c r="D22" s="569" t="s">
        <v>505</v>
      </c>
      <c r="E22" s="569" t="s">
        <v>1022</v>
      </c>
      <c r="F22" s="569"/>
      <c r="G22" s="573" t="s">
        <v>508</v>
      </c>
    </row>
    <row r="23" spans="1:7" ht="30" customHeight="1">
      <c r="A23" s="592"/>
      <c r="B23" s="565" t="s">
        <v>458</v>
      </c>
      <c r="C23" s="562" t="s">
        <v>808</v>
      </c>
      <c r="D23" s="563" t="s">
        <v>505</v>
      </c>
      <c r="E23" s="563" t="s">
        <v>507</v>
      </c>
      <c r="F23" s="563"/>
      <c r="G23" s="564" t="s">
        <v>809</v>
      </c>
    </row>
    <row r="24" spans="1:7" ht="30" customHeight="1">
      <c r="A24" s="592"/>
      <c r="B24" s="572" t="s">
        <v>848</v>
      </c>
      <c r="C24" s="571" t="s">
        <v>481</v>
      </c>
      <c r="D24" s="569" t="s">
        <v>1121</v>
      </c>
      <c r="E24" s="569" t="s">
        <v>507</v>
      </c>
      <c r="F24" s="569"/>
      <c r="G24" s="573" t="s">
        <v>1117</v>
      </c>
    </row>
    <row r="25" spans="1:7" ht="30" customHeight="1">
      <c r="A25" s="592"/>
      <c r="B25" s="565" t="s">
        <v>459</v>
      </c>
      <c r="C25" s="562" t="s">
        <v>482</v>
      </c>
      <c r="D25" s="563" t="s">
        <v>505</v>
      </c>
      <c r="E25" s="563" t="s">
        <v>507</v>
      </c>
      <c r="F25" s="563"/>
      <c r="G25" s="566" t="s">
        <v>1117</v>
      </c>
    </row>
    <row r="26" spans="1:7" ht="30" customHeight="1">
      <c r="A26" s="592"/>
      <c r="B26" s="572" t="s">
        <v>460</v>
      </c>
      <c r="C26" s="571" t="s">
        <v>483</v>
      </c>
      <c r="D26" s="569" t="s">
        <v>505</v>
      </c>
      <c r="E26" s="569" t="s">
        <v>507</v>
      </c>
      <c r="F26" s="569"/>
      <c r="G26" s="570" t="s">
        <v>1117</v>
      </c>
    </row>
    <row r="27" spans="1:7" ht="30" customHeight="1">
      <c r="A27" s="592"/>
      <c r="B27" s="565" t="s">
        <v>461</v>
      </c>
      <c r="C27" s="562" t="s">
        <v>484</v>
      </c>
      <c r="D27" s="563" t="s">
        <v>505</v>
      </c>
      <c r="E27" s="563" t="s">
        <v>507</v>
      </c>
      <c r="F27" s="563"/>
      <c r="G27" s="566" t="s">
        <v>1117</v>
      </c>
    </row>
    <row r="28" spans="1:7" ht="30" customHeight="1">
      <c r="A28" s="592"/>
      <c r="B28" s="572" t="s">
        <v>462</v>
      </c>
      <c r="C28" s="571" t="s">
        <v>485</v>
      </c>
      <c r="D28" s="569" t="s">
        <v>505</v>
      </c>
      <c r="E28" s="569" t="s">
        <v>1042</v>
      </c>
      <c r="F28" s="569"/>
      <c r="G28" s="570"/>
    </row>
    <row r="29" spans="1:7" ht="30" customHeight="1">
      <c r="A29" s="592"/>
      <c r="B29" s="565" t="s">
        <v>463</v>
      </c>
      <c r="C29" s="562" t="s">
        <v>486</v>
      </c>
      <c r="D29" s="563" t="s">
        <v>505</v>
      </c>
      <c r="E29" s="563" t="s">
        <v>1043</v>
      </c>
      <c r="F29" s="563"/>
      <c r="G29" s="564"/>
    </row>
    <row r="30" spans="1:7" ht="30" customHeight="1">
      <c r="A30" s="592"/>
      <c r="B30" s="572" t="s">
        <v>464</v>
      </c>
      <c r="C30" s="571" t="s">
        <v>487</v>
      </c>
      <c r="D30" s="569" t="s">
        <v>1121</v>
      </c>
      <c r="E30" s="569" t="s">
        <v>506</v>
      </c>
      <c r="F30" s="569"/>
      <c r="G30" s="570"/>
    </row>
    <row r="31" spans="1:7" ht="30" customHeight="1">
      <c r="A31" s="592"/>
      <c r="B31" s="565" t="s">
        <v>465</v>
      </c>
      <c r="C31" s="562" t="s">
        <v>488</v>
      </c>
      <c r="D31" s="563" t="s">
        <v>1121</v>
      </c>
      <c r="E31" s="563" t="s">
        <v>506</v>
      </c>
      <c r="F31" s="563"/>
      <c r="G31" s="564"/>
    </row>
    <row r="32" spans="1:7" ht="30" customHeight="1">
      <c r="A32" s="592"/>
      <c r="B32" s="572" t="s">
        <v>466</v>
      </c>
      <c r="C32" s="571" t="s">
        <v>982</v>
      </c>
      <c r="D32" s="569" t="s">
        <v>1121</v>
      </c>
      <c r="E32" s="569" t="s">
        <v>506</v>
      </c>
      <c r="F32" s="569"/>
      <c r="G32" s="570"/>
    </row>
    <row r="33" spans="1:7" ht="30" customHeight="1">
      <c r="A33" s="597"/>
      <c r="B33" s="565" t="s">
        <v>849</v>
      </c>
      <c r="C33" s="562" t="s">
        <v>828</v>
      </c>
      <c r="D33" s="563" t="s">
        <v>505</v>
      </c>
      <c r="E33" s="563" t="s">
        <v>847</v>
      </c>
      <c r="F33" s="563"/>
      <c r="G33" s="564" t="s">
        <v>508</v>
      </c>
    </row>
    <row r="34" spans="1:7" ht="30" customHeight="1">
      <c r="A34" s="594" t="s">
        <v>516</v>
      </c>
      <c r="B34" s="574">
        <v>4</v>
      </c>
      <c r="C34" s="571" t="s">
        <v>490</v>
      </c>
      <c r="D34" s="569" t="s">
        <v>497</v>
      </c>
      <c r="E34" s="569" t="s">
        <v>506</v>
      </c>
      <c r="F34" s="569"/>
      <c r="G34" s="570"/>
    </row>
    <row r="35" spans="1:7" ht="30" customHeight="1">
      <c r="A35" s="592"/>
      <c r="B35" s="567">
        <v>5</v>
      </c>
      <c r="C35" s="562" t="s">
        <v>1126</v>
      </c>
      <c r="D35" s="563" t="s">
        <v>498</v>
      </c>
      <c r="E35" s="563" t="s">
        <v>506</v>
      </c>
      <c r="F35" s="563"/>
      <c r="G35" s="564"/>
    </row>
    <row r="36" spans="1:7" ht="30" customHeight="1">
      <c r="A36" s="592"/>
      <c r="B36" s="574">
        <v>6</v>
      </c>
      <c r="C36" s="571" t="s">
        <v>492</v>
      </c>
      <c r="D36" s="569" t="s">
        <v>499</v>
      </c>
      <c r="E36" s="569" t="s">
        <v>506</v>
      </c>
      <c r="F36" s="569"/>
      <c r="G36" s="570"/>
    </row>
    <row r="37" spans="1:7" ht="30" customHeight="1">
      <c r="A37" s="592"/>
      <c r="B37" s="567">
        <v>7</v>
      </c>
      <c r="C37" s="562" t="s">
        <v>560</v>
      </c>
      <c r="D37" s="563" t="s">
        <v>500</v>
      </c>
      <c r="E37" s="563" t="s">
        <v>507</v>
      </c>
      <c r="F37" s="563"/>
      <c r="G37" s="564" t="s">
        <v>508</v>
      </c>
    </row>
    <row r="38" spans="1:7" ht="30" customHeight="1">
      <c r="A38" s="592"/>
      <c r="B38" s="574">
        <v>8</v>
      </c>
      <c r="C38" s="571" t="s">
        <v>493</v>
      </c>
      <c r="D38" s="569" t="s">
        <v>501</v>
      </c>
      <c r="E38" s="569" t="s">
        <v>507</v>
      </c>
      <c r="F38" s="569"/>
      <c r="G38" s="570" t="s">
        <v>508</v>
      </c>
    </row>
    <row r="39" spans="1:7" ht="30" customHeight="1">
      <c r="A39" s="592"/>
      <c r="B39" s="567">
        <v>9</v>
      </c>
      <c r="C39" s="562" t="s">
        <v>494</v>
      </c>
      <c r="D39" s="563" t="s">
        <v>502</v>
      </c>
      <c r="E39" s="563" t="s">
        <v>1114</v>
      </c>
      <c r="F39" s="563"/>
      <c r="G39" s="564"/>
    </row>
    <row r="40" spans="1:7" ht="30" customHeight="1">
      <c r="A40" s="592"/>
      <c r="B40" s="574">
        <v>10</v>
      </c>
      <c r="C40" s="571" t="s">
        <v>495</v>
      </c>
      <c r="D40" s="569" t="s">
        <v>503</v>
      </c>
      <c r="E40" s="569" t="s">
        <v>507</v>
      </c>
      <c r="F40" s="569"/>
      <c r="G40" s="570" t="s">
        <v>508</v>
      </c>
    </row>
    <row r="41" spans="1:7" ht="117" customHeight="1">
      <c r="A41" s="592"/>
      <c r="B41" s="567">
        <v>11</v>
      </c>
      <c r="C41" s="562" t="s">
        <v>489</v>
      </c>
      <c r="D41" s="563" t="s">
        <v>850</v>
      </c>
      <c r="E41" s="563" t="s">
        <v>507</v>
      </c>
      <c r="F41" s="563"/>
      <c r="G41" s="566" t="s">
        <v>1021</v>
      </c>
    </row>
    <row r="42" spans="1:7" ht="30" customHeight="1">
      <c r="A42" s="593"/>
      <c r="B42" s="575">
        <v>12</v>
      </c>
      <c r="C42" s="576" t="s">
        <v>341</v>
      </c>
      <c r="D42" s="577" t="s">
        <v>504</v>
      </c>
      <c r="E42" s="577" t="s">
        <v>507</v>
      </c>
      <c r="F42" s="577"/>
      <c r="G42" s="578" t="s">
        <v>508</v>
      </c>
    </row>
    <row r="43" spans="1:7" ht="17.25" customHeight="1"/>
    <row r="44" spans="1:7" ht="17.25" customHeight="1"/>
  </sheetData>
  <mergeCells count="5">
    <mergeCell ref="B3:B6"/>
    <mergeCell ref="A3:A6"/>
    <mergeCell ref="A34:A42"/>
    <mergeCell ref="A1:A2"/>
    <mergeCell ref="A7:A33"/>
  </mergeCells>
  <phoneticPr fontId="2"/>
  <pageMargins left="0.23622047244094491" right="0.23622047244094491" top="0.74803149606299213" bottom="0.74803149606299213" header="0.31496062992125984" footer="0.31496062992125984"/>
  <pageSetup paperSize="9" scale="59" orientation="portrait" blackAndWhite="1" r:id="rId1"/>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3"/>
  <sheetViews>
    <sheetView showGridLines="0" view="pageBreakPreview" zoomScaleNormal="100" zoomScaleSheetLayoutView="100" workbookViewId="0"/>
  </sheetViews>
  <sheetFormatPr defaultRowHeight="12.75"/>
  <cols>
    <col min="1" max="1" width="0.81640625" style="330" customWidth="1"/>
    <col min="2" max="2" width="0.81640625" style="329" customWidth="1"/>
    <col min="3" max="3" width="9.453125" style="329" customWidth="1"/>
    <col min="4" max="4" width="10.54296875" style="329" customWidth="1"/>
    <col min="5" max="5" width="3.81640625" style="329" customWidth="1"/>
    <col min="6" max="8" width="2.54296875" style="329" customWidth="1"/>
    <col min="9" max="9" width="3.81640625" style="329" customWidth="1"/>
    <col min="10" max="11" width="13.08984375" style="329" customWidth="1"/>
    <col min="12" max="12" width="1.6328125" style="329" customWidth="1"/>
    <col min="13" max="13" width="2.26953125" style="330" customWidth="1"/>
    <col min="14" max="16384" width="8.7265625" style="330"/>
  </cols>
  <sheetData>
    <row r="1" spans="2:15" ht="7.5" customHeight="1"/>
    <row r="2" spans="2:15" ht="26.25" customHeight="1">
      <c r="B2" s="118" t="s">
        <v>878</v>
      </c>
      <c r="N2" s="599"/>
      <c r="O2" s="599"/>
    </row>
    <row r="3" spans="2:15" ht="26.25" customHeight="1">
      <c r="C3" s="600" t="s">
        <v>879</v>
      </c>
      <c r="D3" s="600"/>
      <c r="E3" s="600"/>
      <c r="F3" s="600"/>
      <c r="G3" s="600"/>
      <c r="H3" s="600"/>
      <c r="I3" s="600"/>
      <c r="J3" s="600"/>
      <c r="K3" s="600"/>
    </row>
    <row r="4" spans="2:15" ht="13.5" customHeight="1">
      <c r="C4" s="601" t="s">
        <v>880</v>
      </c>
      <c r="D4" s="601" t="s">
        <v>881</v>
      </c>
      <c r="E4" s="602" t="s">
        <v>882</v>
      </c>
      <c r="F4" s="603"/>
      <c r="G4" s="603"/>
      <c r="H4" s="604"/>
      <c r="I4" s="601" t="s">
        <v>883</v>
      </c>
      <c r="J4" s="601" t="s">
        <v>884</v>
      </c>
      <c r="K4" s="601" t="s">
        <v>885</v>
      </c>
    </row>
    <row r="5" spans="2:15">
      <c r="C5" s="601"/>
      <c r="D5" s="601"/>
      <c r="E5" s="331" t="s">
        <v>886</v>
      </c>
      <c r="F5" s="331" t="s">
        <v>887</v>
      </c>
      <c r="G5" s="331" t="s">
        <v>888</v>
      </c>
      <c r="H5" s="331" t="s">
        <v>889</v>
      </c>
      <c r="I5" s="601"/>
      <c r="J5" s="601"/>
      <c r="K5" s="601"/>
    </row>
    <row r="6" spans="2:15" ht="22.5" customHeight="1">
      <c r="C6" s="332"/>
      <c r="D6" s="332"/>
      <c r="E6" s="381"/>
      <c r="F6" s="385"/>
      <c r="G6" s="385"/>
      <c r="H6" s="385"/>
      <c r="I6" s="381"/>
      <c r="J6" s="332"/>
      <c r="K6" s="332"/>
    </row>
    <row r="7" spans="2:15" ht="22.5" customHeight="1">
      <c r="C7" s="334"/>
      <c r="D7" s="334"/>
      <c r="E7" s="382"/>
      <c r="F7" s="386"/>
      <c r="G7" s="386"/>
      <c r="H7" s="386"/>
      <c r="I7" s="382"/>
      <c r="J7" s="334"/>
      <c r="K7" s="334"/>
    </row>
    <row r="8" spans="2:15" ht="22.5" customHeight="1">
      <c r="C8" s="332"/>
      <c r="D8" s="332"/>
      <c r="E8" s="381"/>
      <c r="F8" s="385"/>
      <c r="G8" s="385"/>
      <c r="H8" s="385"/>
      <c r="I8" s="381"/>
      <c r="J8" s="332"/>
      <c r="K8" s="332"/>
    </row>
    <row r="9" spans="2:15" ht="22.5" customHeight="1">
      <c r="C9" s="334"/>
      <c r="D9" s="334"/>
      <c r="E9" s="382"/>
      <c r="F9" s="386"/>
      <c r="G9" s="386"/>
      <c r="H9" s="386"/>
      <c r="I9" s="382"/>
      <c r="J9" s="334"/>
      <c r="K9" s="334"/>
    </row>
    <row r="10" spans="2:15" ht="22.5" customHeight="1">
      <c r="C10" s="332"/>
      <c r="D10" s="332"/>
      <c r="E10" s="381"/>
      <c r="F10" s="385"/>
      <c r="G10" s="385"/>
      <c r="H10" s="385"/>
      <c r="I10" s="381"/>
      <c r="J10" s="332"/>
      <c r="K10" s="332"/>
    </row>
    <row r="11" spans="2:15" ht="22.5" customHeight="1">
      <c r="C11" s="334"/>
      <c r="D11" s="334"/>
      <c r="E11" s="382"/>
      <c r="F11" s="386"/>
      <c r="G11" s="386"/>
      <c r="H11" s="386"/>
      <c r="I11" s="382"/>
      <c r="J11" s="334"/>
      <c r="K11" s="334"/>
    </row>
    <row r="12" spans="2:15" ht="22.5" customHeight="1">
      <c r="C12" s="332"/>
      <c r="D12" s="332"/>
      <c r="E12" s="381"/>
      <c r="F12" s="385"/>
      <c r="G12" s="385"/>
      <c r="H12" s="385"/>
      <c r="I12" s="381"/>
      <c r="J12" s="332"/>
      <c r="K12" s="332"/>
    </row>
    <row r="13" spans="2:15" ht="22.5" customHeight="1">
      <c r="C13" s="334"/>
      <c r="D13" s="334"/>
      <c r="E13" s="382"/>
      <c r="F13" s="386"/>
      <c r="G13" s="386"/>
      <c r="H13" s="386"/>
      <c r="I13" s="382"/>
      <c r="J13" s="334"/>
      <c r="K13" s="334"/>
    </row>
    <row r="14" spans="2:15" ht="22.5" customHeight="1">
      <c r="C14" s="332"/>
      <c r="D14" s="332"/>
      <c r="E14" s="381"/>
      <c r="F14" s="385"/>
      <c r="G14" s="385"/>
      <c r="H14" s="385"/>
      <c r="I14" s="381"/>
      <c r="J14" s="332"/>
      <c r="K14" s="332"/>
    </row>
    <row r="15" spans="2:15" ht="22.5" customHeight="1">
      <c r="C15" s="334"/>
      <c r="D15" s="334"/>
      <c r="E15" s="382"/>
      <c r="F15" s="386"/>
      <c r="G15" s="386"/>
      <c r="H15" s="386"/>
      <c r="I15" s="382"/>
      <c r="J15" s="334"/>
      <c r="K15" s="334"/>
    </row>
    <row r="16" spans="2:15" ht="22.5" customHeight="1">
      <c r="C16" s="332"/>
      <c r="D16" s="332"/>
      <c r="E16" s="381"/>
      <c r="F16" s="385"/>
      <c r="G16" s="385"/>
      <c r="H16" s="385"/>
      <c r="I16" s="381"/>
      <c r="J16" s="332"/>
      <c r="K16" s="332"/>
    </row>
    <row r="17" spans="3:11" ht="22.5" customHeight="1">
      <c r="C17" s="334"/>
      <c r="D17" s="334"/>
      <c r="E17" s="382"/>
      <c r="F17" s="386"/>
      <c r="G17" s="386"/>
      <c r="H17" s="386"/>
      <c r="I17" s="382"/>
      <c r="J17" s="334"/>
      <c r="K17" s="334"/>
    </row>
    <row r="18" spans="3:11" ht="22.5" customHeight="1">
      <c r="C18" s="332"/>
      <c r="D18" s="332"/>
      <c r="E18" s="381"/>
      <c r="F18" s="385"/>
      <c r="G18" s="385"/>
      <c r="H18" s="385"/>
      <c r="I18" s="381"/>
      <c r="J18" s="332"/>
      <c r="K18" s="332"/>
    </row>
    <row r="19" spans="3:11" ht="22.5" customHeight="1">
      <c r="C19" s="334"/>
      <c r="D19" s="334"/>
      <c r="E19" s="382"/>
      <c r="F19" s="386"/>
      <c r="G19" s="386"/>
      <c r="H19" s="386"/>
      <c r="I19" s="382"/>
      <c r="J19" s="334"/>
      <c r="K19" s="334"/>
    </row>
    <row r="20" spans="3:11" ht="22.5" customHeight="1">
      <c r="C20" s="332"/>
      <c r="D20" s="332"/>
      <c r="E20" s="381"/>
      <c r="F20" s="385"/>
      <c r="G20" s="385"/>
      <c r="H20" s="385"/>
      <c r="I20" s="381"/>
      <c r="J20" s="332"/>
      <c r="K20" s="332"/>
    </row>
    <row r="21" spans="3:11" ht="22.5" customHeight="1">
      <c r="C21" s="334"/>
      <c r="D21" s="334"/>
      <c r="E21" s="382"/>
      <c r="F21" s="386"/>
      <c r="G21" s="386"/>
      <c r="H21" s="386"/>
      <c r="I21" s="382"/>
      <c r="J21" s="334"/>
      <c r="K21" s="334"/>
    </row>
    <row r="22" spans="3:11" ht="20.25" customHeight="1">
      <c r="C22" s="333" t="s">
        <v>890</v>
      </c>
    </row>
    <row r="23" spans="3:11" ht="87" customHeight="1">
      <c r="C23" s="598" t="s">
        <v>891</v>
      </c>
      <c r="D23" s="598"/>
      <c r="E23" s="598"/>
      <c r="F23" s="598"/>
      <c r="G23" s="598"/>
      <c r="H23" s="598"/>
      <c r="I23" s="598"/>
      <c r="J23" s="598"/>
      <c r="K23" s="598"/>
    </row>
  </sheetData>
  <sheetProtection sheet="1" objects="1" scenarios="1" formatCells="0" formatColumns="0" formatRows="0" insertColumns="0" insertRows="0" deleteRows="0" sort="0" autoFilter="0"/>
  <protectedRanges>
    <protectedRange sqref="I6:I21 E6:E21" name="範囲1"/>
  </protectedRanges>
  <mergeCells count="9">
    <mergeCell ref="C23:K23"/>
    <mergeCell ref="N2:O2"/>
    <mergeCell ref="C3:K3"/>
    <mergeCell ref="C4:C5"/>
    <mergeCell ref="D4:D5"/>
    <mergeCell ref="E4:H4"/>
    <mergeCell ref="I4:I5"/>
    <mergeCell ref="J4:J5"/>
    <mergeCell ref="K4:K5"/>
  </mergeCells>
  <phoneticPr fontId="2"/>
  <dataValidations count="6">
    <dataValidation imeMode="hiragana" allowBlank="1" showInputMessage="1" showErrorMessage="1" sqref="J6:K21"/>
    <dataValidation imeMode="halfAlpha" allowBlank="1" showInputMessage="1" showErrorMessage="1" prompt="数字は２桁半角で入力してください。" sqref="F6:H21"/>
    <dataValidation imeMode="hiragana" allowBlank="1" showInputMessage="1" showErrorMessage="1" promptTitle="全角にて入力" prompt="姓と名の間も半角で１マス空けてください。" sqref="D6:D21"/>
    <dataValidation imeMode="halfKatakana" allowBlank="1" showInputMessage="1" showErrorMessage="1" promptTitle="半角カナにて入力" prompt="姓と名の間も半角で１マス空けてください。" sqref="C6:C21"/>
    <dataValidation type="list" allowBlank="1" showInputMessage="1" showErrorMessage="1" sqref="E6:E21">
      <formula1>"T,S,H"</formula1>
    </dataValidation>
    <dataValidation type="list" allowBlank="1" showInputMessage="1" showErrorMessage="1" sqref="I6:I21">
      <formula1>"M,F"</formula1>
    </dataValidation>
  </dataValidations>
  <pageMargins left="0.74803149606299213" right="0.51181102362204722" top="0.59055118110236227" bottom="0.55118110236220474"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44"/>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75" t="s">
        <v>316</v>
      </c>
      <c r="C1" s="2"/>
      <c r="D1" s="2"/>
      <c r="E1" s="2"/>
      <c r="F1" s="2"/>
      <c r="G1" s="2"/>
      <c r="H1" s="292"/>
    </row>
    <row r="2" spans="1:8" ht="22.5" customHeight="1">
      <c r="A2" s="659" t="s">
        <v>315</v>
      </c>
      <c r="B2" s="659"/>
      <c r="C2" s="659"/>
      <c r="D2" s="659"/>
      <c r="E2" s="659"/>
      <c r="F2" s="659"/>
      <c r="G2" s="659"/>
      <c r="H2" s="659"/>
    </row>
    <row r="3" spans="1:8" ht="9" customHeight="1" thickBot="1">
      <c r="A3" s="202"/>
      <c r="B3" s="202"/>
      <c r="C3" s="202"/>
      <c r="D3" s="202"/>
      <c r="E3" s="202"/>
      <c r="F3" s="202"/>
      <c r="G3" s="202"/>
      <c r="H3" s="202"/>
    </row>
    <row r="4" spans="1:8" ht="30" customHeight="1">
      <c r="A4" s="660" t="s">
        <v>363</v>
      </c>
      <c r="B4" s="661"/>
      <c r="C4" s="662"/>
      <c r="D4" s="663"/>
      <c r="E4" s="664"/>
      <c r="F4" s="665"/>
      <c r="G4" s="206" t="s">
        <v>896</v>
      </c>
      <c r="H4" s="433" t="s">
        <v>1119</v>
      </c>
    </row>
    <row r="5" spans="1:8" ht="18.75" customHeight="1">
      <c r="A5" s="666" t="s">
        <v>208</v>
      </c>
      <c r="B5" s="667"/>
      <c r="C5" s="667"/>
      <c r="D5" s="668"/>
      <c r="E5" s="669"/>
      <c r="F5" s="670"/>
      <c r="G5" s="670"/>
      <c r="H5" s="671"/>
    </row>
    <row r="6" spans="1:8" ht="30" customHeight="1">
      <c r="A6" s="672" t="s">
        <v>1</v>
      </c>
      <c r="B6" s="673"/>
      <c r="C6" s="673"/>
      <c r="D6" s="674"/>
      <c r="E6" s="675"/>
      <c r="F6" s="676"/>
      <c r="G6" s="676"/>
      <c r="H6" s="677"/>
    </row>
    <row r="7" spans="1:8" ht="15" customHeight="1">
      <c r="A7" s="622" t="s">
        <v>2</v>
      </c>
      <c r="B7" s="623"/>
      <c r="C7" s="623"/>
      <c r="D7" s="624"/>
      <c r="E7" s="678" t="s">
        <v>3</v>
      </c>
      <c r="F7" s="3" t="s">
        <v>209</v>
      </c>
      <c r="G7" s="4" t="s">
        <v>4</v>
      </c>
      <c r="H7" s="207" t="s">
        <v>5</v>
      </c>
    </row>
    <row r="8" spans="1:8" ht="26.25" customHeight="1">
      <c r="A8" s="625"/>
      <c r="B8" s="626"/>
      <c r="C8" s="626"/>
      <c r="D8" s="627"/>
      <c r="E8" s="679"/>
      <c r="F8" s="540"/>
      <c r="G8" s="541"/>
      <c r="H8" s="542"/>
    </row>
    <row r="9" spans="1:8" ht="18.75" customHeight="1">
      <c r="A9" s="625"/>
      <c r="B9" s="626"/>
      <c r="C9" s="626"/>
      <c r="D9" s="627"/>
      <c r="E9" s="208" t="s">
        <v>319</v>
      </c>
      <c r="F9" s="680"/>
      <c r="G9" s="681"/>
      <c r="H9" s="682"/>
    </row>
    <row r="10" spans="1:8" ht="30" customHeight="1">
      <c r="A10" s="628"/>
      <c r="B10" s="629"/>
      <c r="C10" s="629"/>
      <c r="D10" s="627"/>
      <c r="E10" s="209" t="s">
        <v>317</v>
      </c>
      <c r="F10" s="683"/>
      <c r="G10" s="684"/>
      <c r="H10" s="685"/>
    </row>
    <row r="11" spans="1:8" ht="12.75" customHeight="1">
      <c r="A11" s="628"/>
      <c r="B11" s="629"/>
      <c r="C11" s="629"/>
      <c r="D11" s="627"/>
      <c r="E11" s="633" t="s">
        <v>318</v>
      </c>
      <c r="F11" s="434" t="s">
        <v>1095</v>
      </c>
      <c r="G11" s="435"/>
      <c r="H11" s="436"/>
    </row>
    <row r="12" spans="1:8" ht="33.75" customHeight="1">
      <c r="A12" s="630"/>
      <c r="B12" s="631"/>
      <c r="C12" s="631"/>
      <c r="D12" s="632"/>
      <c r="E12" s="634"/>
      <c r="F12" s="529"/>
      <c r="G12" s="635"/>
      <c r="H12" s="636"/>
    </row>
    <row r="13" spans="1:8" ht="45" customHeight="1">
      <c r="A13" s="642" t="s">
        <v>845</v>
      </c>
      <c r="B13" s="643"/>
      <c r="C13" s="643"/>
      <c r="D13" s="624"/>
      <c r="E13" s="30" t="s">
        <v>860</v>
      </c>
      <c r="F13" s="646"/>
      <c r="G13" s="647"/>
      <c r="H13" s="648"/>
    </row>
    <row r="14" spans="1:8" ht="45" customHeight="1">
      <c r="A14" s="644"/>
      <c r="B14" s="645"/>
      <c r="C14" s="645"/>
      <c r="D14" s="627"/>
      <c r="E14" s="321" t="s">
        <v>859</v>
      </c>
      <c r="F14" s="650"/>
      <c r="G14" s="651"/>
      <c r="H14" s="652"/>
    </row>
    <row r="15" spans="1:8" ht="45" customHeight="1">
      <c r="A15" s="644"/>
      <c r="B15" s="645"/>
      <c r="C15" s="645"/>
      <c r="D15" s="627"/>
      <c r="E15" s="210" t="s">
        <v>803</v>
      </c>
      <c r="F15" s="686"/>
      <c r="G15" s="687"/>
      <c r="H15" s="688"/>
    </row>
    <row r="16" spans="1:8" ht="12.75" customHeight="1">
      <c r="A16" s="644"/>
      <c r="B16" s="645"/>
      <c r="C16" s="645"/>
      <c r="D16" s="627"/>
      <c r="E16" s="633" t="s">
        <v>320</v>
      </c>
      <c r="F16" s="437" t="s">
        <v>1094</v>
      </c>
      <c r="G16" s="438"/>
      <c r="H16" s="439"/>
    </row>
    <row r="17" spans="1:10" ht="33.75" customHeight="1">
      <c r="A17" s="644"/>
      <c r="B17" s="645"/>
      <c r="C17" s="645"/>
      <c r="D17" s="627"/>
      <c r="E17" s="691"/>
      <c r="F17" s="529"/>
      <c r="G17" s="635"/>
      <c r="H17" s="636"/>
    </row>
    <row r="18" spans="1:10" ht="45" customHeight="1">
      <c r="A18" s="644"/>
      <c r="B18" s="645"/>
      <c r="C18" s="645"/>
      <c r="D18" s="627"/>
      <c r="E18" s="31" t="s">
        <v>561</v>
      </c>
      <c r="F18" s="686"/>
      <c r="G18" s="687"/>
      <c r="H18" s="688"/>
    </row>
    <row r="19" spans="1:10" ht="19.5" customHeight="1">
      <c r="A19" s="642" t="s">
        <v>844</v>
      </c>
      <c r="B19" s="643"/>
      <c r="C19" s="643"/>
      <c r="D19" s="624"/>
      <c r="E19" s="319" t="s">
        <v>861</v>
      </c>
      <c r="F19" s="440"/>
      <c r="G19" s="320" t="s">
        <v>858</v>
      </c>
      <c r="H19" s="442"/>
    </row>
    <row r="20" spans="1:10" ht="19.5" customHeight="1">
      <c r="A20" s="628"/>
      <c r="B20" s="649"/>
      <c r="C20" s="649"/>
      <c r="D20" s="627"/>
      <c r="E20" s="294" t="s">
        <v>830</v>
      </c>
      <c r="F20" s="441"/>
      <c r="G20" s="689"/>
      <c r="H20" s="690"/>
    </row>
    <row r="21" spans="1:10" ht="19.5" customHeight="1">
      <c r="A21" s="630"/>
      <c r="B21" s="631"/>
      <c r="C21" s="631"/>
      <c r="D21" s="632"/>
      <c r="E21" s="294" t="s">
        <v>831</v>
      </c>
      <c r="F21" s="291" t="s">
        <v>865</v>
      </c>
      <c r="G21" s="320" t="s">
        <v>858</v>
      </c>
      <c r="H21" s="530"/>
    </row>
    <row r="22" spans="1:10" ht="16.5" customHeight="1">
      <c r="A22" s="642" t="s">
        <v>875</v>
      </c>
      <c r="B22" s="643"/>
      <c r="C22" s="643"/>
      <c r="D22" s="624"/>
      <c r="E22" s="637" t="s">
        <v>224</v>
      </c>
      <c r="F22" s="639" t="s">
        <v>0</v>
      </c>
      <c r="G22" s="640"/>
      <c r="H22" s="641"/>
    </row>
    <row r="23" spans="1:10" ht="22.5" customHeight="1">
      <c r="A23" s="644"/>
      <c r="B23" s="645"/>
      <c r="C23" s="645"/>
      <c r="D23" s="627"/>
      <c r="E23" s="638"/>
      <c r="F23" s="246" t="s">
        <v>660</v>
      </c>
      <c r="G23" s="210" t="s">
        <v>205</v>
      </c>
      <c r="H23" s="211" t="s">
        <v>206</v>
      </c>
    </row>
    <row r="24" spans="1:10" ht="22.5" customHeight="1">
      <c r="A24" s="628"/>
      <c r="B24" s="649"/>
      <c r="C24" s="649"/>
      <c r="D24" s="627"/>
      <c r="E24" s="322">
        <f>データ参照シート!B7</f>
        <v>0</v>
      </c>
      <c r="F24" s="298">
        <f>データ参照シート!B26</f>
        <v>0</v>
      </c>
      <c r="G24" s="298">
        <f>データ参照シート!B30</f>
        <v>0</v>
      </c>
      <c r="H24" s="299">
        <f>データ参照シート!B34</f>
        <v>0</v>
      </c>
    </row>
    <row r="25" spans="1:10" ht="22.5" customHeight="1">
      <c r="A25" s="628"/>
      <c r="B25" s="649"/>
      <c r="C25" s="649"/>
      <c r="D25" s="627"/>
      <c r="E25" s="322" t="str">
        <f>データ参照シート!B11</f>
        <v>-</v>
      </c>
      <c r="F25" s="298">
        <f>データ参照シート!B40</f>
        <v>0</v>
      </c>
      <c r="G25" s="298">
        <f>データ参照シート!B44</f>
        <v>0</v>
      </c>
      <c r="H25" s="299">
        <f>データ参照シート!B48</f>
        <v>0</v>
      </c>
    </row>
    <row r="26" spans="1:10" ht="22.5" customHeight="1">
      <c r="A26" s="628"/>
      <c r="B26" s="649"/>
      <c r="C26" s="649"/>
      <c r="D26" s="627"/>
      <c r="E26" s="322" t="str">
        <f>データ参照シート!B12</f>
        <v>-</v>
      </c>
      <c r="F26" s="298">
        <f>データ参照シート!B54</f>
        <v>0</v>
      </c>
      <c r="G26" s="298">
        <f>データ参照シート!B58</f>
        <v>0</v>
      </c>
      <c r="H26" s="299">
        <f>データ参照シート!B62</f>
        <v>0</v>
      </c>
    </row>
    <row r="27" spans="1:10" ht="22.5" customHeight="1">
      <c r="A27" s="628"/>
      <c r="B27" s="649"/>
      <c r="C27" s="649"/>
      <c r="D27" s="627"/>
      <c r="E27" s="322" t="str">
        <f>データ参照シート!B13</f>
        <v>-</v>
      </c>
      <c r="F27" s="298">
        <f>データ参照シート!B68</f>
        <v>0</v>
      </c>
      <c r="G27" s="298">
        <f>データ参照シート!B72</f>
        <v>0</v>
      </c>
      <c r="H27" s="299">
        <f>データ参照シート!B76</f>
        <v>0</v>
      </c>
    </row>
    <row r="28" spans="1:10" ht="22.5" customHeight="1">
      <c r="A28" s="630"/>
      <c r="B28" s="631"/>
      <c r="C28" s="631"/>
      <c r="D28" s="632"/>
      <c r="E28" s="182" t="s">
        <v>207</v>
      </c>
      <c r="F28" s="300">
        <f>SUM(F24:F27)</f>
        <v>0</v>
      </c>
      <c r="G28" s="300">
        <f>SUM(G24:G27)</f>
        <v>0</v>
      </c>
      <c r="H28" s="301">
        <f>SUM(H24:H27)</f>
        <v>0</v>
      </c>
    </row>
    <row r="29" spans="1:10" ht="26.25" customHeight="1">
      <c r="A29" s="697" t="s">
        <v>804</v>
      </c>
      <c r="B29" s="698"/>
      <c r="C29" s="614"/>
      <c r="D29" s="614"/>
      <c r="E29" s="615"/>
      <c r="F29" s="30" t="s">
        <v>321</v>
      </c>
      <c r="G29" s="176" t="s">
        <v>1115</v>
      </c>
      <c r="H29" s="177" t="s">
        <v>322</v>
      </c>
    </row>
    <row r="30" spans="1:10" ht="30" customHeight="1">
      <c r="A30" s="699"/>
      <c r="B30" s="700"/>
      <c r="C30" s="620"/>
      <c r="D30" s="620"/>
      <c r="E30" s="621"/>
      <c r="F30" s="302" t="str">
        <f>データ参照シート!B104</f>
        <v/>
      </c>
      <c r="G30" s="580" t="str">
        <f>データ参照シート!B107</f>
        <v/>
      </c>
      <c r="H30" s="303" t="str">
        <f>データ参照シート!B105</f>
        <v/>
      </c>
    </row>
    <row r="31" spans="1:10" ht="22.5" customHeight="1">
      <c r="A31" s="642" t="s">
        <v>851</v>
      </c>
      <c r="B31" s="643"/>
      <c r="C31" s="643"/>
      <c r="D31" s="624"/>
      <c r="E31" s="704" t="s">
        <v>952</v>
      </c>
      <c r="F31" s="705"/>
      <c r="G31" s="705"/>
      <c r="H31" s="706"/>
      <c r="J31" s="1" t="s">
        <v>101</v>
      </c>
    </row>
    <row r="32" spans="1:10" ht="22.5" customHeight="1">
      <c r="A32" s="644"/>
      <c r="B32" s="645"/>
      <c r="C32" s="645"/>
      <c r="D32" s="627"/>
      <c r="E32" s="707" t="s">
        <v>951</v>
      </c>
      <c r="F32" s="708"/>
      <c r="G32" s="708"/>
      <c r="H32" s="709"/>
    </row>
    <row r="33" spans="1:8" ht="22.5" customHeight="1" thickBot="1">
      <c r="A33" s="701"/>
      <c r="B33" s="702"/>
      <c r="C33" s="702"/>
      <c r="D33" s="703"/>
      <c r="E33" s="710" t="s">
        <v>1113</v>
      </c>
      <c r="F33" s="711"/>
      <c r="G33" s="711"/>
      <c r="H33" s="712"/>
    </row>
    <row r="34" spans="1:8" ht="8.25" customHeight="1">
      <c r="A34" s="323"/>
      <c r="B34" s="323"/>
      <c r="C34" s="323"/>
      <c r="D34" s="323"/>
      <c r="E34" s="324"/>
      <c r="F34" s="325"/>
      <c r="G34" s="143"/>
      <c r="H34" s="169"/>
    </row>
    <row r="35" spans="1:8" ht="14.25" thickBot="1"/>
    <row r="36" spans="1:8" ht="37.5" customHeight="1">
      <c r="A36" s="692" t="s">
        <v>897</v>
      </c>
      <c r="B36" s="693"/>
      <c r="C36" s="693"/>
      <c r="D36" s="694"/>
      <c r="E36" s="695"/>
      <c r="F36" s="696"/>
      <c r="G36" s="383" t="s">
        <v>948</v>
      </c>
      <c r="H36" s="583"/>
    </row>
    <row r="37" spans="1:8" ht="42.75" customHeight="1">
      <c r="A37" s="613" t="s">
        <v>990</v>
      </c>
      <c r="B37" s="614"/>
      <c r="C37" s="614"/>
      <c r="D37" s="615"/>
      <c r="E37" s="387" t="s">
        <v>991</v>
      </c>
      <c r="F37" s="605"/>
      <c r="G37" s="606"/>
      <c r="H37" s="607"/>
    </row>
    <row r="38" spans="1:8" ht="30.75" customHeight="1">
      <c r="A38" s="616"/>
      <c r="B38" s="617"/>
      <c r="C38" s="617"/>
      <c r="D38" s="618"/>
      <c r="E38" s="387" t="s">
        <v>992</v>
      </c>
      <c r="F38" s="605"/>
      <c r="G38" s="606"/>
      <c r="H38" s="607"/>
    </row>
    <row r="39" spans="1:8" ht="135" customHeight="1">
      <c r="A39" s="616"/>
      <c r="B39" s="617"/>
      <c r="C39" s="617"/>
      <c r="D39" s="618"/>
      <c r="E39" s="387" t="s">
        <v>1096</v>
      </c>
      <c r="F39" s="605"/>
      <c r="G39" s="606"/>
      <c r="H39" s="607"/>
    </row>
    <row r="40" spans="1:8" ht="135" customHeight="1">
      <c r="A40" s="619"/>
      <c r="B40" s="620"/>
      <c r="C40" s="620"/>
      <c r="D40" s="621"/>
      <c r="E40" s="387" t="s">
        <v>993</v>
      </c>
      <c r="F40" s="605"/>
      <c r="G40" s="606"/>
      <c r="H40" s="607"/>
    </row>
    <row r="41" spans="1:8" ht="73.5" customHeight="1">
      <c r="A41" s="608" t="s">
        <v>946</v>
      </c>
      <c r="B41" s="609"/>
      <c r="C41" s="609"/>
      <c r="D41" s="610"/>
      <c r="E41" s="605"/>
      <c r="F41" s="611"/>
      <c r="G41" s="611"/>
      <c r="H41" s="612"/>
    </row>
    <row r="42" spans="1:8" ht="135" customHeight="1">
      <c r="A42" s="608" t="s">
        <v>950</v>
      </c>
      <c r="B42" s="609"/>
      <c r="C42" s="609"/>
      <c r="D42" s="610"/>
      <c r="E42" s="605"/>
      <c r="F42" s="611"/>
      <c r="G42" s="611"/>
      <c r="H42" s="612"/>
    </row>
    <row r="43" spans="1:8" ht="135" customHeight="1">
      <c r="A43" s="608" t="s">
        <v>949</v>
      </c>
      <c r="B43" s="609"/>
      <c r="C43" s="609"/>
      <c r="D43" s="610"/>
      <c r="E43" s="605"/>
      <c r="F43" s="611"/>
      <c r="G43" s="611"/>
      <c r="H43" s="612"/>
    </row>
    <row r="44" spans="1:8" ht="135" customHeight="1" thickBot="1">
      <c r="A44" s="653" t="s">
        <v>947</v>
      </c>
      <c r="B44" s="654"/>
      <c r="C44" s="654"/>
      <c r="D44" s="655"/>
      <c r="E44" s="656"/>
      <c r="F44" s="657"/>
      <c r="G44" s="657"/>
      <c r="H44" s="658"/>
    </row>
  </sheetData>
  <sheetProtection sheet="1" objects="1" scenarios="1"/>
  <dataConsolidate/>
  <mergeCells count="45">
    <mergeCell ref="A22:D28"/>
    <mergeCell ref="A36:D36"/>
    <mergeCell ref="E36:F36"/>
    <mergeCell ref="A29:E30"/>
    <mergeCell ref="A31:D33"/>
    <mergeCell ref="E31:H31"/>
    <mergeCell ref="E32:H32"/>
    <mergeCell ref="E33:H33"/>
    <mergeCell ref="F15:H15"/>
    <mergeCell ref="F18:H18"/>
    <mergeCell ref="G20:H20"/>
    <mergeCell ref="E16:E17"/>
    <mergeCell ref="G17:H17"/>
    <mergeCell ref="A6:D6"/>
    <mergeCell ref="E6:H6"/>
    <mergeCell ref="E7:E8"/>
    <mergeCell ref="F9:H9"/>
    <mergeCell ref="F10:H10"/>
    <mergeCell ref="A2:H2"/>
    <mergeCell ref="A4:D4"/>
    <mergeCell ref="E4:F4"/>
    <mergeCell ref="A5:D5"/>
    <mergeCell ref="E5:H5"/>
    <mergeCell ref="A44:D44"/>
    <mergeCell ref="E44:H44"/>
    <mergeCell ref="A41:D41"/>
    <mergeCell ref="E41:H41"/>
    <mergeCell ref="A42:D42"/>
    <mergeCell ref="E42:H42"/>
    <mergeCell ref="F40:H40"/>
    <mergeCell ref="A43:D43"/>
    <mergeCell ref="E43:H43"/>
    <mergeCell ref="A37:D40"/>
    <mergeCell ref="A7:D12"/>
    <mergeCell ref="F37:H37"/>
    <mergeCell ref="F38:H38"/>
    <mergeCell ref="F39:H39"/>
    <mergeCell ref="E11:E12"/>
    <mergeCell ref="G12:H12"/>
    <mergeCell ref="E22:E23"/>
    <mergeCell ref="F22:H22"/>
    <mergeCell ref="A13:D18"/>
    <mergeCell ref="F13:H13"/>
    <mergeCell ref="A19:D21"/>
    <mergeCell ref="F14:H14"/>
  </mergeCells>
  <phoneticPr fontId="2"/>
  <conditionalFormatting sqref="F26:H26">
    <cfRule type="expression" dxfId="93" priority="6" stopIfTrue="1">
      <formula>$E$26="記載不要"</formula>
    </cfRule>
  </conditionalFormatting>
  <conditionalFormatting sqref="F27:H27">
    <cfRule type="expression" dxfId="92" priority="5" stopIfTrue="1">
      <formula>$E$27="記載不要"</formula>
    </cfRule>
  </conditionalFormatting>
  <dataValidations count="14">
    <dataValidation allowBlank="1" showErrorMessage="1" sqref="F24:H27 G10:G12 F10:F11 G17 H10:H11"/>
    <dataValidation type="list" allowBlank="1" showInputMessage="1" showErrorMessage="1" promptTitle="業種選択" prompt="右端のリストボタンで表示されるリストから業種を選択して下さい。" sqref="F8">
      <formula1>中分類</formula1>
    </dataValidation>
    <dataValidation type="whole" operator="greaterThan" allowBlank="1" showInputMessage="1" showErrorMessage="1" errorTitle="入力規則違反" error="整数を入力して下さい。_x000a_「千円」、「百万円」のような記述は不可。" sqref="G8">
      <formula1>1</formula1>
    </dataValidation>
    <dataValidation type="whole" operator="greaterThan" allowBlank="1" showInputMessage="1" showErrorMessage="1" errorTitle="入力規則違反" error="整数を入力して下さい。_x000a_「○○人」のような記述は不可。" sqref="H8">
      <formula1>1</formula1>
    </dataValidation>
    <dataValidation type="list" allowBlank="1" showInputMessage="1" showErrorMessage="1" error="右端のリストボタンで表示されるリストから選択してください。" prompt="右端のリストボタンで表示されるリストから選択してください。" sqref="E4:F4">
      <formula1>エネ種_発電設備</formula1>
    </dataValidation>
    <dataValidation type="whole" allowBlank="1" showInputMessage="1" showErrorMessage="1" error="年度の数値のみ入力してください。_x000a_（例）平成28年度　→　「28」を入力" prompt="年度の数値のみ入力してください。_x000a_（例）平成28年度　→　「28」を入力" sqref="F19">
      <formula1>1</formula1>
      <formula2>50</formula2>
    </dataValidation>
    <dataValidation type="whole" operator="greaterThanOrEqual" allowBlank="1" showInputMessage="1" showErrorMessage="1" error="年度の数値のみ入力してください。_x000a_（例）平成28年度　→　「28」を入力" prompt="和暦の数値年度のみ入力してください。_x000a_（例）平成28年度　→　「28」を入力" sqref="F20">
      <formula1>28</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4">
      <formula1>補助率</formula1>
    </dataValidation>
    <dataValidation type="whole" allowBlank="1" showInputMessage="1" showErrorMessage="1" error="本事業の最長は4年間です。_x000a_事業開始年度から4年以内の終了年度を入力してください。" prompt="年度の数値のみ入力してください。_x000a_（例）平成28年度　→　「28」を入力" sqref="H19">
      <formula1>F19</formula1>
      <formula2>F19+3</formula2>
    </dataValidation>
    <dataValidation type="list" allowBlank="1" showInputMessage="1" showErrorMessage="1" error="都道府県を選択してください。" prompt="都道府県を選択してください。" sqref="F12 F17">
      <formula1>都道府県コード</formula1>
    </dataValidation>
    <dataValidation imeMode="fullKatakana" allowBlank="1" showInputMessage="1" showErrorMessage="1" sqref="E5:H5"/>
    <dataValidation type="date" operator="greaterThanOrEqual" allowBlank="1" showInputMessage="1" showErrorMessage="1" error="本年度の実績報告書提出締切日以前の日付を入力してください。" prompt="西暦/月/日で入力してください。_x000a_（自動的に和暦に変換されます）" sqref="H21">
      <formula1>42488</formula1>
    </dataValidation>
    <dataValidation imeMode="fullKatakana" allowBlank="1" showErrorMessage="1" sqref="F9:H9"/>
    <dataValidation allowBlank="1" showInputMessage="1" showErrorMessage="1" prompt="「設置場所」「再生可能エネルギー利用設備の種別」「用途」を含めた事業名にしてください。" sqref="F13:H13"/>
  </dataValidations>
  <pageMargins left="0.43307086614173229" right="0" top="0.15748031496062992" bottom="0.15748031496062992" header="0.31496062992125984" footer="0.31496062992125984"/>
  <pageSetup paperSize="9" scale="90" fitToHeight="0" orientation="portrait" blackAndWhite="1" r:id="rId1"/>
  <headerFooter alignWithMargins="0">
    <oddFooter xml:space="preserve">&amp;R&amp;"ＭＳ 明朝,標準"&amp;6ver.1.06
</oddFooter>
  </headerFooter>
  <rowBreaks count="1" manualBreakCount="1">
    <brk id="3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268619" r:id="rId4" name="Check Box 11">
              <controlPr defaultSize="0" autoFill="0" autoLine="0" autoPict="0">
                <anchor moveWithCells="1">
                  <from>
                    <xdr:col>4</xdr:col>
                    <xdr:colOff>104775</xdr:colOff>
                    <xdr:row>30</xdr:row>
                    <xdr:rowOff>38100</xdr:rowOff>
                  </from>
                  <to>
                    <xdr:col>4</xdr:col>
                    <xdr:colOff>409575</xdr:colOff>
                    <xdr:row>30</xdr:row>
                    <xdr:rowOff>247650</xdr:rowOff>
                  </to>
                </anchor>
              </controlPr>
            </control>
          </mc:Choice>
        </mc:AlternateContent>
        <mc:AlternateContent xmlns:mc="http://schemas.openxmlformats.org/markup-compatibility/2006">
          <mc:Choice Requires="x14">
            <control shapeId="3268620" r:id="rId5" name="Check Box 12">
              <controlPr defaultSize="0" autoFill="0" autoLine="0" autoPict="0">
                <anchor moveWithCells="1">
                  <from>
                    <xdr:col>4</xdr:col>
                    <xdr:colOff>104775</xdr:colOff>
                    <xdr:row>31</xdr:row>
                    <xdr:rowOff>9525</xdr:rowOff>
                  </from>
                  <to>
                    <xdr:col>4</xdr:col>
                    <xdr:colOff>409575</xdr:colOff>
                    <xdr:row>31</xdr:row>
                    <xdr:rowOff>276225</xdr:rowOff>
                  </to>
                </anchor>
              </controlPr>
            </control>
          </mc:Choice>
        </mc:AlternateContent>
        <mc:AlternateContent xmlns:mc="http://schemas.openxmlformats.org/markup-compatibility/2006">
          <mc:Choice Requires="x14">
            <control shapeId="3268621" r:id="rId6" name="Check Box 13">
              <controlPr defaultSize="0" autoFill="0" autoLine="0" autoPict="0">
                <anchor moveWithCells="1">
                  <from>
                    <xdr:col>4</xdr:col>
                    <xdr:colOff>104775</xdr:colOff>
                    <xdr:row>31</xdr:row>
                    <xdr:rowOff>276225</xdr:rowOff>
                  </from>
                  <to>
                    <xdr:col>4</xdr:col>
                    <xdr:colOff>409575</xdr:colOff>
                    <xdr:row>33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pageSetUpPr fitToPage="1"/>
  </sheetPr>
  <dimension ref="A1:M7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0" width="8.7265625" style="22" customWidth="1"/>
    <col min="11" max="13" width="10.453125" style="22" customWidth="1"/>
    <col min="14" max="16384" width="8.7265625" style="22"/>
  </cols>
  <sheetData>
    <row r="1" spans="1:13" ht="18.75" customHeight="1">
      <c r="A1" s="175" t="s">
        <v>342</v>
      </c>
      <c r="B1" s="20"/>
      <c r="C1" s="20"/>
      <c r="D1" s="20"/>
      <c r="E1" s="20"/>
      <c r="F1" s="20"/>
      <c r="G1" s="21"/>
      <c r="H1" s="20"/>
      <c r="I1" s="292"/>
      <c r="J1" s="20"/>
    </row>
    <row r="2" spans="1:13" ht="22.5" customHeight="1">
      <c r="A2" s="713" t="str">
        <f>"設備導入事業経費の配分"&amp;"&lt;平成"&amp;データ参照シート!B7&amp;"年度&gt;"</f>
        <v>設備導入事業経費の配分&lt;平成0年度&gt;</v>
      </c>
      <c r="B2" s="714"/>
      <c r="C2" s="714"/>
      <c r="D2" s="714"/>
      <c r="E2" s="714"/>
      <c r="F2" s="714"/>
      <c r="G2" s="714"/>
      <c r="H2" s="714"/>
      <c r="I2" s="714"/>
      <c r="J2" s="20"/>
    </row>
    <row r="3" spans="1:13" ht="9.75" customHeight="1">
      <c r="A3" s="203"/>
      <c r="B3" s="204"/>
      <c r="C3" s="204"/>
      <c r="D3" s="204"/>
      <c r="E3" s="204"/>
      <c r="F3" s="204"/>
      <c r="G3" s="204"/>
      <c r="H3" s="204"/>
      <c r="I3" s="204"/>
      <c r="J3" s="20"/>
    </row>
    <row r="4" spans="1:13" ht="14.25">
      <c r="A4" s="368" t="s">
        <v>343</v>
      </c>
      <c r="B4" s="369"/>
      <c r="C4" s="370"/>
      <c r="D4" s="370"/>
      <c r="E4" s="23"/>
      <c r="F4" s="23"/>
      <c r="G4" s="23"/>
      <c r="H4" s="20"/>
      <c r="I4" s="20"/>
      <c r="J4" s="20"/>
    </row>
    <row r="5" spans="1:13" ht="18" customHeight="1" thickBot="1">
      <c r="A5" s="20" t="s">
        <v>511</v>
      </c>
      <c r="B5" s="20"/>
      <c r="C5" s="20"/>
      <c r="D5" s="20"/>
      <c r="E5" s="20"/>
      <c r="F5" s="20"/>
      <c r="G5" s="21"/>
      <c r="H5" s="20"/>
      <c r="I5" s="25" t="s">
        <v>6</v>
      </c>
      <c r="J5" s="20"/>
    </row>
    <row r="6" spans="1:13" ht="18" customHeight="1">
      <c r="A6" s="26" t="s">
        <v>563</v>
      </c>
      <c r="B6" s="720" t="s">
        <v>562</v>
      </c>
      <c r="C6" s="721"/>
      <c r="D6" s="722" t="s">
        <v>7</v>
      </c>
      <c r="E6" s="721"/>
      <c r="F6" s="721"/>
      <c r="G6" s="733" t="s">
        <v>211</v>
      </c>
      <c r="H6" s="723" t="s">
        <v>16</v>
      </c>
      <c r="I6" s="718" t="s">
        <v>212</v>
      </c>
      <c r="J6" s="20"/>
    </row>
    <row r="7" spans="1:13" ht="18" customHeight="1">
      <c r="A7" s="27" t="s">
        <v>564</v>
      </c>
      <c r="B7" s="28" t="s">
        <v>8</v>
      </c>
      <c r="C7" s="29" t="s">
        <v>565</v>
      </c>
      <c r="D7" s="30" t="s">
        <v>8</v>
      </c>
      <c r="E7" s="31" t="s">
        <v>565</v>
      </c>
      <c r="F7" s="29" t="s">
        <v>566</v>
      </c>
      <c r="G7" s="734"/>
      <c r="H7" s="724"/>
      <c r="I7" s="719"/>
      <c r="J7" s="20"/>
    </row>
    <row r="8" spans="1:13">
      <c r="A8" s="32" t="s">
        <v>9</v>
      </c>
      <c r="B8" s="414"/>
      <c r="C8" s="371" t="s">
        <v>868</v>
      </c>
      <c r="D8" s="409"/>
      <c r="E8" s="374" t="str">
        <f>C8</f>
        <v>実施設計費</v>
      </c>
      <c r="F8" s="409"/>
      <c r="G8" s="715" t="str">
        <f>データ参照シート!$B$4</f>
        <v>１／３</v>
      </c>
      <c r="H8" s="727"/>
      <c r="I8" s="431"/>
      <c r="J8" s="20"/>
    </row>
    <row r="9" spans="1:13">
      <c r="A9" s="33"/>
      <c r="B9" s="415"/>
      <c r="C9" s="372"/>
      <c r="D9" s="410"/>
      <c r="E9" s="375"/>
      <c r="F9" s="410"/>
      <c r="G9" s="716"/>
      <c r="H9" s="728"/>
      <c r="I9" s="432"/>
      <c r="J9" s="20"/>
    </row>
    <row r="10" spans="1:13">
      <c r="A10" s="34"/>
      <c r="B10" s="416"/>
      <c r="C10" s="373"/>
      <c r="D10" s="411"/>
      <c r="E10" s="376"/>
      <c r="F10" s="411"/>
      <c r="G10" s="716"/>
      <c r="H10" s="729"/>
      <c r="I10" s="422"/>
      <c r="J10" s="20"/>
    </row>
    <row r="11" spans="1:13">
      <c r="A11" s="27" t="s">
        <v>10</v>
      </c>
      <c r="B11" s="255">
        <f>SUM(B8:B10)</f>
        <v>0</v>
      </c>
      <c r="C11" s="363"/>
      <c r="D11" s="259">
        <f>SUM(D8:D10)</f>
        <v>0</v>
      </c>
      <c r="E11" s="363"/>
      <c r="F11" s="268"/>
      <c r="G11" s="716"/>
      <c r="H11" s="408">
        <f>IF(データ参照シート!$B$2="太陽光発電",データ参照シート!B110,ROUNDDOWN('3-2　設備導入事業経費の配分（当年度）（発電）'!D11*データ参照シート!$B$3/データ参照シート!$C$3,0))</f>
        <v>0</v>
      </c>
      <c r="I11" s="423"/>
      <c r="J11" s="20"/>
    </row>
    <row r="12" spans="1:13">
      <c r="A12" s="32" t="s">
        <v>11</v>
      </c>
      <c r="B12" s="414"/>
      <c r="C12" s="351" t="e">
        <f>データ参照シート!B82</f>
        <v>#N/A</v>
      </c>
      <c r="D12" s="409"/>
      <c r="E12" s="351" t="e">
        <f>C12</f>
        <v>#N/A</v>
      </c>
      <c r="F12" s="740" t="s">
        <v>567</v>
      </c>
      <c r="G12" s="716"/>
      <c r="H12" s="730"/>
      <c r="I12" s="424"/>
      <c r="J12" s="20"/>
    </row>
    <row r="13" spans="1:13" ht="13.5" customHeight="1">
      <c r="A13" s="35"/>
      <c r="B13" s="415"/>
      <c r="C13" s="352" t="e">
        <f>データ参照シート!B83</f>
        <v>#N/A</v>
      </c>
      <c r="D13" s="410"/>
      <c r="E13" s="352" t="e">
        <f t="shared" ref="E13:E29" si="0">C13</f>
        <v>#N/A</v>
      </c>
      <c r="F13" s="741"/>
      <c r="G13" s="716"/>
      <c r="H13" s="731"/>
      <c r="I13" s="425"/>
      <c r="J13" s="20"/>
      <c r="K13" s="725" t="s">
        <v>1010</v>
      </c>
      <c r="L13" s="726"/>
      <c r="M13" s="726"/>
    </row>
    <row r="14" spans="1:13" ht="13.5" customHeight="1">
      <c r="A14" s="35"/>
      <c r="B14" s="415"/>
      <c r="C14" s="352" t="e">
        <f>データ参照シート!B84</f>
        <v>#N/A</v>
      </c>
      <c r="D14" s="410"/>
      <c r="E14" s="352" t="e">
        <f t="shared" si="0"/>
        <v>#N/A</v>
      </c>
      <c r="F14" s="741"/>
      <c r="G14" s="716"/>
      <c r="H14" s="731"/>
      <c r="I14" s="425"/>
      <c r="J14" s="20"/>
      <c r="K14" s="726"/>
      <c r="L14" s="726"/>
      <c r="M14" s="726"/>
    </row>
    <row r="15" spans="1:13">
      <c r="A15" s="35"/>
      <c r="B15" s="415"/>
      <c r="C15" s="353" t="e">
        <f>データ参照シート!B85</f>
        <v>#N/A</v>
      </c>
      <c r="D15" s="410"/>
      <c r="E15" s="352" t="e">
        <f t="shared" si="0"/>
        <v>#N/A</v>
      </c>
      <c r="F15" s="184"/>
      <c r="G15" s="716"/>
      <c r="H15" s="731"/>
      <c r="I15" s="425"/>
      <c r="J15" s="20"/>
      <c r="K15" s="726"/>
      <c r="L15" s="726"/>
      <c r="M15" s="726"/>
    </row>
    <row r="16" spans="1:13">
      <c r="A16" s="33"/>
      <c r="B16" s="415"/>
      <c r="C16" s="353" t="e">
        <f>データ参照シート!B86</f>
        <v>#N/A</v>
      </c>
      <c r="D16" s="410"/>
      <c r="E16" s="352" t="e">
        <f t="shared" si="0"/>
        <v>#N/A</v>
      </c>
      <c r="F16" s="184"/>
      <c r="G16" s="716"/>
      <c r="H16" s="731"/>
      <c r="I16" s="425"/>
      <c r="J16" s="20"/>
      <c r="K16" s="726"/>
      <c r="L16" s="726"/>
      <c r="M16" s="726"/>
    </row>
    <row r="17" spans="1:13">
      <c r="A17" s="35"/>
      <c r="B17" s="415"/>
      <c r="C17" s="353" t="e">
        <f>データ参照シート!B87</f>
        <v>#N/A</v>
      </c>
      <c r="D17" s="410"/>
      <c r="E17" s="352" t="e">
        <f t="shared" si="0"/>
        <v>#N/A</v>
      </c>
      <c r="F17" s="185"/>
      <c r="G17" s="716"/>
      <c r="H17" s="731"/>
      <c r="I17" s="425"/>
      <c r="J17" s="20"/>
      <c r="K17" s="726"/>
      <c r="L17" s="726"/>
      <c r="M17" s="726"/>
    </row>
    <row r="18" spans="1:13">
      <c r="A18" s="35"/>
      <c r="B18" s="415"/>
      <c r="C18" s="353" t="e">
        <f>データ参照シート!B88</f>
        <v>#N/A</v>
      </c>
      <c r="D18" s="410"/>
      <c r="E18" s="352" t="e">
        <f t="shared" si="0"/>
        <v>#N/A</v>
      </c>
      <c r="F18" s="185"/>
      <c r="G18" s="716"/>
      <c r="H18" s="731"/>
      <c r="I18" s="425"/>
      <c r="J18" s="20"/>
      <c r="K18" s="726"/>
      <c r="L18" s="726"/>
      <c r="M18" s="726"/>
    </row>
    <row r="19" spans="1:13">
      <c r="A19" s="35"/>
      <c r="B19" s="415"/>
      <c r="C19" s="353" t="e">
        <f>データ参照シート!B89</f>
        <v>#N/A</v>
      </c>
      <c r="D19" s="410"/>
      <c r="E19" s="352" t="e">
        <f t="shared" si="0"/>
        <v>#N/A</v>
      </c>
      <c r="F19" s="185"/>
      <c r="G19" s="716"/>
      <c r="H19" s="731"/>
      <c r="I19" s="425"/>
      <c r="J19" s="20"/>
      <c r="K19" s="726"/>
      <c r="L19" s="726"/>
      <c r="M19" s="726"/>
    </row>
    <row r="20" spans="1:13">
      <c r="A20" s="35"/>
      <c r="B20" s="415"/>
      <c r="C20" s="353" t="e">
        <f>データ参照シート!B90</f>
        <v>#N/A</v>
      </c>
      <c r="D20" s="410"/>
      <c r="E20" s="352" t="e">
        <f t="shared" si="0"/>
        <v>#N/A</v>
      </c>
      <c r="F20" s="185"/>
      <c r="G20" s="716"/>
      <c r="H20" s="731"/>
      <c r="I20" s="425"/>
      <c r="J20" s="20"/>
    </row>
    <row r="21" spans="1:13">
      <c r="A21" s="36"/>
      <c r="B21" s="416"/>
      <c r="C21" s="354" t="e">
        <f>データ参照シート!B91</f>
        <v>#N/A</v>
      </c>
      <c r="D21" s="411"/>
      <c r="E21" s="355" t="e">
        <f t="shared" si="0"/>
        <v>#N/A</v>
      </c>
      <c r="F21" s="186"/>
      <c r="G21" s="716"/>
      <c r="H21" s="732"/>
      <c r="I21" s="426"/>
      <c r="J21" s="20"/>
      <c r="K21" s="393" t="s">
        <v>1008</v>
      </c>
      <c r="L21" s="394">
        <f>データ参照シート!I112</f>
        <v>0</v>
      </c>
    </row>
    <row r="22" spans="1:13">
      <c r="A22" s="27" t="s">
        <v>10</v>
      </c>
      <c r="B22" s="255">
        <f>SUM(B12:B21)</f>
        <v>0</v>
      </c>
      <c r="C22" s="363"/>
      <c r="D22" s="259">
        <f>SUM(D12:D21)</f>
        <v>0</v>
      </c>
      <c r="E22" s="363"/>
      <c r="F22" s="268"/>
      <c r="G22" s="716"/>
      <c r="H22" s="408">
        <f>IF(データ参照シート!$B$2="太陽光発電",データ参照シート!B111,ROUNDDOWN('3-2　設備導入事業経費の配分（当年度）（発電）'!D22*データ参照シート!$B$3/データ参照シート!$C$3,0))</f>
        <v>0</v>
      </c>
      <c r="I22" s="427"/>
      <c r="J22" s="20"/>
      <c r="K22" s="393" t="s">
        <v>1009</v>
      </c>
      <c r="L22" s="394">
        <f>データ参照シート!K112</f>
        <v>0</v>
      </c>
    </row>
    <row r="23" spans="1:13">
      <c r="A23" s="32" t="s">
        <v>12</v>
      </c>
      <c r="B23" s="414"/>
      <c r="C23" s="351" t="e">
        <f>データ参照シート!B92</f>
        <v>#N/A</v>
      </c>
      <c r="D23" s="409"/>
      <c r="E23" s="351" t="e">
        <f t="shared" si="0"/>
        <v>#N/A</v>
      </c>
      <c r="F23" s="543"/>
      <c r="G23" s="716"/>
      <c r="H23" s="738"/>
      <c r="I23" s="424"/>
      <c r="J23" s="20"/>
    </row>
    <row r="24" spans="1:13">
      <c r="A24" s="37"/>
      <c r="B24" s="415"/>
      <c r="C24" s="352" t="e">
        <f>データ参照シート!B93</f>
        <v>#N/A</v>
      </c>
      <c r="D24" s="410"/>
      <c r="E24" s="352" t="e">
        <f t="shared" si="0"/>
        <v>#N/A</v>
      </c>
      <c r="F24" s="544"/>
      <c r="G24" s="716"/>
      <c r="H24" s="739"/>
      <c r="I24" s="425"/>
      <c r="J24" s="20"/>
    </row>
    <row r="25" spans="1:13">
      <c r="A25" s="37"/>
      <c r="B25" s="415"/>
      <c r="C25" s="352" t="e">
        <f>データ参照シート!B94</f>
        <v>#N/A</v>
      </c>
      <c r="D25" s="410"/>
      <c r="E25" s="352" t="e">
        <f t="shared" si="0"/>
        <v>#N/A</v>
      </c>
      <c r="F25" s="544"/>
      <c r="G25" s="716"/>
      <c r="H25" s="739"/>
      <c r="I25" s="425"/>
      <c r="J25" s="20"/>
    </row>
    <row r="26" spans="1:13">
      <c r="A26" s="37"/>
      <c r="B26" s="415"/>
      <c r="C26" s="352" t="e">
        <f>データ参照シート!B95</f>
        <v>#N/A</v>
      </c>
      <c r="D26" s="410"/>
      <c r="E26" s="352" t="e">
        <f t="shared" si="0"/>
        <v>#N/A</v>
      </c>
      <c r="F26" s="544"/>
      <c r="G26" s="716"/>
      <c r="H26" s="739"/>
      <c r="I26" s="425"/>
      <c r="J26" s="20"/>
    </row>
    <row r="27" spans="1:13">
      <c r="A27" s="37"/>
      <c r="B27" s="415"/>
      <c r="C27" s="352" t="e">
        <f>データ参照シート!B96</f>
        <v>#N/A</v>
      </c>
      <c r="D27" s="410"/>
      <c r="E27" s="352" t="e">
        <f t="shared" si="0"/>
        <v>#N/A</v>
      </c>
      <c r="F27" s="544"/>
      <c r="G27" s="716"/>
      <c r="H27" s="739"/>
      <c r="I27" s="425"/>
      <c r="J27" s="20"/>
    </row>
    <row r="28" spans="1:13">
      <c r="A28" s="37"/>
      <c r="B28" s="415"/>
      <c r="C28" s="352" t="e">
        <f>データ参照シート!B97</f>
        <v>#N/A</v>
      </c>
      <c r="D28" s="410"/>
      <c r="E28" s="352" t="e">
        <f t="shared" si="0"/>
        <v>#N/A</v>
      </c>
      <c r="F28" s="544"/>
      <c r="G28" s="716"/>
      <c r="H28" s="739"/>
      <c r="I28" s="425"/>
      <c r="J28" s="20"/>
    </row>
    <row r="29" spans="1:13">
      <c r="A29" s="35"/>
      <c r="B29" s="415"/>
      <c r="C29" s="352" t="e">
        <f>データ参照シート!B98</f>
        <v>#N/A</v>
      </c>
      <c r="D29" s="410"/>
      <c r="E29" s="352" t="e">
        <f t="shared" si="0"/>
        <v>#N/A</v>
      </c>
      <c r="F29" s="544"/>
      <c r="G29" s="716"/>
      <c r="H29" s="739"/>
      <c r="I29" s="425"/>
      <c r="J29" s="20"/>
    </row>
    <row r="30" spans="1:13" ht="14.25" thickBot="1">
      <c r="A30" s="225" t="s">
        <v>10</v>
      </c>
      <c r="B30" s="256">
        <f>SUM(B23:B29)</f>
        <v>0</v>
      </c>
      <c r="C30" s="285"/>
      <c r="D30" s="260">
        <f>SUM(D23:D29)</f>
        <v>0</v>
      </c>
      <c r="E30" s="271"/>
      <c r="F30" s="268"/>
      <c r="G30" s="717"/>
      <c r="H30" s="408">
        <f>IF(データ参照シート!$B$2="太陽光発電",データ参照シート!B112,ROUNDDOWN('3-2　設備導入事業経費の配分（当年度）（発電）'!D30*データ参照シート!$B$3/データ参照シート!$C$3,0))</f>
        <v>0</v>
      </c>
      <c r="I30" s="428"/>
      <c r="J30" s="20"/>
    </row>
    <row r="31" spans="1:13" ht="18" customHeight="1" thickTop="1" thickBot="1">
      <c r="A31" s="38" t="s">
        <v>13</v>
      </c>
      <c r="B31" s="257">
        <f>SUM(,B30,B22,B11)</f>
        <v>0</v>
      </c>
      <c r="C31" s="282"/>
      <c r="D31" s="261">
        <f>SUM(D30,D22,D11)</f>
        <v>0</v>
      </c>
      <c r="E31" s="282"/>
      <c r="F31" s="283"/>
      <c r="G31" s="284"/>
      <c r="H31" s="262">
        <f>SUM(H30,H22,H11)</f>
        <v>0</v>
      </c>
      <c r="I31" s="551" t="str">
        <f>データ参照シート!B113</f>
        <v/>
      </c>
      <c r="J31" s="20"/>
    </row>
    <row r="32" spans="1:13" ht="18" customHeight="1" thickTop="1" thickBot="1">
      <c r="A32" s="39" t="s">
        <v>14</v>
      </c>
      <c r="B32" s="258">
        <f>INT(B31*0.08)</f>
        <v>0</v>
      </c>
      <c r="C32" s="417">
        <v>0.08</v>
      </c>
      <c r="D32" s="269"/>
      <c r="E32" s="281"/>
      <c r="F32" s="281"/>
      <c r="G32" s="279"/>
      <c r="H32" s="278"/>
      <c r="I32" s="267" t="str">
        <f>"税率"&amp;TEXT(C32,"0%")&amp;"で計算"</f>
        <v>税率8%で計算</v>
      </c>
      <c r="J32" s="20"/>
    </row>
    <row r="33" spans="1:10" ht="18" customHeight="1" thickBot="1">
      <c r="A33" s="39" t="s">
        <v>15</v>
      </c>
      <c r="B33" s="258">
        <f>SUM(B31:B32)</f>
        <v>0</v>
      </c>
      <c r="C33" s="270"/>
      <c r="D33" s="286">
        <f>SUM(D31:D32)</f>
        <v>0</v>
      </c>
      <c r="E33" s="281"/>
      <c r="F33" s="281"/>
      <c r="G33" s="279"/>
      <c r="H33" s="263">
        <f>SUM(H31:H32)</f>
        <v>0</v>
      </c>
      <c r="I33" s="545"/>
      <c r="J33" s="20"/>
    </row>
    <row r="34" spans="1:10" ht="19.5" customHeight="1">
      <c r="A34" s="24"/>
    </row>
    <row r="35" spans="1:10" ht="14.25" thickBot="1">
      <c r="A35" s="20" t="s">
        <v>510</v>
      </c>
      <c r="B35" s="20"/>
      <c r="C35" s="20"/>
      <c r="D35" s="20"/>
      <c r="E35" s="20"/>
      <c r="F35" s="20"/>
      <c r="G35" s="21"/>
      <c r="H35" s="20"/>
      <c r="I35" s="25" t="s">
        <v>6</v>
      </c>
    </row>
    <row r="36" spans="1:10" ht="18" customHeight="1">
      <c r="A36" s="26" t="s">
        <v>563</v>
      </c>
      <c r="B36" s="720" t="s">
        <v>562</v>
      </c>
      <c r="C36" s="721"/>
      <c r="D36" s="722" t="s">
        <v>7</v>
      </c>
      <c r="E36" s="721"/>
      <c r="F36" s="721"/>
      <c r="G36" s="733" t="s">
        <v>211</v>
      </c>
      <c r="H36" s="723" t="s">
        <v>16</v>
      </c>
      <c r="I36" s="718" t="s">
        <v>212</v>
      </c>
    </row>
    <row r="37" spans="1:10" ht="18" customHeight="1">
      <c r="A37" s="27" t="s">
        <v>564</v>
      </c>
      <c r="B37" s="28" t="s">
        <v>8</v>
      </c>
      <c r="C37" s="29" t="s">
        <v>565</v>
      </c>
      <c r="D37" s="30" t="s">
        <v>8</v>
      </c>
      <c r="E37" s="31" t="s">
        <v>565</v>
      </c>
      <c r="F37" s="29" t="s">
        <v>566</v>
      </c>
      <c r="G37" s="734"/>
      <c r="H37" s="724"/>
      <c r="I37" s="719"/>
    </row>
    <row r="38" spans="1:10">
      <c r="A38" s="32" t="s">
        <v>9</v>
      </c>
      <c r="B38" s="414"/>
      <c r="C38" s="356" t="s">
        <v>868</v>
      </c>
      <c r="D38" s="409"/>
      <c r="E38" s="361" t="str">
        <f>C38</f>
        <v>実施設計費</v>
      </c>
      <c r="F38" s="409"/>
      <c r="G38" s="715" t="str">
        <f>データ参照シート!$B$4</f>
        <v>１／３</v>
      </c>
      <c r="H38" s="727"/>
      <c r="I38" s="431"/>
    </row>
    <row r="39" spans="1:10" ht="13.5" customHeight="1">
      <c r="A39" s="33"/>
      <c r="B39" s="415"/>
      <c r="C39" s="377"/>
      <c r="D39" s="410"/>
      <c r="E39" s="379"/>
      <c r="F39" s="410"/>
      <c r="G39" s="716"/>
      <c r="H39" s="728"/>
      <c r="I39" s="432"/>
    </row>
    <row r="40" spans="1:10" ht="13.5" customHeight="1">
      <c r="A40" s="34"/>
      <c r="B40" s="416"/>
      <c r="C40" s="378"/>
      <c r="D40" s="411"/>
      <c r="E40" s="380"/>
      <c r="F40" s="411"/>
      <c r="G40" s="716"/>
      <c r="H40" s="729"/>
      <c r="I40" s="422"/>
    </row>
    <row r="41" spans="1:10" ht="13.5" customHeight="1">
      <c r="A41" s="27" t="s">
        <v>10</v>
      </c>
      <c r="B41" s="255">
        <f>SUM(B38:B40)</f>
        <v>0</v>
      </c>
      <c r="C41" s="350"/>
      <c r="D41" s="259">
        <f>SUM(D38:D40)</f>
        <v>0</v>
      </c>
      <c r="E41" s="350"/>
      <c r="F41" s="268"/>
      <c r="G41" s="716"/>
      <c r="H41" s="446">
        <f>ROUNDDOWN(D41*データ参照シート!$B$3/データ参照シート!$C$3,0)</f>
        <v>0</v>
      </c>
      <c r="I41" s="423"/>
    </row>
    <row r="42" spans="1:10" ht="13.5" customHeight="1">
      <c r="A42" s="32" t="s">
        <v>11</v>
      </c>
      <c r="B42" s="414"/>
      <c r="C42" s="367" t="s">
        <v>697</v>
      </c>
      <c r="D42" s="409"/>
      <c r="E42" s="367" t="s">
        <v>697</v>
      </c>
      <c r="F42" s="740" t="s">
        <v>567</v>
      </c>
      <c r="G42" s="716"/>
      <c r="H42" s="730"/>
      <c r="I42" s="424"/>
    </row>
    <row r="43" spans="1:10" ht="13.5" customHeight="1">
      <c r="A43" s="35"/>
      <c r="B43" s="415"/>
      <c r="C43" s="418"/>
      <c r="D43" s="410"/>
      <c r="E43" s="418"/>
      <c r="F43" s="741"/>
      <c r="G43" s="716"/>
      <c r="H43" s="731"/>
      <c r="I43" s="425"/>
    </row>
    <row r="44" spans="1:10" ht="13.5" customHeight="1">
      <c r="A44" s="35"/>
      <c r="B44" s="415"/>
      <c r="C44" s="418"/>
      <c r="D44" s="410"/>
      <c r="E44" s="418"/>
      <c r="F44" s="741"/>
      <c r="G44" s="716"/>
      <c r="H44" s="731"/>
      <c r="I44" s="425"/>
    </row>
    <row r="45" spans="1:10" ht="13.5" customHeight="1">
      <c r="A45" s="35"/>
      <c r="B45" s="415"/>
      <c r="C45" s="419"/>
      <c r="D45" s="410"/>
      <c r="E45" s="418"/>
      <c r="F45" s="184"/>
      <c r="G45" s="716"/>
      <c r="H45" s="731"/>
      <c r="I45" s="425"/>
    </row>
    <row r="46" spans="1:10" ht="13.5" customHeight="1">
      <c r="A46" s="33"/>
      <c r="B46" s="415"/>
      <c r="C46" s="419"/>
      <c r="D46" s="410"/>
      <c r="E46" s="418"/>
      <c r="F46" s="184"/>
      <c r="G46" s="716"/>
      <c r="H46" s="731"/>
      <c r="I46" s="425"/>
    </row>
    <row r="47" spans="1:10" ht="13.5" customHeight="1">
      <c r="A47" s="35"/>
      <c r="B47" s="415"/>
      <c r="C47" s="419"/>
      <c r="D47" s="410"/>
      <c r="E47" s="418"/>
      <c r="F47" s="185"/>
      <c r="G47" s="716"/>
      <c r="H47" s="731"/>
      <c r="I47" s="425"/>
    </row>
    <row r="48" spans="1:10" ht="13.5" customHeight="1">
      <c r="A48" s="35"/>
      <c r="B48" s="415"/>
      <c r="C48" s="419"/>
      <c r="D48" s="410"/>
      <c r="E48" s="418"/>
      <c r="F48" s="185"/>
      <c r="G48" s="716"/>
      <c r="H48" s="731"/>
      <c r="I48" s="425"/>
    </row>
    <row r="49" spans="1:9" ht="13.5" customHeight="1">
      <c r="A49" s="35"/>
      <c r="B49" s="415"/>
      <c r="C49" s="419"/>
      <c r="D49" s="410"/>
      <c r="E49" s="418"/>
      <c r="F49" s="185"/>
      <c r="G49" s="716"/>
      <c r="H49" s="731"/>
      <c r="I49" s="425"/>
    </row>
    <row r="50" spans="1:9" ht="13.5" customHeight="1">
      <c r="A50" s="35"/>
      <c r="B50" s="415"/>
      <c r="C50" s="419"/>
      <c r="D50" s="410"/>
      <c r="E50" s="418"/>
      <c r="F50" s="185"/>
      <c r="G50" s="716"/>
      <c r="H50" s="731"/>
      <c r="I50" s="425"/>
    </row>
    <row r="51" spans="1:9" ht="13.5" customHeight="1">
      <c r="A51" s="36"/>
      <c r="B51" s="416"/>
      <c r="C51" s="420"/>
      <c r="D51" s="411"/>
      <c r="E51" s="421"/>
      <c r="F51" s="186"/>
      <c r="G51" s="716"/>
      <c r="H51" s="732"/>
      <c r="I51" s="426"/>
    </row>
    <row r="52" spans="1:9" ht="13.5" customHeight="1">
      <c r="A52" s="27" t="s">
        <v>10</v>
      </c>
      <c r="B52" s="255">
        <f>SUM(B42:B51)</f>
        <v>0</v>
      </c>
      <c r="C52" s="350"/>
      <c r="D52" s="259">
        <f>SUM(D42:D51)</f>
        <v>0</v>
      </c>
      <c r="E52" s="366"/>
      <c r="F52" s="268"/>
      <c r="G52" s="716"/>
      <c r="H52" s="446">
        <f>ROUNDDOWN(D52*データ参照シート!$B$3/データ参照シート!$C$3,0)</f>
        <v>0</v>
      </c>
      <c r="I52" s="427"/>
    </row>
    <row r="53" spans="1:9" ht="13.5" customHeight="1">
      <c r="A53" s="32" t="s">
        <v>12</v>
      </c>
      <c r="B53" s="414"/>
      <c r="C53" s="356" t="s">
        <v>953</v>
      </c>
      <c r="D53" s="409"/>
      <c r="E53" s="356" t="str">
        <f t="shared" ref="E53:E58" si="1">C53</f>
        <v>基礎工事</v>
      </c>
      <c r="F53" s="412"/>
      <c r="G53" s="716"/>
      <c r="H53" s="738"/>
      <c r="I53" s="424"/>
    </row>
    <row r="54" spans="1:9" ht="13.5" customHeight="1">
      <c r="A54" s="37"/>
      <c r="B54" s="415"/>
      <c r="C54" s="360" t="s">
        <v>954</v>
      </c>
      <c r="D54" s="410"/>
      <c r="E54" s="360" t="str">
        <f t="shared" si="1"/>
        <v>据付工事</v>
      </c>
      <c r="F54" s="413"/>
      <c r="G54" s="716"/>
      <c r="H54" s="739"/>
      <c r="I54" s="425"/>
    </row>
    <row r="55" spans="1:9" ht="13.5" customHeight="1">
      <c r="A55" s="37"/>
      <c r="B55" s="415"/>
      <c r="C55" s="360" t="s">
        <v>955</v>
      </c>
      <c r="D55" s="410"/>
      <c r="E55" s="360" t="str">
        <f t="shared" si="1"/>
        <v>電気工事</v>
      </c>
      <c r="F55" s="413"/>
      <c r="G55" s="716"/>
      <c r="H55" s="739"/>
      <c r="I55" s="425"/>
    </row>
    <row r="56" spans="1:9" ht="13.5" customHeight="1">
      <c r="A56" s="37"/>
      <c r="B56" s="415"/>
      <c r="C56" s="360" t="s">
        <v>956</v>
      </c>
      <c r="D56" s="410"/>
      <c r="E56" s="360" t="str">
        <f t="shared" si="1"/>
        <v>附帯工事</v>
      </c>
      <c r="F56" s="413"/>
      <c r="G56" s="716"/>
      <c r="H56" s="739"/>
      <c r="I56" s="425"/>
    </row>
    <row r="57" spans="1:9" ht="13.5" customHeight="1">
      <c r="A57" s="37"/>
      <c r="B57" s="415"/>
      <c r="C57" s="360" t="s">
        <v>957</v>
      </c>
      <c r="D57" s="410"/>
      <c r="E57" s="360" t="str">
        <f t="shared" si="1"/>
        <v>試運転調整</v>
      </c>
      <c r="F57" s="413"/>
      <c r="G57" s="716"/>
      <c r="H57" s="739"/>
      <c r="I57" s="425"/>
    </row>
    <row r="58" spans="1:9" ht="13.5" customHeight="1">
      <c r="A58" s="37"/>
      <c r="B58" s="415"/>
      <c r="C58" s="360" t="s">
        <v>958</v>
      </c>
      <c r="D58" s="410"/>
      <c r="E58" s="360" t="str">
        <f t="shared" si="1"/>
        <v>諸経費</v>
      </c>
      <c r="F58" s="413"/>
      <c r="G58" s="716"/>
      <c r="H58" s="739"/>
      <c r="I58" s="425"/>
    </row>
    <row r="59" spans="1:9" ht="13.5" customHeight="1">
      <c r="A59" s="35"/>
      <c r="B59" s="415"/>
      <c r="C59" s="377"/>
      <c r="D59" s="410"/>
      <c r="E59" s="377"/>
      <c r="F59" s="413"/>
      <c r="G59" s="716"/>
      <c r="H59" s="739"/>
      <c r="I59" s="425"/>
    </row>
    <row r="60" spans="1:9" ht="14.25" customHeight="1" thickBot="1">
      <c r="A60" s="225" t="s">
        <v>10</v>
      </c>
      <c r="B60" s="256">
        <f>SUM(B53:B59)</f>
        <v>0</v>
      </c>
      <c r="C60" s="285"/>
      <c r="D60" s="260">
        <f>SUM(D53:D59)</f>
        <v>0</v>
      </c>
      <c r="E60" s="287"/>
      <c r="F60" s="288"/>
      <c r="G60" s="717"/>
      <c r="H60" s="447">
        <f>ROUNDDOWN(D60*データ参照シート!$B$3/データ参照シート!$C$3,0)</f>
        <v>0</v>
      </c>
      <c r="I60" s="428"/>
    </row>
    <row r="61" spans="1:9" ht="15" thickTop="1" thickBot="1">
      <c r="A61" s="38" t="s">
        <v>13</v>
      </c>
      <c r="B61" s="257">
        <f>SUM(,B60,B52,B41)</f>
        <v>0</v>
      </c>
      <c r="C61" s="282"/>
      <c r="D61" s="261">
        <f>SUM(D60,D52,D41)</f>
        <v>0</v>
      </c>
      <c r="E61" s="282"/>
      <c r="F61" s="282"/>
      <c r="G61" s="284"/>
      <c r="H61" s="262">
        <f>SUM(H60,H52,H41)</f>
        <v>0</v>
      </c>
      <c r="I61" s="429"/>
    </row>
    <row r="62" spans="1:9" ht="15" thickTop="1" thickBot="1">
      <c r="A62" s="39" t="s">
        <v>14</v>
      </c>
      <c r="B62" s="258">
        <f>INT(B61*0.08)</f>
        <v>0</v>
      </c>
      <c r="C62" s="266">
        <v>0.08</v>
      </c>
      <c r="D62" s="269"/>
      <c r="E62" s="281"/>
      <c r="F62" s="281"/>
      <c r="G62" s="279"/>
      <c r="H62" s="278"/>
      <c r="I62" s="289" t="s">
        <v>799</v>
      </c>
    </row>
    <row r="63" spans="1:9" ht="14.25" thickBot="1">
      <c r="A63" s="39" t="s">
        <v>15</v>
      </c>
      <c r="B63" s="258">
        <f>SUM(B61:B62)</f>
        <v>0</v>
      </c>
      <c r="C63" s="270"/>
      <c r="D63" s="286">
        <f>SUM(D61:D62)</f>
        <v>0</v>
      </c>
      <c r="E63" s="281"/>
      <c r="F63" s="281"/>
      <c r="G63" s="279"/>
      <c r="H63" s="263">
        <f>SUM(H61:H62)</f>
        <v>0</v>
      </c>
      <c r="I63" s="430"/>
    </row>
    <row r="64" spans="1:9" ht="19.5" customHeight="1"/>
    <row r="65" spans="1:9" ht="14.25" thickBot="1">
      <c r="A65" s="20" t="str">
        <f>"《平成"&amp;データ参照シート!B7&amp;"年度全体の事業費》"</f>
        <v>《平成0年度全体の事業費》</v>
      </c>
      <c r="B65" s="20"/>
      <c r="C65" s="20"/>
      <c r="D65" s="20"/>
      <c r="E65" s="20"/>
      <c r="F65" s="20"/>
      <c r="G65" s="21"/>
      <c r="H65" s="20"/>
      <c r="I65" s="25" t="s">
        <v>6</v>
      </c>
    </row>
    <row r="66" spans="1:9" ht="18" customHeight="1">
      <c r="A66" s="26" t="s">
        <v>563</v>
      </c>
      <c r="B66" s="720" t="s">
        <v>562</v>
      </c>
      <c r="C66" s="721"/>
      <c r="D66" s="722" t="s">
        <v>7</v>
      </c>
      <c r="E66" s="721"/>
      <c r="F66" s="721"/>
      <c r="G66" s="733" t="s">
        <v>211</v>
      </c>
      <c r="H66" s="723" t="s">
        <v>16</v>
      </c>
      <c r="I66" s="718" t="s">
        <v>212</v>
      </c>
    </row>
    <row r="67" spans="1:9" ht="18" customHeight="1">
      <c r="A67" s="27" t="s">
        <v>564</v>
      </c>
      <c r="B67" s="28" t="s">
        <v>8</v>
      </c>
      <c r="C67" s="29" t="s">
        <v>565</v>
      </c>
      <c r="D67" s="30" t="s">
        <v>8</v>
      </c>
      <c r="E67" s="31" t="s">
        <v>565</v>
      </c>
      <c r="F67" s="29" t="s">
        <v>566</v>
      </c>
      <c r="G67" s="734"/>
      <c r="H67" s="724"/>
      <c r="I67" s="719"/>
    </row>
    <row r="68" spans="1:9" ht="22.5" customHeight="1">
      <c r="A68" s="27" t="s">
        <v>344</v>
      </c>
      <c r="B68" s="255">
        <f>SUM(B11,B41)</f>
        <v>0</v>
      </c>
      <c r="C68" s="735"/>
      <c r="D68" s="259">
        <f>SUM(D11,D41)</f>
        <v>0</v>
      </c>
      <c r="E68" s="735"/>
      <c r="F68" s="735"/>
      <c r="G68" s="715" t="str">
        <f>データ参照シート!$B$4</f>
        <v>１／３</v>
      </c>
      <c r="H68" s="264">
        <f>SUM(H11,H41)</f>
        <v>0</v>
      </c>
      <c r="I68" s="423"/>
    </row>
    <row r="69" spans="1:9" ht="22.5" customHeight="1">
      <c r="A69" s="27" t="s">
        <v>345</v>
      </c>
      <c r="B69" s="255">
        <f>SUM(B22,B52)</f>
        <v>0</v>
      </c>
      <c r="C69" s="736"/>
      <c r="D69" s="259">
        <f>SUM(D22,D52)</f>
        <v>0</v>
      </c>
      <c r="E69" s="736"/>
      <c r="F69" s="736"/>
      <c r="G69" s="716"/>
      <c r="H69" s="264">
        <f>SUM(H22,H52)</f>
        <v>0</v>
      </c>
      <c r="I69" s="427"/>
    </row>
    <row r="70" spans="1:9" ht="22.5" customHeight="1" thickBot="1">
      <c r="A70" s="27" t="s">
        <v>346</v>
      </c>
      <c r="B70" s="255">
        <f>SUM(B30,B60)</f>
        <v>0</v>
      </c>
      <c r="C70" s="736"/>
      <c r="D70" s="259">
        <f>SUM(D30,D60)</f>
        <v>0</v>
      </c>
      <c r="E70" s="736"/>
      <c r="F70" s="736"/>
      <c r="G70" s="717"/>
      <c r="H70" s="264">
        <f>SUM(H30,H60)</f>
        <v>0</v>
      </c>
      <c r="I70" s="427"/>
    </row>
    <row r="71" spans="1:9" ht="21.75" customHeight="1" thickTop="1" thickBot="1">
      <c r="A71" s="38" t="s">
        <v>13</v>
      </c>
      <c r="B71" s="257">
        <f>SUM(B31,B61)</f>
        <v>0</v>
      </c>
      <c r="C71" s="736"/>
      <c r="D71" s="261">
        <f>SUM(D31,D61)</f>
        <v>0</v>
      </c>
      <c r="E71" s="736"/>
      <c r="F71" s="736"/>
      <c r="G71" s="284"/>
      <c r="H71" s="262">
        <f>SUM(H31,H61)</f>
        <v>0</v>
      </c>
      <c r="I71" s="429"/>
    </row>
    <row r="72" spans="1:9" ht="21.75" customHeight="1" thickTop="1" thickBot="1">
      <c r="A72" s="39" t="s">
        <v>14</v>
      </c>
      <c r="B72" s="258">
        <f>SUM(B32,B62)</f>
        <v>0</v>
      </c>
      <c r="C72" s="736"/>
      <c r="D72" s="269"/>
      <c r="E72" s="736"/>
      <c r="F72" s="736"/>
      <c r="G72" s="279"/>
      <c r="H72" s="278"/>
      <c r="I72" s="289" t="s">
        <v>799</v>
      </c>
    </row>
    <row r="73" spans="1:9" ht="27.75" customHeight="1" thickBot="1">
      <c r="A73" s="39" t="s">
        <v>15</v>
      </c>
      <c r="B73" s="258">
        <f>SUM(B33,B63)</f>
        <v>0</v>
      </c>
      <c r="C73" s="737"/>
      <c r="D73" s="286">
        <f>SUM(D33,D63)</f>
        <v>0</v>
      </c>
      <c r="E73" s="737"/>
      <c r="F73" s="737"/>
      <c r="G73" s="279"/>
      <c r="H73" s="263">
        <f>SUM(H33,H63)</f>
        <v>0</v>
      </c>
      <c r="I73" s="430"/>
    </row>
  </sheetData>
  <sheetProtection sheet="1"/>
  <mergeCells count="31">
    <mergeCell ref="C68:C73"/>
    <mergeCell ref="E68:E73"/>
    <mergeCell ref="F68:F73"/>
    <mergeCell ref="H23:H29"/>
    <mergeCell ref="G6:G7"/>
    <mergeCell ref="B36:C36"/>
    <mergeCell ref="D36:F36"/>
    <mergeCell ref="F12:F14"/>
    <mergeCell ref="F42:F44"/>
    <mergeCell ref="B66:C66"/>
    <mergeCell ref="D66:F66"/>
    <mergeCell ref="G36:G37"/>
    <mergeCell ref="H66:H67"/>
    <mergeCell ref="H53:H59"/>
    <mergeCell ref="K13:M19"/>
    <mergeCell ref="G38:G60"/>
    <mergeCell ref="G68:G70"/>
    <mergeCell ref="H8:H10"/>
    <mergeCell ref="H42:H51"/>
    <mergeCell ref="H12:H21"/>
    <mergeCell ref="G66:G67"/>
    <mergeCell ref="H38:H40"/>
    <mergeCell ref="I66:I67"/>
    <mergeCell ref="A2:I2"/>
    <mergeCell ref="G8:G30"/>
    <mergeCell ref="I36:I37"/>
    <mergeCell ref="B6:C6"/>
    <mergeCell ref="D6:F6"/>
    <mergeCell ref="H6:H7"/>
    <mergeCell ref="H36:H37"/>
    <mergeCell ref="I6:I7"/>
  </mergeCells>
  <phoneticPr fontId="2"/>
  <conditionalFormatting sqref="H11 H41 H68">
    <cfRule type="cellIs" dxfId="91" priority="35" stopIfTrue="1" operator="greaterThan">
      <formula>#REF!</formula>
    </cfRule>
  </conditionalFormatting>
  <conditionalFormatting sqref="H69">
    <cfRule type="cellIs" dxfId="90" priority="36" stopIfTrue="1" operator="greaterThan">
      <formula>#REF!</formula>
    </cfRule>
  </conditionalFormatting>
  <conditionalFormatting sqref="H60 H70">
    <cfRule type="cellIs" dxfId="89" priority="37" stopIfTrue="1" operator="greaterThan">
      <formula>#REF!</formula>
    </cfRule>
  </conditionalFormatting>
  <conditionalFormatting sqref="H52">
    <cfRule type="cellIs" dxfId="88" priority="4" stopIfTrue="1" operator="greaterThan">
      <formula>#REF!</formula>
    </cfRule>
  </conditionalFormatting>
  <conditionalFormatting sqref="H22">
    <cfRule type="cellIs" dxfId="87" priority="6" stopIfTrue="1" operator="greaterThan">
      <formula>#REF!</formula>
    </cfRule>
  </conditionalFormatting>
  <conditionalFormatting sqref="H30">
    <cfRule type="cellIs" dxfId="86" priority="5" stopIfTrue="1" operator="greaterThan">
      <formula>#REF!</formula>
    </cfRule>
  </conditionalFormatting>
  <conditionalFormatting sqref="K13:M22">
    <cfRule type="expression" dxfId="85" priority="1" stopIfTrue="1">
      <formula>設備="太陽光発電"</formula>
    </cfRule>
  </conditionalFormatting>
  <dataValidations count="2">
    <dataValidation type="textLength" operator="equal" allowBlank="1" showInputMessage="1" showErrorMessage="1" errorTitle="消費税計上不可" error="補助対象経費の消費税計上は出来ません。" sqref="D32:G32 D62:G62 D72 G72">
      <formula1>0</formula1>
    </dataValidation>
    <dataValidation type="textLength" operator="equal" allowBlank="1" showInputMessage="1" showErrorMessage="1" errorTitle="消費税計上不可" error="補助金の消費税計上は出来ません。" sqref="H32 H62 H72">
      <formula1>0</formula1>
    </dataValidation>
  </dataValidations>
  <pageMargins left="0.43307086614173229" right="0" top="0.15748031496062992" bottom="0.15748031496062992" header="0.31496062992125984" footer="0.31496062992125984"/>
  <pageSetup paperSize="9" scale="73"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7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0" width="8.7265625" style="22"/>
    <col min="11" max="13" width="10.453125" style="22" customWidth="1"/>
    <col min="14" max="16384" width="8.7265625" style="22"/>
  </cols>
  <sheetData>
    <row r="1" spans="1:13" ht="18.75" customHeight="1">
      <c r="A1" s="175" t="s">
        <v>342</v>
      </c>
      <c r="B1" s="20"/>
      <c r="C1" s="20"/>
      <c r="D1" s="20"/>
      <c r="E1" s="20"/>
      <c r="F1" s="20"/>
      <c r="G1" s="21"/>
      <c r="H1" s="20"/>
      <c r="I1" s="292"/>
      <c r="J1" s="20"/>
      <c r="K1" s="234"/>
      <c r="L1" s="234"/>
      <c r="M1" s="234"/>
    </row>
    <row r="2" spans="1:13" ht="22.5" customHeight="1">
      <c r="A2" s="713" t="str">
        <f>"設備導入事業経費の配分"&amp;"&lt;平成"&amp;データ参照シート!B11&amp;"年度&gt;"</f>
        <v>設備導入事業経費の配分&lt;平成-年度&gt;</v>
      </c>
      <c r="B2" s="714"/>
      <c r="C2" s="714"/>
      <c r="D2" s="714"/>
      <c r="E2" s="714"/>
      <c r="F2" s="714"/>
      <c r="G2" s="714"/>
      <c r="H2" s="714"/>
      <c r="I2" s="714"/>
      <c r="J2" s="20"/>
      <c r="K2" s="234"/>
      <c r="L2" s="234"/>
      <c r="M2" s="234"/>
    </row>
    <row r="3" spans="1:13" ht="9.75" customHeight="1">
      <c r="A3" s="203"/>
      <c r="B3" s="318"/>
      <c r="C3" s="318"/>
      <c r="D3" s="318"/>
      <c r="E3" s="318"/>
      <c r="F3" s="318"/>
      <c r="G3" s="318"/>
      <c r="H3" s="318"/>
      <c r="I3" s="318"/>
      <c r="J3" s="20"/>
      <c r="K3" s="234"/>
      <c r="L3" s="234"/>
      <c r="M3" s="234"/>
    </row>
    <row r="4" spans="1:13" ht="14.25">
      <c r="A4" s="368" t="str">
        <f>データ参照シート!B14</f>
        <v>※事業年度外のため、本シートは提出の必要はありません。</v>
      </c>
      <c r="B4" s="369"/>
      <c r="C4" s="370"/>
      <c r="D4" s="370"/>
      <c r="E4" s="23"/>
      <c r="F4" s="23"/>
      <c r="G4" s="23"/>
      <c r="H4" s="20"/>
      <c r="I4" s="20"/>
      <c r="J4" s="20"/>
      <c r="K4" s="234"/>
      <c r="L4" s="234"/>
      <c r="M4" s="234"/>
    </row>
    <row r="5" spans="1:13" ht="18" customHeight="1" thickBot="1">
      <c r="A5" s="20" t="s">
        <v>511</v>
      </c>
      <c r="B5" s="20"/>
      <c r="C5" s="20"/>
      <c r="D5" s="20"/>
      <c r="E5" s="20"/>
      <c r="F5" s="20"/>
      <c r="G5" s="21"/>
      <c r="H5" s="20"/>
      <c r="I5" s="25" t="s">
        <v>6</v>
      </c>
      <c r="J5" s="20"/>
      <c r="K5" s="234"/>
      <c r="L5" s="234"/>
      <c r="M5" s="234"/>
    </row>
    <row r="6" spans="1:13" ht="18" customHeight="1">
      <c r="A6" s="26" t="s">
        <v>563</v>
      </c>
      <c r="B6" s="720" t="s">
        <v>562</v>
      </c>
      <c r="C6" s="721"/>
      <c r="D6" s="722" t="s">
        <v>7</v>
      </c>
      <c r="E6" s="721"/>
      <c r="F6" s="721"/>
      <c r="G6" s="733" t="s">
        <v>211</v>
      </c>
      <c r="H6" s="723" t="s">
        <v>16</v>
      </c>
      <c r="I6" s="718" t="s">
        <v>212</v>
      </c>
      <c r="J6" s="20"/>
      <c r="K6" s="234"/>
      <c r="L6" s="234"/>
      <c r="M6" s="234"/>
    </row>
    <row r="7" spans="1:13" ht="18" customHeight="1">
      <c r="A7" s="27" t="s">
        <v>564</v>
      </c>
      <c r="B7" s="28" t="s">
        <v>8</v>
      </c>
      <c r="C7" s="29" t="s">
        <v>565</v>
      </c>
      <c r="D7" s="30" t="s">
        <v>8</v>
      </c>
      <c r="E7" s="31" t="s">
        <v>565</v>
      </c>
      <c r="F7" s="29" t="s">
        <v>566</v>
      </c>
      <c r="G7" s="734"/>
      <c r="H7" s="724"/>
      <c r="I7" s="719"/>
      <c r="J7" s="20"/>
      <c r="K7" s="234"/>
      <c r="L7" s="234"/>
      <c r="M7" s="234"/>
    </row>
    <row r="8" spans="1:13">
      <c r="A8" s="32" t="s">
        <v>9</v>
      </c>
      <c r="B8" s="414"/>
      <c r="C8" s="364" t="s">
        <v>868</v>
      </c>
      <c r="D8" s="409"/>
      <c r="E8" s="365" t="str">
        <f>C8</f>
        <v>実施設計費</v>
      </c>
      <c r="F8" s="409"/>
      <c r="G8" s="715" t="str">
        <f>データ参照シート!B4</f>
        <v>１／３</v>
      </c>
      <c r="H8" s="727"/>
      <c r="I8" s="431"/>
      <c r="J8" s="20"/>
      <c r="K8" s="234"/>
      <c r="L8" s="234"/>
      <c r="M8" s="234"/>
    </row>
    <row r="9" spans="1:13">
      <c r="A9" s="33"/>
      <c r="B9" s="415"/>
      <c r="C9" s="377"/>
      <c r="D9" s="410"/>
      <c r="E9" s="379"/>
      <c r="F9" s="410"/>
      <c r="G9" s="716"/>
      <c r="H9" s="728"/>
      <c r="I9" s="432"/>
      <c r="J9" s="20"/>
      <c r="K9" s="234"/>
      <c r="L9" s="234"/>
      <c r="M9" s="234"/>
    </row>
    <row r="10" spans="1:13">
      <c r="A10" s="34"/>
      <c r="B10" s="416"/>
      <c r="C10" s="378"/>
      <c r="D10" s="411"/>
      <c r="E10" s="380"/>
      <c r="F10" s="411"/>
      <c r="G10" s="716"/>
      <c r="H10" s="729"/>
      <c r="I10" s="422"/>
      <c r="J10" s="20"/>
    </row>
    <row r="11" spans="1:13">
      <c r="A11" s="27" t="s">
        <v>10</v>
      </c>
      <c r="B11" s="255">
        <f>SUM(B8:B10)</f>
        <v>0</v>
      </c>
      <c r="C11" s="350"/>
      <c r="D11" s="259">
        <f>SUM(D8:D10)</f>
        <v>0</v>
      </c>
      <c r="E11" s="350"/>
      <c r="F11" s="268"/>
      <c r="G11" s="716"/>
      <c r="H11" s="408">
        <f>IF(データ参照シート!$B$2="太陽光発電",データ参照シート!B114,ROUNDDOWN('3-2　設備導入事業経費の配分（他年度１）（発電）'!D11*データ参照シート!$B$3/データ参照シート!$C$3,0))</f>
        <v>0</v>
      </c>
      <c r="I11" s="423"/>
      <c r="J11" s="20"/>
    </row>
    <row r="12" spans="1:13">
      <c r="A12" s="32" t="s">
        <v>11</v>
      </c>
      <c r="B12" s="414"/>
      <c r="C12" s="351" t="e">
        <f>データ参照シート!B82</f>
        <v>#N/A</v>
      </c>
      <c r="D12" s="409"/>
      <c r="E12" s="351" t="e">
        <f>C12</f>
        <v>#N/A</v>
      </c>
      <c r="F12" s="740" t="s">
        <v>567</v>
      </c>
      <c r="G12" s="716"/>
      <c r="H12" s="730"/>
      <c r="I12" s="424"/>
      <c r="J12" s="20"/>
    </row>
    <row r="13" spans="1:13" ht="13.5" customHeight="1">
      <c r="A13" s="35"/>
      <c r="B13" s="415"/>
      <c r="C13" s="352" t="e">
        <f>データ参照シート!B83</f>
        <v>#N/A</v>
      </c>
      <c r="D13" s="410"/>
      <c r="E13" s="352" t="e">
        <f t="shared" ref="E13:E21" si="0">C13</f>
        <v>#N/A</v>
      </c>
      <c r="F13" s="741"/>
      <c r="G13" s="716"/>
      <c r="H13" s="731"/>
      <c r="I13" s="425"/>
      <c r="J13" s="20"/>
      <c r="K13" s="725" t="s">
        <v>1010</v>
      </c>
      <c r="L13" s="726"/>
      <c r="M13" s="726"/>
    </row>
    <row r="14" spans="1:13" ht="13.5" customHeight="1">
      <c r="A14" s="35"/>
      <c r="B14" s="415"/>
      <c r="C14" s="352" t="e">
        <f>データ参照シート!B84</f>
        <v>#N/A</v>
      </c>
      <c r="D14" s="410"/>
      <c r="E14" s="352" t="e">
        <f t="shared" si="0"/>
        <v>#N/A</v>
      </c>
      <c r="F14" s="741"/>
      <c r="G14" s="716"/>
      <c r="H14" s="731"/>
      <c r="I14" s="425"/>
      <c r="J14" s="20"/>
      <c r="K14" s="726"/>
      <c r="L14" s="726"/>
      <c r="M14" s="726"/>
    </row>
    <row r="15" spans="1:13" ht="13.5" customHeight="1">
      <c r="A15" s="35"/>
      <c r="B15" s="415"/>
      <c r="C15" s="353" t="e">
        <f>データ参照シート!B85</f>
        <v>#N/A</v>
      </c>
      <c r="D15" s="410"/>
      <c r="E15" s="352" t="e">
        <f t="shared" si="0"/>
        <v>#N/A</v>
      </c>
      <c r="F15" s="184"/>
      <c r="G15" s="716"/>
      <c r="H15" s="731"/>
      <c r="I15" s="425"/>
      <c r="J15" s="20"/>
      <c r="K15" s="726"/>
      <c r="L15" s="726"/>
      <c r="M15" s="726"/>
    </row>
    <row r="16" spans="1:13" ht="13.5" customHeight="1">
      <c r="A16" s="33"/>
      <c r="B16" s="415"/>
      <c r="C16" s="353" t="e">
        <f>データ参照シート!B86</f>
        <v>#N/A</v>
      </c>
      <c r="D16" s="410"/>
      <c r="E16" s="352" t="e">
        <f t="shared" si="0"/>
        <v>#N/A</v>
      </c>
      <c r="F16" s="184"/>
      <c r="G16" s="716"/>
      <c r="H16" s="731"/>
      <c r="I16" s="425"/>
      <c r="J16" s="20"/>
      <c r="K16" s="726"/>
      <c r="L16" s="726"/>
      <c r="M16" s="726"/>
    </row>
    <row r="17" spans="1:13" ht="13.5" customHeight="1">
      <c r="A17" s="35"/>
      <c r="B17" s="415"/>
      <c r="C17" s="353" t="e">
        <f>データ参照シート!B87</f>
        <v>#N/A</v>
      </c>
      <c r="D17" s="410"/>
      <c r="E17" s="352" t="e">
        <f t="shared" si="0"/>
        <v>#N/A</v>
      </c>
      <c r="F17" s="185"/>
      <c r="G17" s="716"/>
      <c r="H17" s="731"/>
      <c r="I17" s="425"/>
      <c r="J17" s="20"/>
      <c r="K17" s="726"/>
      <c r="L17" s="726"/>
      <c r="M17" s="726"/>
    </row>
    <row r="18" spans="1:13" ht="13.5" customHeight="1">
      <c r="A18" s="35"/>
      <c r="B18" s="415"/>
      <c r="C18" s="353" t="e">
        <f>データ参照シート!B88</f>
        <v>#N/A</v>
      </c>
      <c r="D18" s="410"/>
      <c r="E18" s="352" t="e">
        <f t="shared" si="0"/>
        <v>#N/A</v>
      </c>
      <c r="F18" s="185"/>
      <c r="G18" s="716"/>
      <c r="H18" s="731"/>
      <c r="I18" s="425"/>
      <c r="J18" s="20"/>
      <c r="K18" s="726"/>
      <c r="L18" s="726"/>
      <c r="M18" s="726"/>
    </row>
    <row r="19" spans="1:13" ht="13.5" customHeight="1">
      <c r="A19" s="35"/>
      <c r="B19" s="415"/>
      <c r="C19" s="353" t="e">
        <f>データ参照シート!B89</f>
        <v>#N/A</v>
      </c>
      <c r="D19" s="410"/>
      <c r="E19" s="352" t="e">
        <f t="shared" si="0"/>
        <v>#N/A</v>
      </c>
      <c r="F19" s="185"/>
      <c r="G19" s="716"/>
      <c r="H19" s="731"/>
      <c r="I19" s="425"/>
      <c r="J19" s="20"/>
      <c r="K19" s="726"/>
      <c r="L19" s="726"/>
      <c r="M19" s="726"/>
    </row>
    <row r="20" spans="1:13">
      <c r="A20" s="35"/>
      <c r="B20" s="415"/>
      <c r="C20" s="353" t="e">
        <f>データ参照シート!B90</f>
        <v>#N/A</v>
      </c>
      <c r="D20" s="410"/>
      <c r="E20" s="352" t="e">
        <f t="shared" si="0"/>
        <v>#N/A</v>
      </c>
      <c r="F20" s="185"/>
      <c r="G20" s="716"/>
      <c r="H20" s="731"/>
      <c r="I20" s="425"/>
      <c r="J20" s="20"/>
    </row>
    <row r="21" spans="1:13">
      <c r="A21" s="36"/>
      <c r="B21" s="416"/>
      <c r="C21" s="354" t="e">
        <f>データ参照シート!B91</f>
        <v>#N/A</v>
      </c>
      <c r="D21" s="411"/>
      <c r="E21" s="355" t="e">
        <f t="shared" si="0"/>
        <v>#N/A</v>
      </c>
      <c r="F21" s="186"/>
      <c r="G21" s="716"/>
      <c r="H21" s="732"/>
      <c r="I21" s="426"/>
      <c r="J21" s="20"/>
      <c r="K21" s="393" t="s">
        <v>1008</v>
      </c>
      <c r="L21" s="394">
        <f>データ参照シート!I118</f>
        <v>0</v>
      </c>
    </row>
    <row r="22" spans="1:13">
      <c r="A22" s="27" t="s">
        <v>10</v>
      </c>
      <c r="B22" s="255">
        <f>SUM(B12:B21)</f>
        <v>0</v>
      </c>
      <c r="C22" s="350"/>
      <c r="D22" s="259">
        <f>SUM(D12:D21)</f>
        <v>0</v>
      </c>
      <c r="E22" s="350"/>
      <c r="F22" s="268"/>
      <c r="G22" s="716"/>
      <c r="H22" s="408">
        <f>IF(データ参照シート!$B$2="太陽光発電",データ参照シート!B115,ROUNDDOWN('3-2　設備導入事業経費の配分（他年度１）（発電）'!D22*データ参照シート!$B$3/データ参照シート!$C$3,0))</f>
        <v>0</v>
      </c>
      <c r="I22" s="427"/>
      <c r="J22" s="20"/>
      <c r="K22" s="393" t="s">
        <v>1009</v>
      </c>
      <c r="L22" s="394">
        <f>データ参照シート!K118</f>
        <v>0</v>
      </c>
    </row>
    <row r="23" spans="1:13">
      <c r="A23" s="32" t="s">
        <v>12</v>
      </c>
      <c r="B23" s="414"/>
      <c r="C23" s="351" t="e">
        <f>データ参照シート!B92</f>
        <v>#N/A</v>
      </c>
      <c r="D23" s="409"/>
      <c r="E23" s="351" t="e">
        <f t="shared" ref="E23:E29" si="1">C23</f>
        <v>#N/A</v>
      </c>
      <c r="F23" s="543"/>
      <c r="G23" s="716"/>
      <c r="H23" s="738"/>
      <c r="I23" s="424"/>
      <c r="J23" s="20"/>
    </row>
    <row r="24" spans="1:13">
      <c r="A24" s="37"/>
      <c r="B24" s="415"/>
      <c r="C24" s="352" t="e">
        <f>データ参照シート!B93</f>
        <v>#N/A</v>
      </c>
      <c r="D24" s="410"/>
      <c r="E24" s="352" t="e">
        <f t="shared" si="1"/>
        <v>#N/A</v>
      </c>
      <c r="F24" s="544"/>
      <c r="G24" s="716"/>
      <c r="H24" s="739"/>
      <c r="I24" s="425"/>
      <c r="J24" s="20"/>
    </row>
    <row r="25" spans="1:13">
      <c r="A25" s="37"/>
      <c r="B25" s="415"/>
      <c r="C25" s="352" t="e">
        <f>データ参照シート!B94</f>
        <v>#N/A</v>
      </c>
      <c r="D25" s="410"/>
      <c r="E25" s="352" t="e">
        <f t="shared" si="1"/>
        <v>#N/A</v>
      </c>
      <c r="F25" s="544"/>
      <c r="G25" s="716"/>
      <c r="H25" s="739"/>
      <c r="I25" s="425"/>
      <c r="J25" s="20"/>
    </row>
    <row r="26" spans="1:13">
      <c r="A26" s="37"/>
      <c r="B26" s="415"/>
      <c r="C26" s="352" t="e">
        <f>データ参照シート!B95</f>
        <v>#N/A</v>
      </c>
      <c r="D26" s="410"/>
      <c r="E26" s="352" t="e">
        <f t="shared" si="1"/>
        <v>#N/A</v>
      </c>
      <c r="F26" s="544"/>
      <c r="G26" s="716"/>
      <c r="H26" s="739"/>
      <c r="I26" s="425"/>
      <c r="J26" s="20"/>
    </row>
    <row r="27" spans="1:13">
      <c r="A27" s="37"/>
      <c r="B27" s="415"/>
      <c r="C27" s="352" t="e">
        <f>データ参照シート!B96</f>
        <v>#N/A</v>
      </c>
      <c r="D27" s="410"/>
      <c r="E27" s="352" t="e">
        <f t="shared" si="1"/>
        <v>#N/A</v>
      </c>
      <c r="F27" s="544"/>
      <c r="G27" s="716"/>
      <c r="H27" s="739"/>
      <c r="I27" s="425"/>
      <c r="J27" s="20"/>
    </row>
    <row r="28" spans="1:13">
      <c r="A28" s="37"/>
      <c r="B28" s="415"/>
      <c r="C28" s="352" t="e">
        <f>データ参照シート!B97</f>
        <v>#N/A</v>
      </c>
      <c r="D28" s="410"/>
      <c r="E28" s="352" t="e">
        <f t="shared" si="1"/>
        <v>#N/A</v>
      </c>
      <c r="F28" s="544"/>
      <c r="G28" s="716"/>
      <c r="H28" s="739"/>
      <c r="I28" s="425"/>
      <c r="J28" s="20"/>
    </row>
    <row r="29" spans="1:13">
      <c r="A29" s="35"/>
      <c r="B29" s="415"/>
      <c r="C29" s="352" t="e">
        <f>データ参照シート!B98</f>
        <v>#N/A</v>
      </c>
      <c r="D29" s="410"/>
      <c r="E29" s="352" t="e">
        <f t="shared" si="1"/>
        <v>#N/A</v>
      </c>
      <c r="F29" s="544"/>
      <c r="G29" s="716"/>
      <c r="H29" s="739"/>
      <c r="I29" s="425"/>
      <c r="J29" s="20"/>
    </row>
    <row r="30" spans="1:13" ht="14.25" thickBot="1">
      <c r="A30" s="225" t="s">
        <v>10</v>
      </c>
      <c r="B30" s="256">
        <f>SUM(B23:B29)</f>
        <v>0</v>
      </c>
      <c r="C30" s="285"/>
      <c r="D30" s="260">
        <f>SUM(D23:D29)</f>
        <v>0</v>
      </c>
      <c r="E30" s="271"/>
      <c r="F30" s="268"/>
      <c r="G30" s="717"/>
      <c r="H30" s="408">
        <f>IF(データ参照シート!$B$2="太陽光発電",データ参照シート!B116,ROUNDDOWN('3-2　設備導入事業経費の配分（他年度１）（発電）'!D30*データ参照シート!$B$3/データ参照シート!$C$3,0))</f>
        <v>0</v>
      </c>
      <c r="I30" s="428"/>
      <c r="J30" s="20"/>
    </row>
    <row r="31" spans="1:13" ht="18" customHeight="1" thickTop="1" thickBot="1">
      <c r="A31" s="38" t="s">
        <v>13</v>
      </c>
      <c r="B31" s="257">
        <f>SUM(,B30,B22,B11)</f>
        <v>0</v>
      </c>
      <c r="C31" s="282"/>
      <c r="D31" s="261">
        <f>SUM(D30,D22,D11)</f>
        <v>0</v>
      </c>
      <c r="E31" s="282"/>
      <c r="F31" s="283"/>
      <c r="G31" s="284"/>
      <c r="H31" s="262">
        <f>SUM(H30,H22,H11)</f>
        <v>0</v>
      </c>
      <c r="I31" s="551" t="str">
        <f>データ参照シート!B117</f>
        <v/>
      </c>
      <c r="J31" s="20"/>
    </row>
    <row r="32" spans="1:13" ht="18" customHeight="1" thickTop="1" thickBot="1">
      <c r="A32" s="39" t="s">
        <v>14</v>
      </c>
      <c r="B32" s="258">
        <f>INT(B31*0.08)</f>
        <v>0</v>
      </c>
      <c r="C32" s="417">
        <v>0.08</v>
      </c>
      <c r="D32" s="269"/>
      <c r="E32" s="281"/>
      <c r="F32" s="281"/>
      <c r="G32" s="279"/>
      <c r="H32" s="278"/>
      <c r="I32" s="267" t="s">
        <v>711</v>
      </c>
      <c r="J32" s="20"/>
    </row>
    <row r="33" spans="1:10" ht="18" customHeight="1" thickBot="1">
      <c r="A33" s="39" t="s">
        <v>15</v>
      </c>
      <c r="B33" s="258">
        <f>SUM(B31:B32)</f>
        <v>0</v>
      </c>
      <c r="C33" s="270"/>
      <c r="D33" s="286">
        <f>SUM(D31:D32)</f>
        <v>0</v>
      </c>
      <c r="E33" s="281"/>
      <c r="F33" s="281"/>
      <c r="G33" s="279"/>
      <c r="H33" s="263">
        <f>SUM(H31:H32)</f>
        <v>0</v>
      </c>
      <c r="I33" s="545"/>
      <c r="J33" s="20"/>
    </row>
    <row r="34" spans="1:10" ht="19.5" customHeight="1">
      <c r="A34" s="24"/>
    </row>
    <row r="35" spans="1:10" ht="14.25" thickBot="1">
      <c r="A35" s="20" t="s">
        <v>510</v>
      </c>
      <c r="B35" s="20"/>
      <c r="C35" s="20"/>
      <c r="D35" s="20"/>
      <c r="E35" s="20"/>
      <c r="F35" s="20"/>
      <c r="G35" s="21"/>
      <c r="H35" s="20"/>
      <c r="I35" s="25" t="s">
        <v>6</v>
      </c>
    </row>
    <row r="36" spans="1:10" ht="18" customHeight="1">
      <c r="A36" s="26" t="s">
        <v>563</v>
      </c>
      <c r="B36" s="720" t="s">
        <v>562</v>
      </c>
      <c r="C36" s="721"/>
      <c r="D36" s="722" t="s">
        <v>7</v>
      </c>
      <c r="E36" s="721"/>
      <c r="F36" s="721"/>
      <c r="G36" s="733" t="s">
        <v>211</v>
      </c>
      <c r="H36" s="723" t="s">
        <v>16</v>
      </c>
      <c r="I36" s="718" t="s">
        <v>212</v>
      </c>
    </row>
    <row r="37" spans="1:10" ht="18" customHeight="1">
      <c r="A37" s="27" t="s">
        <v>564</v>
      </c>
      <c r="B37" s="28" t="s">
        <v>8</v>
      </c>
      <c r="C37" s="29" t="s">
        <v>565</v>
      </c>
      <c r="D37" s="30" t="s">
        <v>8</v>
      </c>
      <c r="E37" s="31" t="s">
        <v>565</v>
      </c>
      <c r="F37" s="29" t="s">
        <v>566</v>
      </c>
      <c r="G37" s="734"/>
      <c r="H37" s="724"/>
      <c r="I37" s="719"/>
    </row>
    <row r="38" spans="1:10">
      <c r="A38" s="32" t="s">
        <v>9</v>
      </c>
      <c r="B38" s="414"/>
      <c r="C38" s="356" t="s">
        <v>868</v>
      </c>
      <c r="D38" s="409"/>
      <c r="E38" s="361" t="str">
        <f>C38</f>
        <v>実施設計費</v>
      </c>
      <c r="F38" s="409"/>
      <c r="G38" s="715" t="str">
        <f>データ参照シート!B4</f>
        <v>１／３</v>
      </c>
      <c r="H38" s="727"/>
      <c r="I38" s="431"/>
    </row>
    <row r="39" spans="1:10">
      <c r="A39" s="33"/>
      <c r="B39" s="415"/>
      <c r="C39" s="377"/>
      <c r="D39" s="410"/>
      <c r="E39" s="379"/>
      <c r="F39" s="410"/>
      <c r="G39" s="716"/>
      <c r="H39" s="728"/>
      <c r="I39" s="432"/>
    </row>
    <row r="40" spans="1:10">
      <c r="A40" s="34"/>
      <c r="B40" s="416"/>
      <c r="C40" s="378"/>
      <c r="D40" s="411"/>
      <c r="E40" s="380"/>
      <c r="F40" s="411"/>
      <c r="G40" s="716"/>
      <c r="H40" s="729"/>
      <c r="I40" s="422"/>
    </row>
    <row r="41" spans="1:10">
      <c r="A41" s="27" t="s">
        <v>10</v>
      </c>
      <c r="B41" s="255">
        <f>SUM(B38:B40)</f>
        <v>0</v>
      </c>
      <c r="C41" s="350"/>
      <c r="D41" s="259">
        <f>SUM(D38:D40)</f>
        <v>0</v>
      </c>
      <c r="E41" s="350"/>
      <c r="F41" s="268"/>
      <c r="G41" s="716"/>
      <c r="H41" s="446">
        <f>ROUNDDOWN(D41*データ参照シート!$B$3/データ参照シート!$C$3,0)</f>
        <v>0</v>
      </c>
      <c r="I41" s="423"/>
    </row>
    <row r="42" spans="1:10">
      <c r="A42" s="32" t="s">
        <v>11</v>
      </c>
      <c r="B42" s="414"/>
      <c r="C42" s="367" t="s">
        <v>697</v>
      </c>
      <c r="D42" s="409"/>
      <c r="E42" s="367" t="s">
        <v>697</v>
      </c>
      <c r="F42" s="740" t="s">
        <v>567</v>
      </c>
      <c r="G42" s="716"/>
      <c r="H42" s="730"/>
      <c r="I42" s="424"/>
    </row>
    <row r="43" spans="1:10">
      <c r="A43" s="35"/>
      <c r="B43" s="415"/>
      <c r="C43" s="418"/>
      <c r="D43" s="410"/>
      <c r="E43" s="418"/>
      <c r="F43" s="741"/>
      <c r="G43" s="716"/>
      <c r="H43" s="731"/>
      <c r="I43" s="425"/>
    </row>
    <row r="44" spans="1:10">
      <c r="A44" s="35"/>
      <c r="B44" s="415"/>
      <c r="C44" s="418"/>
      <c r="D44" s="410"/>
      <c r="E44" s="418"/>
      <c r="F44" s="741"/>
      <c r="G44" s="716"/>
      <c r="H44" s="731"/>
      <c r="I44" s="425"/>
    </row>
    <row r="45" spans="1:10">
      <c r="A45" s="35"/>
      <c r="B45" s="415"/>
      <c r="C45" s="419"/>
      <c r="D45" s="410"/>
      <c r="E45" s="418"/>
      <c r="F45" s="184"/>
      <c r="G45" s="716"/>
      <c r="H45" s="731"/>
      <c r="I45" s="425"/>
    </row>
    <row r="46" spans="1:10">
      <c r="A46" s="33"/>
      <c r="B46" s="415"/>
      <c r="C46" s="419"/>
      <c r="D46" s="410"/>
      <c r="E46" s="418"/>
      <c r="F46" s="184"/>
      <c r="G46" s="716"/>
      <c r="H46" s="731"/>
      <c r="I46" s="425"/>
    </row>
    <row r="47" spans="1:10">
      <c r="A47" s="35"/>
      <c r="B47" s="415"/>
      <c r="C47" s="419"/>
      <c r="D47" s="410"/>
      <c r="E47" s="418"/>
      <c r="F47" s="185"/>
      <c r="G47" s="716"/>
      <c r="H47" s="731"/>
      <c r="I47" s="425"/>
    </row>
    <row r="48" spans="1:10">
      <c r="A48" s="35"/>
      <c r="B48" s="415"/>
      <c r="C48" s="419"/>
      <c r="D48" s="410"/>
      <c r="E48" s="418"/>
      <c r="F48" s="185"/>
      <c r="G48" s="716"/>
      <c r="H48" s="731"/>
      <c r="I48" s="425"/>
    </row>
    <row r="49" spans="1:9">
      <c r="A49" s="35"/>
      <c r="B49" s="415"/>
      <c r="C49" s="419"/>
      <c r="D49" s="410"/>
      <c r="E49" s="418"/>
      <c r="F49" s="185"/>
      <c r="G49" s="716"/>
      <c r="H49" s="731"/>
      <c r="I49" s="425"/>
    </row>
    <row r="50" spans="1:9">
      <c r="A50" s="35"/>
      <c r="B50" s="415"/>
      <c r="C50" s="419"/>
      <c r="D50" s="410"/>
      <c r="E50" s="418"/>
      <c r="F50" s="185"/>
      <c r="G50" s="716"/>
      <c r="H50" s="731"/>
      <c r="I50" s="425"/>
    </row>
    <row r="51" spans="1:9">
      <c r="A51" s="36"/>
      <c r="B51" s="416"/>
      <c r="C51" s="420"/>
      <c r="D51" s="411"/>
      <c r="E51" s="421"/>
      <c r="F51" s="186"/>
      <c r="G51" s="716"/>
      <c r="H51" s="732"/>
      <c r="I51" s="426"/>
    </row>
    <row r="52" spans="1:9">
      <c r="A52" s="27" t="s">
        <v>10</v>
      </c>
      <c r="B52" s="255">
        <f>SUM(B42:B51)</f>
        <v>0</v>
      </c>
      <c r="C52" s="350"/>
      <c r="D52" s="259">
        <f>SUM(D42:D51)</f>
        <v>0</v>
      </c>
      <c r="E52" s="366"/>
      <c r="F52" s="268"/>
      <c r="G52" s="716"/>
      <c r="H52" s="446">
        <f>ROUNDDOWN(D52*データ参照シート!$B$3/データ参照シート!$C$3,0)</f>
        <v>0</v>
      </c>
      <c r="I52" s="427"/>
    </row>
    <row r="53" spans="1:9">
      <c r="A53" s="32" t="s">
        <v>12</v>
      </c>
      <c r="B53" s="414"/>
      <c r="C53" s="356" t="s">
        <v>953</v>
      </c>
      <c r="D53" s="409"/>
      <c r="E53" s="356" t="str">
        <f t="shared" ref="E53:E58" si="2">C53</f>
        <v>基礎工事</v>
      </c>
      <c r="F53" s="543"/>
      <c r="G53" s="716"/>
      <c r="H53" s="738"/>
      <c r="I53" s="424"/>
    </row>
    <row r="54" spans="1:9">
      <c r="A54" s="37"/>
      <c r="B54" s="415"/>
      <c r="C54" s="360" t="s">
        <v>954</v>
      </c>
      <c r="D54" s="410"/>
      <c r="E54" s="360" t="str">
        <f t="shared" si="2"/>
        <v>据付工事</v>
      </c>
      <c r="F54" s="544"/>
      <c r="G54" s="716"/>
      <c r="H54" s="739"/>
      <c r="I54" s="425"/>
    </row>
    <row r="55" spans="1:9">
      <c r="A55" s="37"/>
      <c r="B55" s="415"/>
      <c r="C55" s="360" t="s">
        <v>955</v>
      </c>
      <c r="D55" s="410"/>
      <c r="E55" s="360" t="str">
        <f t="shared" si="2"/>
        <v>電気工事</v>
      </c>
      <c r="F55" s="544"/>
      <c r="G55" s="716"/>
      <c r="H55" s="739"/>
      <c r="I55" s="425"/>
    </row>
    <row r="56" spans="1:9">
      <c r="A56" s="37"/>
      <c r="B56" s="415"/>
      <c r="C56" s="360" t="s">
        <v>956</v>
      </c>
      <c r="D56" s="410"/>
      <c r="E56" s="360" t="str">
        <f t="shared" si="2"/>
        <v>附帯工事</v>
      </c>
      <c r="F56" s="544"/>
      <c r="G56" s="716"/>
      <c r="H56" s="739"/>
      <c r="I56" s="425"/>
    </row>
    <row r="57" spans="1:9">
      <c r="A57" s="37"/>
      <c r="B57" s="415"/>
      <c r="C57" s="360" t="s">
        <v>957</v>
      </c>
      <c r="D57" s="410"/>
      <c r="E57" s="360" t="str">
        <f t="shared" si="2"/>
        <v>試運転調整</v>
      </c>
      <c r="F57" s="544"/>
      <c r="G57" s="716"/>
      <c r="H57" s="739"/>
      <c r="I57" s="425"/>
    </row>
    <row r="58" spans="1:9">
      <c r="A58" s="37"/>
      <c r="B58" s="415"/>
      <c r="C58" s="360" t="s">
        <v>958</v>
      </c>
      <c r="D58" s="410"/>
      <c r="E58" s="360" t="str">
        <f t="shared" si="2"/>
        <v>諸経費</v>
      </c>
      <c r="F58" s="544"/>
      <c r="G58" s="716"/>
      <c r="H58" s="739"/>
      <c r="I58" s="425"/>
    </row>
    <row r="59" spans="1:9">
      <c r="A59" s="35"/>
      <c r="B59" s="415"/>
      <c r="C59" s="377"/>
      <c r="D59" s="410"/>
      <c r="E59" s="377"/>
      <c r="F59" s="544"/>
      <c r="G59" s="716"/>
      <c r="H59" s="739"/>
      <c r="I59" s="425"/>
    </row>
    <row r="60" spans="1:9" ht="14.25" thickBot="1">
      <c r="A60" s="225" t="s">
        <v>10</v>
      </c>
      <c r="B60" s="256">
        <f>SUM(B53:B59)</f>
        <v>0</v>
      </c>
      <c r="C60" s="285"/>
      <c r="D60" s="260">
        <f>SUM(D53:D59)</f>
        <v>0</v>
      </c>
      <c r="E60" s="287"/>
      <c r="F60" s="288"/>
      <c r="G60" s="717"/>
      <c r="H60" s="446">
        <f>ROUNDDOWN(D60*データ参照シート!$B$3/データ参照シート!$C$3,0)</f>
        <v>0</v>
      </c>
      <c r="I60" s="428"/>
    </row>
    <row r="61" spans="1:9" ht="15" thickTop="1" thickBot="1">
      <c r="A61" s="38" t="s">
        <v>13</v>
      </c>
      <c r="B61" s="257">
        <f>SUM(,B60,B52,B41)</f>
        <v>0</v>
      </c>
      <c r="C61" s="282"/>
      <c r="D61" s="261">
        <f>SUM(D60,D52,D41)</f>
        <v>0</v>
      </c>
      <c r="E61" s="282"/>
      <c r="F61" s="282"/>
      <c r="G61" s="284"/>
      <c r="H61" s="262">
        <f>SUM(H60,H52,H41)</f>
        <v>0</v>
      </c>
      <c r="I61" s="429"/>
    </row>
    <row r="62" spans="1:9" ht="15" thickTop="1" thickBot="1">
      <c r="A62" s="39" t="s">
        <v>14</v>
      </c>
      <c r="B62" s="258">
        <f>INT(B61*0.08)</f>
        <v>0</v>
      </c>
      <c r="C62" s="417">
        <v>0.08</v>
      </c>
      <c r="D62" s="269"/>
      <c r="E62" s="281"/>
      <c r="F62" s="281"/>
      <c r="G62" s="279"/>
      <c r="H62" s="278"/>
      <c r="I62" s="289" t="s">
        <v>799</v>
      </c>
    </row>
    <row r="63" spans="1:9" ht="14.25" thickBot="1">
      <c r="A63" s="39" t="s">
        <v>15</v>
      </c>
      <c r="B63" s="258">
        <f>SUM(B61:B62)</f>
        <v>0</v>
      </c>
      <c r="C63" s="270"/>
      <c r="D63" s="286">
        <f>SUM(D61:D62)</f>
        <v>0</v>
      </c>
      <c r="E63" s="281"/>
      <c r="F63" s="281"/>
      <c r="G63" s="279"/>
      <c r="H63" s="263">
        <f>SUM(H61:H62)</f>
        <v>0</v>
      </c>
      <c r="I63" s="545"/>
    </row>
    <row r="64" spans="1:9" ht="19.5" customHeight="1"/>
    <row r="65" spans="1:9" ht="14.25" thickBot="1">
      <c r="A65" s="20" t="str">
        <f>"《平成"&amp;データ参照シート!B11&amp;"年度全体の事業費》"</f>
        <v>《平成-年度全体の事業費》</v>
      </c>
      <c r="B65" s="20"/>
      <c r="C65" s="20"/>
      <c r="D65" s="20"/>
      <c r="E65" s="20"/>
      <c r="F65" s="20"/>
      <c r="G65" s="21"/>
      <c r="H65" s="20"/>
      <c r="I65" s="25" t="s">
        <v>6</v>
      </c>
    </row>
    <row r="66" spans="1:9" ht="18" customHeight="1">
      <c r="A66" s="26" t="s">
        <v>563</v>
      </c>
      <c r="B66" s="720" t="s">
        <v>562</v>
      </c>
      <c r="C66" s="721"/>
      <c r="D66" s="722" t="s">
        <v>7</v>
      </c>
      <c r="E66" s="721"/>
      <c r="F66" s="721"/>
      <c r="G66" s="733" t="s">
        <v>211</v>
      </c>
      <c r="H66" s="723" t="s">
        <v>16</v>
      </c>
      <c r="I66" s="718" t="s">
        <v>212</v>
      </c>
    </row>
    <row r="67" spans="1:9" ht="18" customHeight="1">
      <c r="A67" s="27" t="s">
        <v>564</v>
      </c>
      <c r="B67" s="28" t="s">
        <v>8</v>
      </c>
      <c r="C67" s="29" t="s">
        <v>565</v>
      </c>
      <c r="D67" s="30" t="s">
        <v>8</v>
      </c>
      <c r="E67" s="31" t="s">
        <v>565</v>
      </c>
      <c r="F67" s="29" t="s">
        <v>566</v>
      </c>
      <c r="G67" s="734"/>
      <c r="H67" s="724"/>
      <c r="I67" s="719"/>
    </row>
    <row r="68" spans="1:9" ht="22.5" customHeight="1">
      <c r="A68" s="27" t="s">
        <v>344</v>
      </c>
      <c r="B68" s="255">
        <f>SUM(B11,B41)</f>
        <v>0</v>
      </c>
      <c r="C68" s="735"/>
      <c r="D68" s="259">
        <f>SUM(D11,D41)</f>
        <v>0</v>
      </c>
      <c r="E68" s="735"/>
      <c r="F68" s="735"/>
      <c r="G68" s="715" t="str">
        <f>データ参照シート!B4</f>
        <v>１／３</v>
      </c>
      <c r="H68" s="264">
        <f>SUM(H11,H41)</f>
        <v>0</v>
      </c>
      <c r="I68" s="423"/>
    </row>
    <row r="69" spans="1:9" ht="22.5" customHeight="1">
      <c r="A69" s="27" t="s">
        <v>345</v>
      </c>
      <c r="B69" s="255">
        <f>SUM(B22,B52)</f>
        <v>0</v>
      </c>
      <c r="C69" s="736"/>
      <c r="D69" s="259">
        <f>SUM(D22,D52)</f>
        <v>0</v>
      </c>
      <c r="E69" s="736"/>
      <c r="F69" s="736"/>
      <c r="G69" s="716"/>
      <c r="H69" s="264">
        <f>SUM(H22,H52)</f>
        <v>0</v>
      </c>
      <c r="I69" s="427"/>
    </row>
    <row r="70" spans="1:9" ht="22.5" customHeight="1" thickBot="1">
      <c r="A70" s="27" t="s">
        <v>346</v>
      </c>
      <c r="B70" s="255">
        <f>SUM(B30,B60)</f>
        <v>0</v>
      </c>
      <c r="C70" s="736"/>
      <c r="D70" s="259">
        <f>SUM(D30,D60)</f>
        <v>0</v>
      </c>
      <c r="E70" s="736"/>
      <c r="F70" s="736"/>
      <c r="G70" s="717"/>
      <c r="H70" s="264">
        <f>SUM(H30,H60)</f>
        <v>0</v>
      </c>
      <c r="I70" s="427"/>
    </row>
    <row r="71" spans="1:9" ht="21.75" customHeight="1" thickTop="1" thickBot="1">
      <c r="A71" s="38" t="s">
        <v>13</v>
      </c>
      <c r="B71" s="257">
        <f>SUM(B31,B61)</f>
        <v>0</v>
      </c>
      <c r="C71" s="736"/>
      <c r="D71" s="261">
        <f>SUM(D31,D61)</f>
        <v>0</v>
      </c>
      <c r="E71" s="736"/>
      <c r="F71" s="736"/>
      <c r="G71" s="284"/>
      <c r="H71" s="262">
        <f>SUM(H31,H61)</f>
        <v>0</v>
      </c>
      <c r="I71" s="429"/>
    </row>
    <row r="72" spans="1:9" ht="21.75" customHeight="1" thickTop="1" thickBot="1">
      <c r="A72" s="39" t="s">
        <v>14</v>
      </c>
      <c r="B72" s="258">
        <f>SUM(B32,B62)</f>
        <v>0</v>
      </c>
      <c r="C72" s="736"/>
      <c r="D72" s="269"/>
      <c r="E72" s="736"/>
      <c r="F72" s="736"/>
      <c r="G72" s="279"/>
      <c r="H72" s="278"/>
      <c r="I72" s="443"/>
    </row>
    <row r="73" spans="1:9" ht="27.75" customHeight="1" thickBot="1">
      <c r="A73" s="39" t="s">
        <v>15</v>
      </c>
      <c r="B73" s="258">
        <f>SUM(B33,B63)</f>
        <v>0</v>
      </c>
      <c r="C73" s="737"/>
      <c r="D73" s="286">
        <f>SUM(D33,D63)</f>
        <v>0</v>
      </c>
      <c r="E73" s="737"/>
      <c r="F73" s="737"/>
      <c r="G73" s="279"/>
      <c r="H73" s="263">
        <f>SUM(H33,H63)</f>
        <v>0</v>
      </c>
      <c r="I73" s="545"/>
    </row>
  </sheetData>
  <sheetProtection sheet="1"/>
  <mergeCells count="31">
    <mergeCell ref="K13:M19"/>
    <mergeCell ref="A2:I2"/>
    <mergeCell ref="B6:C6"/>
    <mergeCell ref="D6:F6"/>
    <mergeCell ref="G6:G7"/>
    <mergeCell ref="H6:H7"/>
    <mergeCell ref="I6:I7"/>
    <mergeCell ref="G8:G30"/>
    <mergeCell ref="H8:H10"/>
    <mergeCell ref="F12:F14"/>
    <mergeCell ref="H12:H21"/>
    <mergeCell ref="H23:H29"/>
    <mergeCell ref="B36:C36"/>
    <mergeCell ref="D36:F36"/>
    <mergeCell ref="G36:G37"/>
    <mergeCell ref="H36:H37"/>
    <mergeCell ref="C68:C73"/>
    <mergeCell ref="E68:E73"/>
    <mergeCell ref="F68:F73"/>
    <mergeCell ref="G68:G70"/>
    <mergeCell ref="B66:C66"/>
    <mergeCell ref="D66:F66"/>
    <mergeCell ref="G66:G67"/>
    <mergeCell ref="H66:H67"/>
    <mergeCell ref="I66:I67"/>
    <mergeCell ref="I36:I37"/>
    <mergeCell ref="G38:G60"/>
    <mergeCell ref="H38:H40"/>
    <mergeCell ref="F42:F44"/>
    <mergeCell ref="H42:H51"/>
    <mergeCell ref="H53:H59"/>
  </mergeCells>
  <phoneticPr fontId="2"/>
  <conditionalFormatting sqref="H11 H68">
    <cfRule type="cellIs" dxfId="84" priority="10" stopIfTrue="1" operator="greaterThan">
      <formula>#REF!</formula>
    </cfRule>
  </conditionalFormatting>
  <conditionalFormatting sqref="H69">
    <cfRule type="cellIs" dxfId="83" priority="11" stopIfTrue="1" operator="greaterThan">
      <formula>#REF!</formula>
    </cfRule>
  </conditionalFormatting>
  <conditionalFormatting sqref="H70">
    <cfRule type="cellIs" dxfId="82" priority="12" stopIfTrue="1" operator="greaterThan">
      <formula>#REF!</formula>
    </cfRule>
  </conditionalFormatting>
  <conditionalFormatting sqref="H22">
    <cfRule type="cellIs" dxfId="81" priority="7" stopIfTrue="1" operator="greaterThan">
      <formula>#REF!</formula>
    </cfRule>
  </conditionalFormatting>
  <conditionalFormatting sqref="H30">
    <cfRule type="cellIs" dxfId="80" priority="6" stopIfTrue="1" operator="greaterThan">
      <formula>#REF!</formula>
    </cfRule>
  </conditionalFormatting>
  <conditionalFormatting sqref="H41">
    <cfRule type="cellIs" dxfId="79" priority="5" stopIfTrue="1" operator="greaterThan">
      <formula>#REF!</formula>
    </cfRule>
  </conditionalFormatting>
  <conditionalFormatting sqref="H52">
    <cfRule type="cellIs" dxfId="78" priority="4" stopIfTrue="1" operator="greaterThan">
      <formula>#REF!</formula>
    </cfRule>
  </conditionalFormatting>
  <conditionalFormatting sqref="H60">
    <cfRule type="cellIs" dxfId="77" priority="3" stopIfTrue="1" operator="greaterThan">
      <formula>#REF!</formula>
    </cfRule>
  </conditionalFormatting>
  <conditionalFormatting sqref="K13:M22">
    <cfRule type="expression" dxfId="76" priority="1" stopIfTrue="1">
      <formula>設備="太陽光発電"</formula>
    </cfRule>
  </conditionalFormatting>
  <dataValidations count="2">
    <dataValidation type="textLength" operator="equal" allowBlank="1" showInputMessage="1" showErrorMessage="1" errorTitle="消費税計上不可" error="補助金の消費税計上は出来ません。" sqref="H32 H62 H72">
      <formula1>0</formula1>
    </dataValidation>
    <dataValidation type="textLength" operator="equal" allowBlank="1" showInputMessage="1" showErrorMessage="1" errorTitle="消費税計上不可" error="補助対象経費の消費税計上は出来ません。" sqref="D32:G32 D62:G62 D72 G72">
      <formula1>0</formula1>
    </dataValidation>
  </dataValidations>
  <pageMargins left="0.43307086614173229" right="0" top="0.15748031496062992" bottom="0.15748031496062992" header="0.31496062992125984" footer="0.31496062992125984"/>
  <pageSetup paperSize="9" scale="7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7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0" width="8.7265625" style="22"/>
    <col min="11" max="13" width="10.453125" style="22" customWidth="1"/>
    <col min="14" max="16384" width="8.7265625" style="22"/>
  </cols>
  <sheetData>
    <row r="1" spans="1:13" ht="18.75" customHeight="1">
      <c r="A1" s="175" t="s">
        <v>342</v>
      </c>
      <c r="B1" s="20"/>
      <c r="C1" s="20"/>
      <c r="D1" s="20"/>
      <c r="E1" s="20"/>
      <c r="F1" s="20"/>
      <c r="G1" s="21"/>
      <c r="H1" s="20"/>
      <c r="I1" s="292"/>
      <c r="J1" s="20"/>
      <c r="K1" s="234"/>
      <c r="L1" s="234"/>
      <c r="M1" s="234"/>
    </row>
    <row r="2" spans="1:13" ht="22.5" customHeight="1">
      <c r="A2" s="713" t="str">
        <f>"設備導入事業経費の配分"&amp;"&lt;平成"&amp;データ参照シート!B12&amp;"年度&gt;"</f>
        <v>設備導入事業経費の配分&lt;平成-年度&gt;</v>
      </c>
      <c r="B2" s="714"/>
      <c r="C2" s="714"/>
      <c r="D2" s="714"/>
      <c r="E2" s="714"/>
      <c r="F2" s="714"/>
      <c r="G2" s="714"/>
      <c r="H2" s="714"/>
      <c r="I2" s="714"/>
      <c r="J2" s="20"/>
      <c r="K2" s="234"/>
      <c r="L2" s="234"/>
      <c r="M2" s="234"/>
    </row>
    <row r="3" spans="1:13" ht="9.75" customHeight="1">
      <c r="A3" s="203"/>
      <c r="B3" s="318"/>
      <c r="C3" s="318"/>
      <c r="D3" s="318"/>
      <c r="E3" s="318"/>
      <c r="F3" s="318"/>
      <c r="G3" s="318"/>
      <c r="H3" s="318"/>
      <c r="I3" s="318"/>
      <c r="J3" s="20"/>
      <c r="K3" s="234"/>
      <c r="L3" s="234"/>
      <c r="M3" s="234"/>
    </row>
    <row r="4" spans="1:13" ht="14.25">
      <c r="A4" s="368" t="str">
        <f>データ参照シート!B16</f>
        <v>※事業年度外のため、本シートは提出の必要はありません。</v>
      </c>
      <c r="B4" s="369"/>
      <c r="C4" s="370"/>
      <c r="D4" s="370"/>
      <c r="E4" s="23"/>
      <c r="F4" s="23"/>
      <c r="G4" s="23"/>
      <c r="H4" s="20"/>
      <c r="I4" s="20"/>
      <c r="J4" s="20"/>
      <c r="K4" s="234"/>
      <c r="L4" s="234"/>
      <c r="M4" s="234"/>
    </row>
    <row r="5" spans="1:13" ht="18" customHeight="1" thickBot="1">
      <c r="A5" s="20" t="s">
        <v>511</v>
      </c>
      <c r="B5" s="20"/>
      <c r="C5" s="20"/>
      <c r="D5" s="20"/>
      <c r="E5" s="20"/>
      <c r="F5" s="20"/>
      <c r="G5" s="21"/>
      <c r="H5" s="20"/>
      <c r="I5" s="25" t="s">
        <v>6</v>
      </c>
      <c r="J5" s="20"/>
      <c r="K5" s="234"/>
      <c r="L5" s="234"/>
      <c r="M5" s="234"/>
    </row>
    <row r="6" spans="1:13" ht="18" customHeight="1">
      <c r="A6" s="26" t="s">
        <v>563</v>
      </c>
      <c r="B6" s="720" t="s">
        <v>562</v>
      </c>
      <c r="C6" s="721"/>
      <c r="D6" s="722" t="s">
        <v>7</v>
      </c>
      <c r="E6" s="721"/>
      <c r="F6" s="721"/>
      <c r="G6" s="733" t="s">
        <v>211</v>
      </c>
      <c r="H6" s="723" t="s">
        <v>16</v>
      </c>
      <c r="I6" s="718" t="s">
        <v>212</v>
      </c>
      <c r="J6" s="20"/>
      <c r="K6" s="234"/>
      <c r="L6" s="234"/>
      <c r="M6" s="234"/>
    </row>
    <row r="7" spans="1:13" ht="18" customHeight="1">
      <c r="A7" s="27" t="s">
        <v>564</v>
      </c>
      <c r="B7" s="28" t="s">
        <v>8</v>
      </c>
      <c r="C7" s="29" t="s">
        <v>565</v>
      </c>
      <c r="D7" s="30" t="s">
        <v>8</v>
      </c>
      <c r="E7" s="31" t="s">
        <v>565</v>
      </c>
      <c r="F7" s="29" t="s">
        <v>566</v>
      </c>
      <c r="G7" s="734"/>
      <c r="H7" s="724"/>
      <c r="I7" s="719"/>
      <c r="J7" s="20"/>
      <c r="K7" s="234"/>
      <c r="L7" s="234"/>
      <c r="M7" s="234"/>
    </row>
    <row r="8" spans="1:13">
      <c r="A8" s="32" t="s">
        <v>9</v>
      </c>
      <c r="B8" s="414"/>
      <c r="C8" s="364" t="s">
        <v>868</v>
      </c>
      <c r="D8" s="409"/>
      <c r="E8" s="365" t="str">
        <f>C8</f>
        <v>実施設計費</v>
      </c>
      <c r="F8" s="409"/>
      <c r="G8" s="715" t="str">
        <f>データ参照シート!B4</f>
        <v>１／３</v>
      </c>
      <c r="H8" s="727"/>
      <c r="I8" s="431"/>
      <c r="J8" s="20"/>
      <c r="K8" s="234"/>
      <c r="L8" s="234"/>
      <c r="M8" s="234"/>
    </row>
    <row r="9" spans="1:13">
      <c r="A9" s="33"/>
      <c r="B9" s="415"/>
      <c r="C9" s="377"/>
      <c r="D9" s="410"/>
      <c r="E9" s="379"/>
      <c r="F9" s="410"/>
      <c r="G9" s="716"/>
      <c r="H9" s="728"/>
      <c r="I9" s="432"/>
      <c r="J9" s="20"/>
      <c r="K9" s="234"/>
      <c r="L9" s="234"/>
      <c r="M9" s="234"/>
    </row>
    <row r="10" spans="1:13">
      <c r="A10" s="34"/>
      <c r="B10" s="416"/>
      <c r="C10" s="378"/>
      <c r="D10" s="411"/>
      <c r="E10" s="380"/>
      <c r="F10" s="411"/>
      <c r="G10" s="716"/>
      <c r="H10" s="729"/>
      <c r="I10" s="422"/>
      <c r="J10" s="20"/>
    </row>
    <row r="11" spans="1:13">
      <c r="A11" s="27" t="s">
        <v>10</v>
      </c>
      <c r="B11" s="255">
        <f>SUM(B8:B10)</f>
        <v>0</v>
      </c>
      <c r="C11" s="350"/>
      <c r="D11" s="259">
        <f>SUM(D8:D10)</f>
        <v>0</v>
      </c>
      <c r="E11" s="350"/>
      <c r="F11" s="268"/>
      <c r="G11" s="716"/>
      <c r="H11" s="408">
        <f>IF(データ参照シート!$B$2="太陽光発電",データ参照シート!B118,ROUNDDOWN('3-2　設備導入事業経費の配分（他年度２）（発電）'!D11*データ参照シート!$B$3/データ参照シート!$C$3,0))</f>
        <v>0</v>
      </c>
      <c r="I11" s="423"/>
      <c r="J11" s="20"/>
    </row>
    <row r="12" spans="1:13">
      <c r="A12" s="32" t="s">
        <v>11</v>
      </c>
      <c r="B12" s="414"/>
      <c r="C12" s="351" t="e">
        <f>データ参照シート!B82</f>
        <v>#N/A</v>
      </c>
      <c r="D12" s="409"/>
      <c r="E12" s="351" t="e">
        <f>C12</f>
        <v>#N/A</v>
      </c>
      <c r="F12" s="740" t="s">
        <v>567</v>
      </c>
      <c r="G12" s="716"/>
      <c r="H12" s="730"/>
      <c r="I12" s="424"/>
      <c r="J12" s="20"/>
    </row>
    <row r="13" spans="1:13" ht="13.5" customHeight="1">
      <c r="A13" s="35"/>
      <c r="B13" s="415"/>
      <c r="C13" s="352" t="e">
        <f>データ参照シート!B83</f>
        <v>#N/A</v>
      </c>
      <c r="D13" s="410"/>
      <c r="E13" s="352" t="e">
        <f t="shared" ref="E13:E21" si="0">C13</f>
        <v>#N/A</v>
      </c>
      <c r="F13" s="741"/>
      <c r="G13" s="716"/>
      <c r="H13" s="731"/>
      <c r="I13" s="425"/>
      <c r="J13" s="20"/>
      <c r="K13" s="725" t="s">
        <v>1010</v>
      </c>
      <c r="L13" s="726"/>
      <c r="M13" s="726"/>
    </row>
    <row r="14" spans="1:13" ht="13.5" customHeight="1">
      <c r="A14" s="35"/>
      <c r="B14" s="415"/>
      <c r="C14" s="352" t="e">
        <f>データ参照シート!B84</f>
        <v>#N/A</v>
      </c>
      <c r="D14" s="410"/>
      <c r="E14" s="352" t="e">
        <f t="shared" si="0"/>
        <v>#N/A</v>
      </c>
      <c r="F14" s="741"/>
      <c r="G14" s="716"/>
      <c r="H14" s="731"/>
      <c r="I14" s="425"/>
      <c r="J14" s="20"/>
      <c r="K14" s="726"/>
      <c r="L14" s="726"/>
      <c r="M14" s="726"/>
    </row>
    <row r="15" spans="1:13" ht="13.5" customHeight="1">
      <c r="A15" s="35"/>
      <c r="B15" s="415"/>
      <c r="C15" s="353" t="e">
        <f>データ参照シート!B85</f>
        <v>#N/A</v>
      </c>
      <c r="D15" s="410"/>
      <c r="E15" s="352" t="e">
        <f t="shared" si="0"/>
        <v>#N/A</v>
      </c>
      <c r="F15" s="184"/>
      <c r="G15" s="716"/>
      <c r="H15" s="731"/>
      <c r="I15" s="425"/>
      <c r="J15" s="20"/>
      <c r="K15" s="726"/>
      <c r="L15" s="726"/>
      <c r="M15" s="726"/>
    </row>
    <row r="16" spans="1:13" ht="13.5" customHeight="1">
      <c r="A16" s="33"/>
      <c r="B16" s="415"/>
      <c r="C16" s="353" t="e">
        <f>データ参照シート!B86</f>
        <v>#N/A</v>
      </c>
      <c r="D16" s="410"/>
      <c r="E16" s="352" t="e">
        <f t="shared" si="0"/>
        <v>#N/A</v>
      </c>
      <c r="F16" s="184"/>
      <c r="G16" s="716"/>
      <c r="H16" s="731"/>
      <c r="I16" s="425"/>
      <c r="J16" s="20"/>
      <c r="K16" s="726"/>
      <c r="L16" s="726"/>
      <c r="M16" s="726"/>
    </row>
    <row r="17" spans="1:13" ht="13.5" customHeight="1">
      <c r="A17" s="35"/>
      <c r="B17" s="415"/>
      <c r="C17" s="353" t="e">
        <f>データ参照シート!B87</f>
        <v>#N/A</v>
      </c>
      <c r="D17" s="410"/>
      <c r="E17" s="352" t="e">
        <f t="shared" si="0"/>
        <v>#N/A</v>
      </c>
      <c r="F17" s="185"/>
      <c r="G17" s="716"/>
      <c r="H17" s="731"/>
      <c r="I17" s="425"/>
      <c r="J17" s="20"/>
      <c r="K17" s="726"/>
      <c r="L17" s="726"/>
      <c r="M17" s="726"/>
    </row>
    <row r="18" spans="1:13" ht="13.5" customHeight="1">
      <c r="A18" s="35"/>
      <c r="B18" s="415"/>
      <c r="C18" s="353" t="e">
        <f>データ参照シート!B88</f>
        <v>#N/A</v>
      </c>
      <c r="D18" s="410"/>
      <c r="E18" s="352" t="e">
        <f t="shared" si="0"/>
        <v>#N/A</v>
      </c>
      <c r="F18" s="185"/>
      <c r="G18" s="716"/>
      <c r="H18" s="731"/>
      <c r="I18" s="425"/>
      <c r="J18" s="20"/>
      <c r="K18" s="726"/>
      <c r="L18" s="726"/>
      <c r="M18" s="726"/>
    </row>
    <row r="19" spans="1:13" ht="13.5" customHeight="1">
      <c r="A19" s="35"/>
      <c r="B19" s="415"/>
      <c r="C19" s="353" t="e">
        <f>データ参照シート!B89</f>
        <v>#N/A</v>
      </c>
      <c r="D19" s="410"/>
      <c r="E19" s="352" t="e">
        <f t="shared" si="0"/>
        <v>#N/A</v>
      </c>
      <c r="F19" s="185"/>
      <c r="G19" s="716"/>
      <c r="H19" s="731"/>
      <c r="I19" s="425"/>
      <c r="J19" s="20"/>
      <c r="K19" s="726"/>
      <c r="L19" s="726"/>
      <c r="M19" s="726"/>
    </row>
    <row r="20" spans="1:13">
      <c r="A20" s="35"/>
      <c r="B20" s="415"/>
      <c r="C20" s="353" t="e">
        <f>データ参照シート!B90</f>
        <v>#N/A</v>
      </c>
      <c r="D20" s="410"/>
      <c r="E20" s="352" t="e">
        <f t="shared" si="0"/>
        <v>#N/A</v>
      </c>
      <c r="F20" s="185"/>
      <c r="G20" s="716"/>
      <c r="H20" s="731"/>
      <c r="I20" s="425"/>
      <c r="J20" s="20"/>
    </row>
    <row r="21" spans="1:13">
      <c r="A21" s="36"/>
      <c r="B21" s="416"/>
      <c r="C21" s="354" t="e">
        <f>データ参照シート!B91</f>
        <v>#N/A</v>
      </c>
      <c r="D21" s="411"/>
      <c r="E21" s="355" t="e">
        <f t="shared" si="0"/>
        <v>#N/A</v>
      </c>
      <c r="F21" s="186"/>
      <c r="G21" s="716"/>
      <c r="H21" s="732"/>
      <c r="I21" s="426"/>
      <c r="J21" s="20"/>
      <c r="K21" s="393" t="s">
        <v>1008</v>
      </c>
      <c r="L21" s="394">
        <f>データ参照シート!I124</f>
        <v>0</v>
      </c>
    </row>
    <row r="22" spans="1:13">
      <c r="A22" s="27" t="s">
        <v>10</v>
      </c>
      <c r="B22" s="255">
        <f>SUM(B12:B21)</f>
        <v>0</v>
      </c>
      <c r="C22" s="350"/>
      <c r="D22" s="259">
        <f>SUM(D12:D21)</f>
        <v>0</v>
      </c>
      <c r="E22" s="350"/>
      <c r="F22" s="268"/>
      <c r="G22" s="716"/>
      <c r="H22" s="408">
        <f>IF(データ参照シート!$B$2="太陽光発電",データ参照シート!B119,ROUNDDOWN('3-2　設備導入事業経費の配分（他年度２）（発電）'!D22*データ参照シート!$B$3/データ参照シート!$C$3,0))</f>
        <v>0</v>
      </c>
      <c r="I22" s="427"/>
      <c r="J22" s="20"/>
      <c r="K22" s="393" t="s">
        <v>1009</v>
      </c>
      <c r="L22" s="394">
        <f>データ参照シート!K124</f>
        <v>0</v>
      </c>
    </row>
    <row r="23" spans="1:13">
      <c r="A23" s="32" t="s">
        <v>12</v>
      </c>
      <c r="B23" s="414"/>
      <c r="C23" s="351" t="e">
        <f>データ参照シート!B92</f>
        <v>#N/A</v>
      </c>
      <c r="D23" s="409"/>
      <c r="E23" s="351" t="e">
        <f t="shared" ref="E23:E29" si="1">C23</f>
        <v>#N/A</v>
      </c>
      <c r="F23" s="543"/>
      <c r="G23" s="716"/>
      <c r="H23" s="738"/>
      <c r="I23" s="424"/>
      <c r="J23" s="20"/>
    </row>
    <row r="24" spans="1:13">
      <c r="A24" s="37"/>
      <c r="B24" s="415"/>
      <c r="C24" s="352" t="e">
        <f>データ参照シート!B93</f>
        <v>#N/A</v>
      </c>
      <c r="D24" s="410"/>
      <c r="E24" s="352" t="e">
        <f t="shared" si="1"/>
        <v>#N/A</v>
      </c>
      <c r="F24" s="544"/>
      <c r="G24" s="716"/>
      <c r="H24" s="739"/>
      <c r="I24" s="425"/>
      <c r="J24" s="20"/>
    </row>
    <row r="25" spans="1:13">
      <c r="A25" s="37"/>
      <c r="B25" s="415"/>
      <c r="C25" s="352" t="e">
        <f>データ参照シート!B94</f>
        <v>#N/A</v>
      </c>
      <c r="D25" s="410"/>
      <c r="E25" s="352" t="e">
        <f t="shared" si="1"/>
        <v>#N/A</v>
      </c>
      <c r="F25" s="544"/>
      <c r="G25" s="716"/>
      <c r="H25" s="739"/>
      <c r="I25" s="425"/>
      <c r="J25" s="20"/>
    </row>
    <row r="26" spans="1:13">
      <c r="A26" s="37"/>
      <c r="B26" s="415"/>
      <c r="C26" s="352" t="e">
        <f>データ参照シート!B95</f>
        <v>#N/A</v>
      </c>
      <c r="D26" s="410"/>
      <c r="E26" s="352" t="e">
        <f t="shared" si="1"/>
        <v>#N/A</v>
      </c>
      <c r="F26" s="544"/>
      <c r="G26" s="716"/>
      <c r="H26" s="739"/>
      <c r="I26" s="425"/>
      <c r="J26" s="20"/>
    </row>
    <row r="27" spans="1:13">
      <c r="A27" s="37"/>
      <c r="B27" s="415"/>
      <c r="C27" s="352" t="e">
        <f>データ参照シート!B96</f>
        <v>#N/A</v>
      </c>
      <c r="D27" s="410"/>
      <c r="E27" s="352" t="e">
        <f t="shared" si="1"/>
        <v>#N/A</v>
      </c>
      <c r="F27" s="544"/>
      <c r="G27" s="716"/>
      <c r="H27" s="739"/>
      <c r="I27" s="425"/>
      <c r="J27" s="20"/>
    </row>
    <row r="28" spans="1:13">
      <c r="A28" s="37"/>
      <c r="B28" s="415"/>
      <c r="C28" s="352" t="e">
        <f>データ参照シート!B97</f>
        <v>#N/A</v>
      </c>
      <c r="D28" s="410"/>
      <c r="E28" s="352" t="e">
        <f t="shared" si="1"/>
        <v>#N/A</v>
      </c>
      <c r="F28" s="544"/>
      <c r="G28" s="716"/>
      <c r="H28" s="739"/>
      <c r="I28" s="425"/>
      <c r="J28" s="20"/>
    </row>
    <row r="29" spans="1:13">
      <c r="A29" s="35"/>
      <c r="B29" s="415"/>
      <c r="C29" s="352" t="e">
        <f>データ参照シート!B98</f>
        <v>#N/A</v>
      </c>
      <c r="D29" s="410"/>
      <c r="E29" s="352" t="e">
        <f t="shared" si="1"/>
        <v>#N/A</v>
      </c>
      <c r="F29" s="544"/>
      <c r="G29" s="716"/>
      <c r="H29" s="739"/>
      <c r="I29" s="425"/>
      <c r="J29" s="20"/>
    </row>
    <row r="30" spans="1:13" ht="14.25" thickBot="1">
      <c r="A30" s="225" t="s">
        <v>10</v>
      </c>
      <c r="B30" s="256">
        <f>SUM(B23:B29)</f>
        <v>0</v>
      </c>
      <c r="C30" s="285"/>
      <c r="D30" s="260">
        <f>SUM(D23:D29)</f>
        <v>0</v>
      </c>
      <c r="E30" s="271"/>
      <c r="F30" s="268"/>
      <c r="G30" s="717"/>
      <c r="H30" s="444">
        <f>IF(データ参照シート!$B$2="太陽光発電",データ参照シート!B120,ROUNDDOWN('3-2　設備導入事業経費の配分（他年度２）（発電）'!D30*データ参照シート!$B$3/データ参照シート!$C$3,0))</f>
        <v>0</v>
      </c>
      <c r="I30" s="428"/>
      <c r="J30" s="20"/>
    </row>
    <row r="31" spans="1:13" ht="18" customHeight="1" thickTop="1" thickBot="1">
      <c r="A31" s="38" t="s">
        <v>13</v>
      </c>
      <c r="B31" s="257">
        <f>SUM(,B30,B22,B11)</f>
        <v>0</v>
      </c>
      <c r="C31" s="282"/>
      <c r="D31" s="261">
        <f>SUM(D30,D22,D11)</f>
        <v>0</v>
      </c>
      <c r="E31" s="282"/>
      <c r="F31" s="283"/>
      <c r="G31" s="284"/>
      <c r="H31" s="262">
        <f>SUM(H30,H22,H11)</f>
        <v>0</v>
      </c>
      <c r="I31" s="551" t="str">
        <f>データ参照シート!B121</f>
        <v/>
      </c>
      <c r="J31" s="20"/>
    </row>
    <row r="32" spans="1:13" ht="18" customHeight="1" thickTop="1" thickBot="1">
      <c r="A32" s="39" t="s">
        <v>14</v>
      </c>
      <c r="B32" s="258">
        <f>INT(B31*0.08)</f>
        <v>0</v>
      </c>
      <c r="C32" s="417">
        <v>0.08</v>
      </c>
      <c r="D32" s="269"/>
      <c r="E32" s="281"/>
      <c r="F32" s="281"/>
      <c r="G32" s="279"/>
      <c r="H32" s="278"/>
      <c r="I32" s="267" t="str">
        <f>"税率"&amp;TEXT(C32,"0%")&amp;"で計算"</f>
        <v>税率8%で計算</v>
      </c>
      <c r="J32" s="20"/>
    </row>
    <row r="33" spans="1:10" ht="18" customHeight="1" thickBot="1">
      <c r="A33" s="39" t="s">
        <v>15</v>
      </c>
      <c r="B33" s="258">
        <f>SUM(B31:B32)</f>
        <v>0</v>
      </c>
      <c r="C33" s="270"/>
      <c r="D33" s="286">
        <f>SUM(D31:D32)</f>
        <v>0</v>
      </c>
      <c r="E33" s="281"/>
      <c r="F33" s="281"/>
      <c r="G33" s="279"/>
      <c r="H33" s="263">
        <f>SUM(H31:H32)</f>
        <v>0</v>
      </c>
      <c r="I33" s="545"/>
      <c r="J33" s="20"/>
    </row>
    <row r="34" spans="1:10" ht="19.5" customHeight="1">
      <c r="A34" s="24"/>
    </row>
    <row r="35" spans="1:10" ht="14.25" thickBot="1">
      <c r="A35" s="20" t="s">
        <v>510</v>
      </c>
      <c r="B35" s="20"/>
      <c r="C35" s="20"/>
      <c r="D35" s="20"/>
      <c r="E35" s="20"/>
      <c r="F35" s="20"/>
      <c r="G35" s="21"/>
      <c r="H35" s="20"/>
      <c r="I35" s="25" t="s">
        <v>6</v>
      </c>
    </row>
    <row r="36" spans="1:10" ht="18" customHeight="1">
      <c r="A36" s="26" t="s">
        <v>563</v>
      </c>
      <c r="B36" s="720" t="s">
        <v>562</v>
      </c>
      <c r="C36" s="721"/>
      <c r="D36" s="722" t="s">
        <v>7</v>
      </c>
      <c r="E36" s="721"/>
      <c r="F36" s="721"/>
      <c r="G36" s="733" t="s">
        <v>211</v>
      </c>
      <c r="H36" s="723" t="s">
        <v>16</v>
      </c>
      <c r="I36" s="718" t="s">
        <v>212</v>
      </c>
    </row>
    <row r="37" spans="1:10" ht="18" customHeight="1">
      <c r="A37" s="27" t="s">
        <v>564</v>
      </c>
      <c r="B37" s="28" t="s">
        <v>8</v>
      </c>
      <c r="C37" s="29" t="s">
        <v>565</v>
      </c>
      <c r="D37" s="30" t="s">
        <v>8</v>
      </c>
      <c r="E37" s="31" t="s">
        <v>565</v>
      </c>
      <c r="F37" s="29" t="s">
        <v>566</v>
      </c>
      <c r="G37" s="734"/>
      <c r="H37" s="724"/>
      <c r="I37" s="719"/>
    </row>
    <row r="38" spans="1:10">
      <c r="A38" s="32" t="s">
        <v>9</v>
      </c>
      <c r="B38" s="414"/>
      <c r="C38" s="364" t="s">
        <v>868</v>
      </c>
      <c r="D38" s="409"/>
      <c r="E38" s="365" t="str">
        <f>C38</f>
        <v>実施設計費</v>
      </c>
      <c r="F38" s="409"/>
      <c r="G38" s="715" t="str">
        <f>データ参照シート!B4</f>
        <v>１／３</v>
      </c>
      <c r="H38" s="727"/>
      <c r="I38" s="431"/>
    </row>
    <row r="39" spans="1:10">
      <c r="A39" s="33"/>
      <c r="B39" s="415"/>
      <c r="C39" s="377"/>
      <c r="D39" s="410"/>
      <c r="E39" s="379"/>
      <c r="F39" s="410"/>
      <c r="G39" s="716"/>
      <c r="H39" s="728"/>
      <c r="I39" s="432"/>
    </row>
    <row r="40" spans="1:10">
      <c r="A40" s="34"/>
      <c r="B40" s="416"/>
      <c r="C40" s="378"/>
      <c r="D40" s="411"/>
      <c r="E40" s="380"/>
      <c r="F40" s="411"/>
      <c r="G40" s="716"/>
      <c r="H40" s="729"/>
      <c r="I40" s="422"/>
    </row>
    <row r="41" spans="1:10">
      <c r="A41" s="27" t="s">
        <v>10</v>
      </c>
      <c r="B41" s="255">
        <f>SUM(B38:B40)</f>
        <v>0</v>
      </c>
      <c r="C41" s="350"/>
      <c r="D41" s="259">
        <f>SUM(D38:D40)</f>
        <v>0</v>
      </c>
      <c r="E41" s="350"/>
      <c r="F41" s="268"/>
      <c r="G41" s="716"/>
      <c r="H41" s="446">
        <f>ROUNDDOWN(D41*データ参照シート!$B$3/データ参照シート!$C$3,0)</f>
        <v>0</v>
      </c>
      <c r="I41" s="423"/>
    </row>
    <row r="42" spans="1:10">
      <c r="A42" s="32" t="s">
        <v>11</v>
      </c>
      <c r="B42" s="414"/>
      <c r="C42" s="367" t="s">
        <v>697</v>
      </c>
      <c r="D42" s="409"/>
      <c r="E42" s="367" t="s">
        <v>697</v>
      </c>
      <c r="F42" s="740" t="s">
        <v>567</v>
      </c>
      <c r="G42" s="716"/>
      <c r="H42" s="730"/>
      <c r="I42" s="424"/>
    </row>
    <row r="43" spans="1:10">
      <c r="A43" s="35"/>
      <c r="B43" s="415"/>
      <c r="C43" s="418"/>
      <c r="D43" s="410"/>
      <c r="E43" s="418"/>
      <c r="F43" s="741"/>
      <c r="G43" s="716"/>
      <c r="H43" s="731"/>
      <c r="I43" s="425"/>
    </row>
    <row r="44" spans="1:10">
      <c r="A44" s="35"/>
      <c r="B44" s="415"/>
      <c r="C44" s="418"/>
      <c r="D44" s="410"/>
      <c r="E44" s="418"/>
      <c r="F44" s="741"/>
      <c r="G44" s="716"/>
      <c r="H44" s="731"/>
      <c r="I44" s="425"/>
    </row>
    <row r="45" spans="1:10">
      <c r="A45" s="35"/>
      <c r="B45" s="415"/>
      <c r="C45" s="419"/>
      <c r="D45" s="410"/>
      <c r="E45" s="418"/>
      <c r="F45" s="184"/>
      <c r="G45" s="716"/>
      <c r="H45" s="731"/>
      <c r="I45" s="425"/>
    </row>
    <row r="46" spans="1:10">
      <c r="A46" s="33"/>
      <c r="B46" s="415"/>
      <c r="C46" s="419"/>
      <c r="D46" s="410"/>
      <c r="E46" s="418"/>
      <c r="F46" s="184"/>
      <c r="G46" s="716"/>
      <c r="H46" s="731"/>
      <c r="I46" s="425"/>
    </row>
    <row r="47" spans="1:10">
      <c r="A47" s="35"/>
      <c r="B47" s="415"/>
      <c r="C47" s="419"/>
      <c r="D47" s="410"/>
      <c r="E47" s="418"/>
      <c r="F47" s="185"/>
      <c r="G47" s="716"/>
      <c r="H47" s="731"/>
      <c r="I47" s="425"/>
    </row>
    <row r="48" spans="1:10">
      <c r="A48" s="35"/>
      <c r="B48" s="415"/>
      <c r="C48" s="419"/>
      <c r="D48" s="410"/>
      <c r="E48" s="418"/>
      <c r="F48" s="185"/>
      <c r="G48" s="716"/>
      <c r="H48" s="731"/>
      <c r="I48" s="425"/>
    </row>
    <row r="49" spans="1:9">
      <c r="A49" s="35"/>
      <c r="B49" s="415"/>
      <c r="C49" s="419"/>
      <c r="D49" s="410"/>
      <c r="E49" s="418"/>
      <c r="F49" s="185"/>
      <c r="G49" s="716"/>
      <c r="H49" s="731"/>
      <c r="I49" s="425"/>
    </row>
    <row r="50" spans="1:9">
      <c r="A50" s="35"/>
      <c r="B50" s="415"/>
      <c r="C50" s="419"/>
      <c r="D50" s="410"/>
      <c r="E50" s="418"/>
      <c r="F50" s="185"/>
      <c r="G50" s="716"/>
      <c r="H50" s="731"/>
      <c r="I50" s="425"/>
    </row>
    <row r="51" spans="1:9">
      <c r="A51" s="36"/>
      <c r="B51" s="416"/>
      <c r="C51" s="420"/>
      <c r="D51" s="411"/>
      <c r="E51" s="421"/>
      <c r="F51" s="186"/>
      <c r="G51" s="716"/>
      <c r="H51" s="732"/>
      <c r="I51" s="426"/>
    </row>
    <row r="52" spans="1:9">
      <c r="A52" s="27" t="s">
        <v>10</v>
      </c>
      <c r="B52" s="255">
        <f>SUM(B42:B51)</f>
        <v>0</v>
      </c>
      <c r="C52" s="350"/>
      <c r="D52" s="259">
        <f>SUM(D42:D51)</f>
        <v>0</v>
      </c>
      <c r="E52" s="366"/>
      <c r="F52" s="268"/>
      <c r="G52" s="716"/>
      <c r="H52" s="446">
        <f>ROUNDDOWN(D52*データ参照シート!$B$3/データ参照シート!$C$3,0)</f>
        <v>0</v>
      </c>
      <c r="I52" s="427"/>
    </row>
    <row r="53" spans="1:9">
      <c r="A53" s="32" t="s">
        <v>12</v>
      </c>
      <c r="B53" s="414"/>
      <c r="C53" s="356" t="s">
        <v>953</v>
      </c>
      <c r="D53" s="409"/>
      <c r="E53" s="356" t="str">
        <f t="shared" ref="E53:E58" si="2">C53</f>
        <v>基礎工事</v>
      </c>
      <c r="F53" s="543"/>
      <c r="G53" s="716"/>
      <c r="H53" s="738"/>
      <c r="I53" s="424"/>
    </row>
    <row r="54" spans="1:9">
      <c r="A54" s="37"/>
      <c r="B54" s="415"/>
      <c r="C54" s="360" t="s">
        <v>954</v>
      </c>
      <c r="D54" s="410"/>
      <c r="E54" s="360" t="str">
        <f t="shared" si="2"/>
        <v>据付工事</v>
      </c>
      <c r="F54" s="544"/>
      <c r="G54" s="716"/>
      <c r="H54" s="739"/>
      <c r="I54" s="425"/>
    </row>
    <row r="55" spans="1:9">
      <c r="A55" s="37"/>
      <c r="B55" s="415"/>
      <c r="C55" s="360" t="s">
        <v>955</v>
      </c>
      <c r="D55" s="410"/>
      <c r="E55" s="360" t="str">
        <f t="shared" si="2"/>
        <v>電気工事</v>
      </c>
      <c r="F55" s="544"/>
      <c r="G55" s="716"/>
      <c r="H55" s="739"/>
      <c r="I55" s="425"/>
    </row>
    <row r="56" spans="1:9">
      <c r="A56" s="37"/>
      <c r="B56" s="415"/>
      <c r="C56" s="360" t="s">
        <v>956</v>
      </c>
      <c r="D56" s="410"/>
      <c r="E56" s="360" t="str">
        <f t="shared" si="2"/>
        <v>附帯工事</v>
      </c>
      <c r="F56" s="544"/>
      <c r="G56" s="716"/>
      <c r="H56" s="739"/>
      <c r="I56" s="425"/>
    </row>
    <row r="57" spans="1:9">
      <c r="A57" s="37"/>
      <c r="B57" s="415"/>
      <c r="C57" s="360" t="s">
        <v>957</v>
      </c>
      <c r="D57" s="410"/>
      <c r="E57" s="360" t="str">
        <f t="shared" si="2"/>
        <v>試運転調整</v>
      </c>
      <c r="F57" s="544"/>
      <c r="G57" s="716"/>
      <c r="H57" s="739"/>
      <c r="I57" s="425"/>
    </row>
    <row r="58" spans="1:9">
      <c r="A58" s="37"/>
      <c r="B58" s="415"/>
      <c r="C58" s="360" t="s">
        <v>958</v>
      </c>
      <c r="D58" s="410"/>
      <c r="E58" s="360" t="str">
        <f t="shared" si="2"/>
        <v>諸経費</v>
      </c>
      <c r="F58" s="544"/>
      <c r="G58" s="716"/>
      <c r="H58" s="739"/>
      <c r="I58" s="425"/>
    </row>
    <row r="59" spans="1:9">
      <c r="A59" s="35"/>
      <c r="B59" s="415"/>
      <c r="C59" s="445"/>
      <c r="D59" s="410"/>
      <c r="E59" s="445"/>
      <c r="F59" s="544"/>
      <c r="G59" s="716"/>
      <c r="H59" s="742"/>
      <c r="I59" s="425"/>
    </row>
    <row r="60" spans="1:9" ht="14.25" thickBot="1">
      <c r="A60" s="225" t="s">
        <v>10</v>
      </c>
      <c r="B60" s="256">
        <f>SUM(B53:B59)</f>
        <v>0</v>
      </c>
      <c r="C60" s="285"/>
      <c r="D60" s="260">
        <f>SUM(D53:D59)</f>
        <v>0</v>
      </c>
      <c r="E60" s="287"/>
      <c r="F60" s="288"/>
      <c r="G60" s="717"/>
      <c r="H60" s="548">
        <f>ROUNDDOWN(D60*データ参照シート!$B$3/データ参照シート!$C$3,0)</f>
        <v>0</v>
      </c>
      <c r="I60" s="428"/>
    </row>
    <row r="61" spans="1:9" ht="15" thickTop="1" thickBot="1">
      <c r="A61" s="38" t="s">
        <v>13</v>
      </c>
      <c r="B61" s="257">
        <f>SUM(,B60,B52,B41)</f>
        <v>0</v>
      </c>
      <c r="C61" s="282"/>
      <c r="D61" s="261">
        <f>SUM(D60,D52,D41)</f>
        <v>0</v>
      </c>
      <c r="E61" s="282"/>
      <c r="F61" s="282"/>
      <c r="G61" s="284"/>
      <c r="H61" s="262">
        <f>SUM(H60,H52,H41)</f>
        <v>0</v>
      </c>
      <c r="I61" s="429"/>
    </row>
    <row r="62" spans="1:9" ht="15" thickTop="1" thickBot="1">
      <c r="A62" s="39" t="s">
        <v>14</v>
      </c>
      <c r="B62" s="258">
        <f>INT(B61*0.08)</f>
        <v>0</v>
      </c>
      <c r="C62" s="417">
        <v>0.08</v>
      </c>
      <c r="D62" s="269"/>
      <c r="E62" s="281"/>
      <c r="F62" s="281"/>
      <c r="G62" s="279"/>
      <c r="H62" s="278"/>
      <c r="I62" s="289" t="s">
        <v>799</v>
      </c>
    </row>
    <row r="63" spans="1:9" ht="14.25" thickBot="1">
      <c r="A63" s="39" t="s">
        <v>15</v>
      </c>
      <c r="B63" s="258">
        <f>SUM(B61:B62)</f>
        <v>0</v>
      </c>
      <c r="C63" s="270"/>
      <c r="D63" s="286">
        <f>SUM(D61:D62)</f>
        <v>0</v>
      </c>
      <c r="E63" s="281"/>
      <c r="F63" s="281"/>
      <c r="G63" s="279"/>
      <c r="H63" s="263">
        <f>SUM(H61:H62)</f>
        <v>0</v>
      </c>
      <c r="I63" s="545"/>
    </row>
    <row r="64" spans="1:9" ht="19.5" customHeight="1"/>
    <row r="65" spans="1:9" ht="14.25" thickBot="1">
      <c r="A65" s="20" t="str">
        <f>"《平成"&amp;データ参照シート!B12&amp;"年度全体の事業費》"</f>
        <v>《平成-年度全体の事業費》</v>
      </c>
      <c r="B65" s="20"/>
      <c r="C65" s="20"/>
      <c r="D65" s="20"/>
      <c r="E65" s="20"/>
      <c r="F65" s="20"/>
      <c r="G65" s="21"/>
      <c r="H65" s="20"/>
      <c r="I65" s="25" t="s">
        <v>6</v>
      </c>
    </row>
    <row r="66" spans="1:9" ht="18" customHeight="1">
      <c r="A66" s="26" t="s">
        <v>563</v>
      </c>
      <c r="B66" s="720" t="s">
        <v>562</v>
      </c>
      <c r="C66" s="721"/>
      <c r="D66" s="722" t="s">
        <v>7</v>
      </c>
      <c r="E66" s="721"/>
      <c r="F66" s="721"/>
      <c r="G66" s="733" t="s">
        <v>211</v>
      </c>
      <c r="H66" s="723" t="s">
        <v>16</v>
      </c>
      <c r="I66" s="718" t="s">
        <v>212</v>
      </c>
    </row>
    <row r="67" spans="1:9" ht="18" customHeight="1">
      <c r="A67" s="27" t="s">
        <v>564</v>
      </c>
      <c r="B67" s="28" t="s">
        <v>8</v>
      </c>
      <c r="C67" s="29" t="s">
        <v>565</v>
      </c>
      <c r="D67" s="30" t="s">
        <v>8</v>
      </c>
      <c r="E67" s="31" t="s">
        <v>565</v>
      </c>
      <c r="F67" s="29" t="s">
        <v>566</v>
      </c>
      <c r="G67" s="734"/>
      <c r="H67" s="724"/>
      <c r="I67" s="719"/>
    </row>
    <row r="68" spans="1:9" ht="22.5" customHeight="1">
      <c r="A68" s="27" t="s">
        <v>344</v>
      </c>
      <c r="B68" s="255">
        <f>SUM(B11,B41)</f>
        <v>0</v>
      </c>
      <c r="C68" s="735"/>
      <c r="D68" s="259">
        <f>SUM(D11,D41)</f>
        <v>0</v>
      </c>
      <c r="E68" s="735"/>
      <c r="F68" s="735"/>
      <c r="G68" s="715" t="str">
        <f>データ参照シート!B4</f>
        <v>１／３</v>
      </c>
      <c r="H68" s="264">
        <f>SUM(H11,H41)</f>
        <v>0</v>
      </c>
      <c r="I68" s="423"/>
    </row>
    <row r="69" spans="1:9" ht="22.5" customHeight="1">
      <c r="A69" s="27" t="s">
        <v>345</v>
      </c>
      <c r="B69" s="255">
        <f>SUM(B22,B52)</f>
        <v>0</v>
      </c>
      <c r="C69" s="736"/>
      <c r="D69" s="259">
        <f>SUM(D22,D52)</f>
        <v>0</v>
      </c>
      <c r="E69" s="736"/>
      <c r="F69" s="736"/>
      <c r="G69" s="716"/>
      <c r="H69" s="264">
        <f>SUM(H22,H52)</f>
        <v>0</v>
      </c>
      <c r="I69" s="427"/>
    </row>
    <row r="70" spans="1:9" ht="22.5" customHeight="1" thickBot="1">
      <c r="A70" s="27" t="s">
        <v>346</v>
      </c>
      <c r="B70" s="255">
        <f>SUM(B30,B60)</f>
        <v>0</v>
      </c>
      <c r="C70" s="736"/>
      <c r="D70" s="259">
        <f>SUM(D30,D60)</f>
        <v>0</v>
      </c>
      <c r="E70" s="736"/>
      <c r="F70" s="736"/>
      <c r="G70" s="717"/>
      <c r="H70" s="264">
        <f>SUM(H30,H60)</f>
        <v>0</v>
      </c>
      <c r="I70" s="427"/>
    </row>
    <row r="71" spans="1:9" ht="21.75" customHeight="1" thickTop="1" thickBot="1">
      <c r="A71" s="38" t="s">
        <v>13</v>
      </c>
      <c r="B71" s="257">
        <f>SUM(B31,B61)</f>
        <v>0</v>
      </c>
      <c r="C71" s="736"/>
      <c r="D71" s="261">
        <f>SUM(D31,D61)</f>
        <v>0</v>
      </c>
      <c r="E71" s="736"/>
      <c r="F71" s="736"/>
      <c r="G71" s="284"/>
      <c r="H71" s="262">
        <f>SUM(H31,H61)</f>
        <v>0</v>
      </c>
      <c r="I71" s="429"/>
    </row>
    <row r="72" spans="1:9" ht="21.75" customHeight="1" thickTop="1" thickBot="1">
      <c r="A72" s="39" t="s">
        <v>14</v>
      </c>
      <c r="B72" s="258">
        <f>SUM(B32,B62)</f>
        <v>0</v>
      </c>
      <c r="C72" s="736"/>
      <c r="D72" s="269"/>
      <c r="E72" s="736"/>
      <c r="F72" s="736"/>
      <c r="G72" s="279"/>
      <c r="H72" s="278"/>
      <c r="I72" s="289" t="s">
        <v>799</v>
      </c>
    </row>
    <row r="73" spans="1:9" ht="27.75" customHeight="1" thickBot="1">
      <c r="A73" s="39" t="s">
        <v>15</v>
      </c>
      <c r="B73" s="258">
        <f>SUM(B33,B63)</f>
        <v>0</v>
      </c>
      <c r="C73" s="737"/>
      <c r="D73" s="286">
        <f>SUM(D33,D63)</f>
        <v>0</v>
      </c>
      <c r="E73" s="737"/>
      <c r="F73" s="737"/>
      <c r="G73" s="279"/>
      <c r="H73" s="263">
        <f>SUM(H33,H63)</f>
        <v>0</v>
      </c>
      <c r="I73" s="545"/>
    </row>
  </sheetData>
  <sheetProtection sheet="1"/>
  <mergeCells count="31">
    <mergeCell ref="K13:M19"/>
    <mergeCell ref="A2:I2"/>
    <mergeCell ref="B6:C6"/>
    <mergeCell ref="D6:F6"/>
    <mergeCell ref="G6:G7"/>
    <mergeCell ref="H6:H7"/>
    <mergeCell ref="I6:I7"/>
    <mergeCell ref="G8:G30"/>
    <mergeCell ref="H8:H10"/>
    <mergeCell ref="F12:F14"/>
    <mergeCell ref="H12:H21"/>
    <mergeCell ref="H23:H29"/>
    <mergeCell ref="B36:C36"/>
    <mergeCell ref="D36:F36"/>
    <mergeCell ref="G36:G37"/>
    <mergeCell ref="H36:H37"/>
    <mergeCell ref="C68:C73"/>
    <mergeCell ref="E68:E73"/>
    <mergeCell ref="F68:F73"/>
    <mergeCell ref="G68:G70"/>
    <mergeCell ref="B66:C66"/>
    <mergeCell ref="D66:F66"/>
    <mergeCell ref="G66:G67"/>
    <mergeCell ref="H66:H67"/>
    <mergeCell ref="I66:I67"/>
    <mergeCell ref="I36:I37"/>
    <mergeCell ref="G38:G60"/>
    <mergeCell ref="H38:H40"/>
    <mergeCell ref="F42:F44"/>
    <mergeCell ref="H42:H51"/>
    <mergeCell ref="H53:H59"/>
  </mergeCells>
  <phoneticPr fontId="2"/>
  <conditionalFormatting sqref="H11 H68">
    <cfRule type="cellIs" dxfId="75" priority="11" stopIfTrue="1" operator="greaterThan">
      <formula>#REF!</formula>
    </cfRule>
  </conditionalFormatting>
  <conditionalFormatting sqref="H69">
    <cfRule type="cellIs" dxfId="74" priority="12" stopIfTrue="1" operator="greaterThan">
      <formula>#REF!</formula>
    </cfRule>
  </conditionalFormatting>
  <conditionalFormatting sqref="H70">
    <cfRule type="cellIs" dxfId="73" priority="13" stopIfTrue="1" operator="greaterThan">
      <formula>#REF!</formula>
    </cfRule>
  </conditionalFormatting>
  <conditionalFormatting sqref="H41">
    <cfRule type="cellIs" dxfId="72" priority="8" stopIfTrue="1" operator="greaterThan">
      <formula>#REF!</formula>
    </cfRule>
  </conditionalFormatting>
  <conditionalFormatting sqref="H52">
    <cfRule type="cellIs" dxfId="71" priority="7" stopIfTrue="1" operator="greaterThan">
      <formula>#REF!</formula>
    </cfRule>
  </conditionalFormatting>
  <conditionalFormatting sqref="H60">
    <cfRule type="cellIs" dxfId="70" priority="6" stopIfTrue="1" operator="greaterThan">
      <formula>#REF!</formula>
    </cfRule>
  </conditionalFormatting>
  <conditionalFormatting sqref="H22">
    <cfRule type="cellIs" dxfId="69" priority="5" stopIfTrue="1" operator="greaterThan">
      <formula>#REF!</formula>
    </cfRule>
  </conditionalFormatting>
  <conditionalFormatting sqref="H30">
    <cfRule type="cellIs" dxfId="68" priority="2" stopIfTrue="1" operator="greaterThan">
      <formula>#REF!</formula>
    </cfRule>
  </conditionalFormatting>
  <conditionalFormatting sqref="K13:M22">
    <cfRule type="expression" dxfId="67" priority="1" stopIfTrue="1">
      <formula>設備="太陽光発電"</formula>
    </cfRule>
  </conditionalFormatting>
  <dataValidations count="2">
    <dataValidation type="textLength" operator="equal" allowBlank="1" showInputMessage="1" showErrorMessage="1" errorTitle="消費税計上不可" error="補助対象経費の消費税計上は出来ません。" sqref="D32:G32 D62:G62 D72 G72">
      <formula1>0</formula1>
    </dataValidation>
    <dataValidation type="textLength" operator="equal" allowBlank="1" showInputMessage="1" showErrorMessage="1" errorTitle="消費税計上不可" error="補助金の消費税計上は出来ません。" sqref="H32 H62 H72">
      <formula1>0</formula1>
    </dataValidation>
  </dataValidations>
  <pageMargins left="0.43307086614173229" right="0" top="0.15748031496062992" bottom="0.15748031496062992" header="0.31496062992125984" footer="0.31496062992125984"/>
  <pageSetup paperSize="9" scale="7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56</vt:i4>
      </vt:variant>
    </vt:vector>
  </HeadingPairs>
  <TitlesOfParts>
    <vt:vector size="80" baseType="lpstr">
      <vt:lpstr>作成手順</vt:lpstr>
      <vt:lpstr>汎用入力規則リスト</vt:lpstr>
      <vt:lpstr>データ参照シート</vt:lpstr>
      <vt:lpstr>チェックリスト</vt:lpstr>
      <vt:lpstr>（別紙3）役員名簿</vt:lpstr>
      <vt:lpstr>3-1実施計画概要（発電）</vt:lpstr>
      <vt:lpstr>3-2　設備導入事業経費の配分（当年度）（発電）</vt:lpstr>
      <vt:lpstr>3-2　設備導入事業経費の配分（他年度１）（発電）</vt:lpstr>
      <vt:lpstr>3-2　設備導入事業経費の配分（他年度２）（発電）</vt:lpstr>
      <vt:lpstr>3-2　設備導入事業経費の配分（他年度３）（発電）</vt:lpstr>
      <vt:lpstr>3-2　設備導入事業経費の配分（総計）（発電）</vt:lpstr>
      <vt:lpstr>3-4　補助事業に要する経費及びその調達方法</vt:lpstr>
      <vt:lpstr>3-6　発電単価の算定について</vt:lpstr>
      <vt:lpstr>3-7　設備及び導入効果（太陽光発電）</vt:lpstr>
      <vt:lpstr>3-7　設備及び導入効果（風力発電）</vt:lpstr>
      <vt:lpstr>3-7　設備及び導入効果（バイオマス発電）</vt:lpstr>
      <vt:lpstr>3-7　設備及び導入効果（水力発電）</vt:lpstr>
      <vt:lpstr>3-7　設備及び導入効果（地熱発電）</vt:lpstr>
      <vt:lpstr>3-8　補助対象設備の機器リスト</vt:lpstr>
      <vt:lpstr>3-18　バイオマス依存率(熱利用)</vt:lpstr>
      <vt:lpstr>3-24　事業実施に関連する事項（発電）</vt:lpstr>
      <vt:lpstr>3-25　事業実施体制</vt:lpstr>
      <vt:lpstr>3-26　事業実施予定スケジュール</vt:lpstr>
      <vt:lpstr>【参考】日本標準産業中分類</vt:lpstr>
      <vt:lpstr>'（別紙3）役員名簿'!Print_Area</vt:lpstr>
      <vt:lpstr>'3-18　バイオマス依存率(熱利用)'!Print_Area</vt:lpstr>
      <vt:lpstr>'3-2　設備導入事業経費の配分（総計）（発電）'!Print_Area</vt:lpstr>
      <vt:lpstr>'3-2　設備導入事業経費の配分（他年度１）（発電）'!Print_Area</vt:lpstr>
      <vt:lpstr>'3-2　設備導入事業経費の配分（他年度２）（発電）'!Print_Area</vt:lpstr>
      <vt:lpstr>'3-2　設備導入事業経費の配分（他年度３）（発電）'!Print_Area</vt:lpstr>
      <vt:lpstr>'3-2　設備導入事業経費の配分（当年度）（発電）'!Print_Area</vt:lpstr>
      <vt:lpstr>'3-24　事業実施に関連する事項（発電）'!Print_Area</vt:lpstr>
      <vt:lpstr>'3-25　事業実施体制'!Print_Area</vt:lpstr>
      <vt:lpstr>'3-26　事業実施予定スケジュール'!Print_Area</vt:lpstr>
      <vt:lpstr>'3-4　補助事業に要する経費及びその調達方法'!Print_Area</vt:lpstr>
      <vt:lpstr>'3-6　発電単価の算定について'!Print_Area</vt:lpstr>
      <vt:lpstr>'3-7　設備及び導入効果（バイオマス発電）'!Print_Area</vt:lpstr>
      <vt:lpstr>'3-7　設備及び導入効果（水力発電）'!Print_Area</vt:lpstr>
      <vt:lpstr>'3-7　設備及び導入効果（太陽光発電）'!Print_Area</vt:lpstr>
      <vt:lpstr>'3-7　設備及び導入効果（地熱発電）'!Print_Area</vt:lpstr>
      <vt:lpstr>'3-7　設備及び導入効果（風力発電）'!Print_Area</vt:lpstr>
      <vt:lpstr>'3-8　補助対象設備の機器リスト'!Print_Area</vt:lpstr>
      <vt:lpstr>チェックリスト!Print_Area</vt:lpstr>
      <vt:lpstr>作成手順!Print_Area</vt:lpstr>
      <vt:lpstr>エネ種</vt:lpstr>
      <vt:lpstr>エネ種_熱利用</vt:lpstr>
      <vt:lpstr>エネ種_発電設備</vt:lpstr>
      <vt:lpstr>バイオマスコジェネの発電方式</vt:lpstr>
      <vt:lpstr>バイオマス原料利用単位</vt:lpstr>
      <vt:lpstr>バイオマス原料利用単位_低位発熱量</vt:lpstr>
      <vt:lpstr>バイオマス熱利用</vt:lpstr>
      <vt:lpstr>バイオマス燃料の形態</vt:lpstr>
      <vt:lpstr>バイオマス燃料製造</vt:lpstr>
      <vt:lpstr>バイオマス燃料製造設備の方式</vt:lpstr>
      <vt:lpstr>バイオマス発電</vt:lpstr>
      <vt:lpstr>バイオマス発電形態</vt:lpstr>
      <vt:lpstr>温度差エネルギー利用</vt:lpstr>
      <vt:lpstr>機器リスト用設備種別</vt:lpstr>
      <vt:lpstr>固定価格買取制度の有無</vt:lpstr>
      <vt:lpstr>実施計画概要_３分の１</vt:lpstr>
      <vt:lpstr>実施計画概要_３分の２</vt:lpstr>
      <vt:lpstr>新規・継続チェック</vt:lpstr>
      <vt:lpstr>申請する補助率</vt:lpstr>
      <vt:lpstr>水力発電</vt:lpstr>
      <vt:lpstr>設備</vt:lpstr>
      <vt:lpstr>設備種別</vt:lpstr>
      <vt:lpstr>雪氷種別</vt:lpstr>
      <vt:lpstr>雪氷熱利用</vt:lpstr>
      <vt:lpstr>太陽光発電</vt:lpstr>
      <vt:lpstr>太陽熱利用</vt:lpstr>
      <vt:lpstr>地中熱利用</vt:lpstr>
      <vt:lpstr>地熱発電</vt:lpstr>
      <vt:lpstr>中分類</vt:lpstr>
      <vt:lpstr>都道府県コード</vt:lpstr>
      <vt:lpstr>風力発電</vt:lpstr>
      <vt:lpstr>分類コード</vt:lpstr>
      <vt:lpstr>補助率</vt:lpstr>
      <vt:lpstr>無</vt:lpstr>
      <vt:lpstr>有</vt:lpstr>
      <vt:lpstr>有無チェック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cp:lastModifiedBy>吉田 裕明</cp:lastModifiedBy>
  <cp:lastPrinted>2016-05-12T03:53:39Z</cp:lastPrinted>
  <dcterms:created xsi:type="dcterms:W3CDTF">2012-07-26T07:45:28Z</dcterms:created>
  <dcterms:modified xsi:type="dcterms:W3CDTF">2016-06-17T05:05:53Z</dcterms:modified>
</cp:coreProperties>
</file>