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7.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624" lockStructure="1"/>
  <bookViews>
    <workbookView xWindow="0" yWindow="75" windowWidth="20715" windowHeight="11880" tabRatio="865" firstSheet="3" activeTab="3"/>
  </bookViews>
  <sheets>
    <sheet name="汎用入力規則リスト" sheetId="78" state="hidden" r:id="rId1"/>
    <sheet name="データ参照シート" sheetId="79" state="hidden" r:id="rId2"/>
    <sheet name="チェックリスト（可変）" sheetId="73" state="hidden" r:id="rId3"/>
    <sheet name="作成手順" sheetId="92" r:id="rId4"/>
    <sheet name="チェックリスト" sheetId="91" r:id="rId5"/>
    <sheet name="（別紙3）役員名簿" sheetId="85" r:id="rId6"/>
    <sheet name="3-1実施計画概要（熱利用）" sheetId="4" r:id="rId7"/>
    <sheet name="3-2　設備導入事業経費の配分（当年度）（熱利用）" sheetId="75" r:id="rId8"/>
    <sheet name="3-2　設備導入事業経費の配分（他年度１）（熱利用）" sheetId="81" r:id="rId9"/>
    <sheet name="3-2　設備導入事業経費の配分（他年度２）（熱利用）" sheetId="82" r:id="rId10"/>
    <sheet name="3-2　設備導入事業経費の配分（他年度３）（熱利用）" sheetId="83" r:id="rId11"/>
    <sheet name="3-2　設備導入事業経費の配分（総計）（熱利用）" sheetId="76" r:id="rId12"/>
    <sheet name="3-4　補助事業に要する経費及びその調達方法" sheetId="22" r:id="rId13"/>
    <sheet name="3-6　熱利用単価の算定について" sheetId="26" r:id="rId14"/>
    <sheet name="3-7　設備及び導入効果（太陽熱利用）" sheetId="8" r:id="rId15"/>
    <sheet name="3-7　設備及び導入効果（温度差エネルギー利用）" sheetId="57" r:id="rId16"/>
    <sheet name="3-7　設備及び導入効果（雪氷熱利用）" sheetId="58" r:id="rId17"/>
    <sheet name="3-7　設備及び導入効果（地中熱利用）" sheetId="59" r:id="rId18"/>
    <sheet name="3-7　設備及び導入効果（バイオマス熱利用）" sheetId="60" r:id="rId19"/>
    <sheet name="3-7　設備及び導入効果（バイオマス燃料製造）" sheetId="62" r:id="rId20"/>
    <sheet name="3-8　補助対象設備の機器リスト" sheetId="49" r:id="rId21"/>
    <sheet name="3-18　バイオマス依存率(熱利用)" sheetId="44" r:id="rId22"/>
    <sheet name="3-18　バイオマス依存率(燃料製造)" sheetId="45" r:id="rId23"/>
    <sheet name="3-24　事業実施に関連する事項（熱利用）" sheetId="61" r:id="rId24"/>
    <sheet name="3-25　事業実施体制" sheetId="23" r:id="rId25"/>
    <sheet name="3-26　事業実施予定スケジュール" sheetId="46" r:id="rId26"/>
    <sheet name="【参考】日本標準産業中分類" sheetId="27" state="hidden" r:id="rId27"/>
  </sheets>
  <definedNames>
    <definedName name="_xlnm.Print_Area" localSheetId="5">'（別紙3）役員名簿'!$B$2:$K$24</definedName>
    <definedName name="_xlnm.Print_Area" localSheetId="21">'3-18　バイオマス依存率(熱利用)'!$A$1:$K$50</definedName>
    <definedName name="_xlnm.Print_Area" localSheetId="22">'3-18　バイオマス依存率(燃料製造)'!$A$1:$K$51</definedName>
    <definedName name="_xlnm.Print_Area" localSheetId="6">IF(申請する補助率="２／３",'3-1実施計画概要（熱利用）'!$A$1:$H$47,'3-1実施計画概要（熱利用）'!$A$1:$H$37)</definedName>
    <definedName name="_xlnm.Print_Area" localSheetId="11">'3-2　設備導入事業経費の配分（総計）（熱利用）'!$A$1:$I$35</definedName>
    <definedName name="_xlnm.Print_Area" localSheetId="8">'3-2　設備導入事業経費の配分（他年度１）（熱利用）'!$A$1:$I$34</definedName>
    <definedName name="_xlnm.Print_Area" localSheetId="9">'3-2　設備導入事業経費の配分（他年度２）（熱利用）'!$A$1:$I$34</definedName>
    <definedName name="_xlnm.Print_Area" localSheetId="10">'3-2　設備導入事業経費の配分（他年度３）（熱利用）'!$A$1:$I$34</definedName>
    <definedName name="_xlnm.Print_Area" localSheetId="7">'3-2　設備導入事業経費の配分（当年度）（熱利用）'!$A$1:$I$34</definedName>
    <definedName name="_xlnm.Print_Area" localSheetId="23">'3-24　事業実施に関連する事項（熱利用）'!$A$1:$J$24</definedName>
    <definedName name="_xlnm.Print_Area" localSheetId="24">'3-25　事業実施体制'!$A$1:$K$25</definedName>
    <definedName name="_xlnm.Print_Area" localSheetId="25">'3-26　事業実施予定スケジュール'!$A$1:$AM$49</definedName>
    <definedName name="_xlnm.Print_Area" localSheetId="12">'3-4　補助事業に要する経費及びその調達方法'!$A$1:$N$20</definedName>
    <definedName name="_xlnm.Print_Area" localSheetId="13">'3-6　熱利用単価の算定について'!$A$1:$H$39</definedName>
    <definedName name="_xlnm.Print_Area" localSheetId="18">'3-7　設備及び導入効果（バイオマス熱利用）'!$A$1:$S$97</definedName>
    <definedName name="_xlnm.Print_Area" localSheetId="19">'3-7　設備及び導入効果（バイオマス燃料製造）'!$A$1:$S$80</definedName>
    <definedName name="_xlnm.Print_Area" localSheetId="15">'3-7　設備及び導入効果（温度差エネルギー利用）'!$A$1:$S$67</definedName>
    <definedName name="_xlnm.Print_Area" localSheetId="16">'3-7　設備及び導入効果（雪氷熱利用）'!$A$1:$S$50</definedName>
    <definedName name="_xlnm.Print_Area" localSheetId="14">'3-7　設備及び導入効果（太陽熱利用）'!$A$1:$S$62</definedName>
    <definedName name="_xlnm.Print_Area" localSheetId="17">'3-7　設備及び導入効果（地中熱利用）'!$A$1:$S$61</definedName>
    <definedName name="_xlnm.Print_Area" localSheetId="20">'3-8　補助対象設備の機器リスト'!$A$1:$K$28</definedName>
    <definedName name="_xlnm.Print_Area" localSheetId="4">チェックリスト!$A$1:$G$42</definedName>
    <definedName name="_xlnm.Print_Area" localSheetId="2">'チェックリスト（可変）'!$A$2:$G$43</definedName>
    <definedName name="_xlnm.Print_Area" localSheetId="3">作成手順!$A$1:$M$29</definedName>
    <definedName name="エネ種">汎用入力規則リスト!$B$11:$L$11</definedName>
    <definedName name="エネ種_熱利用">汎用入力規則リスト!$B$11:$G$11</definedName>
    <definedName name="エネ種_発電設備">汎用入力規則リスト!$H$11:$L$11</definedName>
    <definedName name="バイオマスコジェネの発電方式">汎用入力規則リスト!$B$4:$C$4</definedName>
    <definedName name="バイオマス原料利用単位">汎用入力規則リスト!$B$22:$C$22</definedName>
    <definedName name="バイオマス原料利用単位_低位発熱量">汎用入力規則リスト!$B$23:$C$23</definedName>
    <definedName name="バイオマス熱利用">汎用入力規則リスト!$F$12:$F$21</definedName>
    <definedName name="バイオマス燃料の形態">汎用入力規則リスト!$B$7:$D$7</definedName>
    <definedName name="バイオマス燃料製造">汎用入力規則リスト!$G$12:$G$20</definedName>
    <definedName name="バイオマス燃料製造設備の方式">汎用入力規則リスト!$B$6:$C$6</definedName>
    <definedName name="バイオマス発電">汎用入力規則リスト!$J$12:$J$21</definedName>
    <definedName name="バイオマス発電形態">汎用入力規則リスト!$B$10:$C$10</definedName>
    <definedName name="温度差エネルギー利用">汎用入力規則リスト!$C$12:$C$20</definedName>
    <definedName name="固定価格買取制度の有無">汎用入力規則リスト!$B$5:$D$5</definedName>
    <definedName name="実施計画概要_３分の１">'3-1実施計画概要（熱利用）'!$A$1:$H$37</definedName>
    <definedName name="実施計画概要_３分の２">'3-1実施計画概要（熱利用）'!$A$1:$H$47</definedName>
    <definedName name="新規・継続チェック">汎用入力規則リスト!$B$2:$C$2</definedName>
    <definedName name="申請する補助率">'3-1実施計画概要（熱利用）'!$H$4</definedName>
    <definedName name="水力発電">汎用入力規則リスト!$K$12:$K$21</definedName>
    <definedName name="設備種別">汎用入力規則リスト!$M$12:$M$21</definedName>
    <definedName name="雪氷種別">汎用入力規則リスト!$B$3:$C$3</definedName>
    <definedName name="雪氷熱利用">汎用入力規則リスト!$D$12:$D$18</definedName>
    <definedName name="太陽光発電">汎用入力規則リスト!$H$12:$H$21</definedName>
    <definedName name="太陽熱利用">汎用入力規則リスト!$B$12:$B$20</definedName>
    <definedName name="地中熱利用">汎用入力規則リスト!$E$12:$E$18</definedName>
    <definedName name="地熱発電">汎用入力規則リスト!$L$12:$L$21</definedName>
    <definedName name="中分類">【参考】日本標準産業中分類!$B$2:$B$100</definedName>
    <definedName name="都道府県コード">【参考】日本標準産業中分類!$D$2:$D$48</definedName>
    <definedName name="風力発電">汎用入力規則リスト!$I$12:$I$21</definedName>
    <definedName name="分類コード">【参考】日本標準産業中分類!$A$1:$C$100</definedName>
    <definedName name="補助率">汎用入力規則リスト!$B$33:$C$33</definedName>
    <definedName name="無">汎用入力規則リスト!$C$34</definedName>
    <definedName name="有">汎用入力規則リスト!$B$34:$B$35</definedName>
    <definedName name="有無チェック">汎用入力規則リスト!$B$1:$C$1</definedName>
  </definedNames>
  <calcPr calcId="145621"/>
</workbook>
</file>

<file path=xl/calcChain.xml><?xml version="1.0" encoding="utf-8"?>
<calcChain xmlns="http://schemas.openxmlformats.org/spreadsheetml/2006/main">
  <c r="H46" i="45" l="1"/>
  <c r="H46" i="44"/>
  <c r="H32" i="45" l="1"/>
  <c r="H32" i="44"/>
  <c r="C30" i="92" l="1"/>
  <c r="D18" i="92"/>
  <c r="D20" i="92"/>
  <c r="D22" i="92"/>
  <c r="D25" i="92"/>
  <c r="D27" i="92"/>
  <c r="D16" i="92"/>
  <c r="E32" i="44"/>
  <c r="E32" i="45"/>
  <c r="G5" i="45"/>
  <c r="G22" i="45"/>
  <c r="P58" i="62"/>
  <c r="H38" i="45"/>
  <c r="H37" i="45"/>
  <c r="H36" i="45"/>
  <c r="H35" i="45"/>
  <c r="E38" i="45"/>
  <c r="E37" i="45"/>
  <c r="E36" i="45"/>
  <c r="E35" i="45"/>
  <c r="H38" i="44"/>
  <c r="H37" i="44"/>
  <c r="H36" i="44"/>
  <c r="H35" i="44"/>
  <c r="E38" i="44"/>
  <c r="E37" i="44"/>
  <c r="E36" i="44"/>
  <c r="E35" i="44"/>
  <c r="B3" i="79"/>
  <c r="C1" i="73"/>
  <c r="G37" i="73"/>
  <c r="G36" i="73"/>
  <c r="G35" i="73"/>
  <c r="G34" i="73"/>
  <c r="G33" i="73"/>
  <c r="G32" i="73"/>
  <c r="G31" i="73"/>
  <c r="G30" i="73"/>
  <c r="G29" i="73"/>
  <c r="G28" i="73"/>
  <c r="G27" i="73"/>
  <c r="G26" i="73"/>
  <c r="G25" i="73"/>
  <c r="G24" i="73"/>
  <c r="G23" i="73"/>
  <c r="G22" i="73"/>
  <c r="G21" i="73"/>
  <c r="G20" i="73"/>
  <c r="G19" i="73"/>
  <c r="G18" i="73"/>
  <c r="G17" i="73"/>
  <c r="G16" i="73"/>
  <c r="G15" i="73"/>
  <c r="G14" i="73"/>
  <c r="G13" i="73"/>
  <c r="G12" i="73"/>
  <c r="G11" i="73"/>
  <c r="G10" i="73"/>
  <c r="G9" i="73"/>
  <c r="G8" i="73"/>
  <c r="G7" i="73"/>
  <c r="G6" i="73"/>
  <c r="G5" i="73"/>
  <c r="G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I32" i="83"/>
  <c r="I32" i="82"/>
  <c r="I32" i="81"/>
  <c r="I32" i="75"/>
  <c r="B2" i="79"/>
  <c r="E9" i="76" s="1"/>
  <c r="B84" i="79"/>
  <c r="B4" i="79"/>
  <c r="G8" i="83"/>
  <c r="E8" i="76"/>
  <c r="E8" i="83"/>
  <c r="E8" i="82"/>
  <c r="E8" i="81"/>
  <c r="E8" i="75"/>
  <c r="P50" i="62"/>
  <c r="H69" i="62"/>
  <c r="H15" i="62"/>
  <c r="R14" i="62"/>
  <c r="M14" i="62"/>
  <c r="H14" i="62"/>
  <c r="R97" i="60"/>
  <c r="R91" i="60"/>
  <c r="R85" i="60"/>
  <c r="R79" i="60"/>
  <c r="R61" i="59"/>
  <c r="R55" i="59"/>
  <c r="R49" i="58"/>
  <c r="R43" i="58"/>
  <c r="R37" i="58"/>
  <c r="R31" i="58"/>
  <c r="R67" i="57"/>
  <c r="R61" i="57"/>
  <c r="R55" i="57"/>
  <c r="U41" i="62"/>
  <c r="U35" i="62"/>
  <c r="U29" i="62"/>
  <c r="U23" i="62"/>
  <c r="U17" i="62"/>
  <c r="U11" i="62"/>
  <c r="U62" i="60"/>
  <c r="U54" i="60"/>
  <c r="U47" i="60"/>
  <c r="U40" i="60"/>
  <c r="U32" i="60"/>
  <c r="U24" i="60"/>
  <c r="U16" i="60"/>
  <c r="U12" i="60"/>
  <c r="U27" i="59"/>
  <c r="U20" i="59"/>
  <c r="U11" i="59"/>
  <c r="U5" i="59"/>
  <c r="U14" i="58"/>
  <c r="U8" i="58"/>
  <c r="U5" i="58"/>
  <c r="U32" i="57"/>
  <c r="U25" i="57"/>
  <c r="U18" i="57"/>
  <c r="U9" i="57"/>
  <c r="P57" i="62"/>
  <c r="P56" i="62"/>
  <c r="P55" i="62"/>
  <c r="P54" i="62"/>
  <c r="P53" i="62"/>
  <c r="E23" i="44"/>
  <c r="E24" i="44"/>
  <c r="E25" i="44"/>
  <c r="E26" i="44"/>
  <c r="E27" i="44"/>
  <c r="E28" i="44"/>
  <c r="E29" i="44"/>
  <c r="E30" i="44"/>
  <c r="E31" i="44"/>
  <c r="E33" i="44"/>
  <c r="E34" i="44"/>
  <c r="E39" i="44"/>
  <c r="E40" i="44"/>
  <c r="O66" i="60"/>
  <c r="J66" i="60"/>
  <c r="E66" i="60"/>
  <c r="O60" i="60"/>
  <c r="J60" i="60"/>
  <c r="E60" i="60"/>
  <c r="O52" i="60"/>
  <c r="J52" i="60"/>
  <c r="E52" i="60"/>
  <c r="O45" i="60"/>
  <c r="J45" i="60"/>
  <c r="E45" i="60"/>
  <c r="O38" i="60"/>
  <c r="J38" i="60"/>
  <c r="E38" i="60"/>
  <c r="O30" i="60"/>
  <c r="J30" i="60"/>
  <c r="E30" i="60"/>
  <c r="E10" i="60"/>
  <c r="O32" i="59"/>
  <c r="J32" i="59"/>
  <c r="E32" i="59"/>
  <c r="O25" i="59"/>
  <c r="J25" i="59"/>
  <c r="E25" i="59"/>
  <c r="O18" i="59"/>
  <c r="O17" i="59"/>
  <c r="J18" i="59"/>
  <c r="J17" i="59"/>
  <c r="E18" i="59"/>
  <c r="E17" i="59"/>
  <c r="O9" i="59"/>
  <c r="J9" i="59"/>
  <c r="E9" i="59"/>
  <c r="O19" i="58"/>
  <c r="J19" i="58"/>
  <c r="E19" i="58"/>
  <c r="O38" i="57"/>
  <c r="O30" i="57"/>
  <c r="J30" i="57"/>
  <c r="J38" i="57"/>
  <c r="E38" i="57"/>
  <c r="E30" i="57"/>
  <c r="O23" i="57"/>
  <c r="J23" i="57"/>
  <c r="E23" i="57"/>
  <c r="O16" i="57"/>
  <c r="O15" i="57"/>
  <c r="J16" i="57"/>
  <c r="J15" i="57"/>
  <c r="E16" i="57"/>
  <c r="E15" i="57"/>
  <c r="O32" i="8"/>
  <c r="O24" i="8"/>
  <c r="J24" i="8"/>
  <c r="J32" i="8"/>
  <c r="E32" i="8"/>
  <c r="E24" i="8"/>
  <c r="O17" i="8"/>
  <c r="J17" i="8"/>
  <c r="E17" i="8"/>
  <c r="O10" i="8"/>
  <c r="J10" i="8"/>
  <c r="E10" i="8"/>
  <c r="F69" i="62"/>
  <c r="R15" i="62"/>
  <c r="M15" i="62"/>
  <c r="Q96" i="60"/>
  <c r="Q95" i="60"/>
  <c r="Q90" i="60"/>
  <c r="Q89" i="60"/>
  <c r="Q84" i="60"/>
  <c r="Q83" i="60"/>
  <c r="Q78" i="60"/>
  <c r="Q77" i="60"/>
  <c r="Q60" i="59"/>
  <c r="Q59" i="59"/>
  <c r="Q54" i="59"/>
  <c r="Q53" i="59"/>
  <c r="Q48" i="59"/>
  <c r="R49" i="59"/>
  <c r="Q47" i="59"/>
  <c r="Q42" i="59"/>
  <c r="Q41" i="59"/>
  <c r="Q66" i="57"/>
  <c r="Q65" i="57"/>
  <c r="Q60" i="57"/>
  <c r="Q59" i="57"/>
  <c r="Q54" i="57"/>
  <c r="Q53" i="57"/>
  <c r="Q48" i="57"/>
  <c r="Q47" i="57"/>
  <c r="Q60" i="8"/>
  <c r="Q59" i="8"/>
  <c r="R61" i="8"/>
  <c r="Q54" i="8"/>
  <c r="Q53" i="8"/>
  <c r="R55" i="8"/>
  <c r="Q48" i="8"/>
  <c r="Q47" i="8"/>
  <c r="Q48" i="58"/>
  <c r="Q47" i="58"/>
  <c r="Q42" i="58"/>
  <c r="Q41" i="58"/>
  <c r="Q36" i="58"/>
  <c r="Q35" i="58"/>
  <c r="Q30" i="58"/>
  <c r="Q29" i="58"/>
  <c r="C167" i="79"/>
  <c r="C166" i="79"/>
  <c r="C165" i="79"/>
  <c r="C164" i="79"/>
  <c r="C151" i="79"/>
  <c r="C150" i="79"/>
  <c r="C149" i="79"/>
  <c r="C148" i="79"/>
  <c r="C135" i="79"/>
  <c r="C134" i="79"/>
  <c r="C133" i="79"/>
  <c r="C132" i="79"/>
  <c r="C119" i="79"/>
  <c r="C118" i="79"/>
  <c r="C117" i="79"/>
  <c r="C116" i="79"/>
  <c r="Q42" i="8"/>
  <c r="Q41" i="8"/>
  <c r="C103" i="79"/>
  <c r="C102" i="79"/>
  <c r="C101" i="79"/>
  <c r="C100" i="79"/>
  <c r="C39" i="26"/>
  <c r="C20" i="26"/>
  <c r="L11" i="22"/>
  <c r="J11" i="22"/>
  <c r="I11" i="22"/>
  <c r="H11" i="22"/>
  <c r="F11" i="22"/>
  <c r="K10" i="22"/>
  <c r="K9" i="22"/>
  <c r="K8" i="22"/>
  <c r="K7" i="22"/>
  <c r="K11" i="22"/>
  <c r="B78" i="79"/>
  <c r="D29" i="76"/>
  <c r="D28" i="76"/>
  <c r="D27" i="76"/>
  <c r="D26" i="76"/>
  <c r="D25" i="76"/>
  <c r="D24" i="76"/>
  <c r="D23" i="76"/>
  <c r="D21" i="76"/>
  <c r="D20" i="76"/>
  <c r="D19" i="76"/>
  <c r="D18" i="76"/>
  <c r="D17" i="76"/>
  <c r="D16" i="76"/>
  <c r="D15" i="76"/>
  <c r="D14" i="76"/>
  <c r="D13" i="76"/>
  <c r="D12" i="76"/>
  <c r="D10" i="76"/>
  <c r="D9" i="76"/>
  <c r="D8" i="76"/>
  <c r="B29" i="76"/>
  <c r="B28" i="76"/>
  <c r="B27" i="76"/>
  <c r="B26" i="76"/>
  <c r="B25" i="76"/>
  <c r="B24" i="76"/>
  <c r="B23" i="76"/>
  <c r="B21" i="76"/>
  <c r="B20" i="76"/>
  <c r="B19" i="76"/>
  <c r="B18" i="76"/>
  <c r="B17" i="76"/>
  <c r="D30" i="83"/>
  <c r="B71" i="79"/>
  <c r="B30" i="83"/>
  <c r="B65" i="79"/>
  <c r="D22" i="83"/>
  <c r="D31" i="83"/>
  <c r="B22" i="83"/>
  <c r="B64" i="79"/>
  <c r="D11" i="83"/>
  <c r="B69" i="79"/>
  <c r="B11" i="83"/>
  <c r="B63" i="79"/>
  <c r="D30" i="82"/>
  <c r="B57" i="79"/>
  <c r="B30" i="82"/>
  <c r="B51" i="79"/>
  <c r="D22" i="82"/>
  <c r="B56" i="79"/>
  <c r="B22" i="82"/>
  <c r="B50" i="79"/>
  <c r="D11" i="82"/>
  <c r="B55" i="79"/>
  <c r="B11" i="82"/>
  <c r="D30" i="81"/>
  <c r="B43" i="79"/>
  <c r="B30" i="81"/>
  <c r="B37" i="79"/>
  <c r="D22" i="81"/>
  <c r="B42" i="79"/>
  <c r="B22" i="81"/>
  <c r="B36" i="79"/>
  <c r="D11" i="81"/>
  <c r="B11" i="81"/>
  <c r="B35" i="79"/>
  <c r="B5" i="79"/>
  <c r="B17" i="79"/>
  <c r="B7" i="79"/>
  <c r="E24" i="4"/>
  <c r="B6" i="79"/>
  <c r="D30" i="75"/>
  <c r="B29" i="79"/>
  <c r="B30" i="75"/>
  <c r="B23" i="79"/>
  <c r="D22" i="75"/>
  <c r="B28" i="79"/>
  <c r="B22" i="75"/>
  <c r="B22" i="79"/>
  <c r="D11" i="75"/>
  <c r="B27" i="79"/>
  <c r="B11" i="75"/>
  <c r="E6" i="44"/>
  <c r="F22" i="45"/>
  <c r="H40" i="45"/>
  <c r="E40" i="45"/>
  <c r="H39" i="45"/>
  <c r="E39" i="45"/>
  <c r="H34" i="45"/>
  <c r="E34" i="45"/>
  <c r="H33" i="45"/>
  <c r="E33" i="45"/>
  <c r="H31" i="45"/>
  <c r="E31" i="45"/>
  <c r="H30" i="45"/>
  <c r="E30" i="45"/>
  <c r="H29" i="45"/>
  <c r="E29" i="45"/>
  <c r="H28" i="45"/>
  <c r="E28" i="45"/>
  <c r="H27" i="45"/>
  <c r="E27" i="45"/>
  <c r="H26" i="45"/>
  <c r="E26" i="45"/>
  <c r="H25" i="45"/>
  <c r="E25" i="45"/>
  <c r="H24" i="45"/>
  <c r="E24" i="45"/>
  <c r="H23" i="45"/>
  <c r="E23" i="45"/>
  <c r="E7" i="45"/>
  <c r="H18" i="45"/>
  <c r="E18" i="45"/>
  <c r="H17" i="45"/>
  <c r="E17" i="45"/>
  <c r="H16" i="45"/>
  <c r="E16" i="45"/>
  <c r="H15" i="45"/>
  <c r="E15" i="45"/>
  <c r="H14" i="45"/>
  <c r="E14" i="45"/>
  <c r="H13" i="45"/>
  <c r="E13" i="45"/>
  <c r="H12" i="45"/>
  <c r="E12" i="45"/>
  <c r="H11" i="45"/>
  <c r="E11" i="45"/>
  <c r="H10" i="45"/>
  <c r="E10" i="45"/>
  <c r="H9" i="45"/>
  <c r="E9" i="45"/>
  <c r="H8" i="45"/>
  <c r="E8" i="45"/>
  <c r="H7" i="45"/>
  <c r="H6" i="45"/>
  <c r="I19" i="45"/>
  <c r="B82" i="79"/>
  <c r="E9" i="62" s="1"/>
  <c r="E6" i="45"/>
  <c r="E42" i="45"/>
  <c r="E7" i="44"/>
  <c r="E8" i="44"/>
  <c r="E9" i="44"/>
  <c r="E10" i="44"/>
  <c r="E11" i="44"/>
  <c r="E12" i="44"/>
  <c r="E13" i="44"/>
  <c r="E14" i="44"/>
  <c r="E15" i="44"/>
  <c r="E16" i="44"/>
  <c r="E17" i="44"/>
  <c r="E18" i="44"/>
  <c r="H40" i="44"/>
  <c r="H39" i="44"/>
  <c r="H34" i="44"/>
  <c r="H33" i="44"/>
  <c r="H31" i="44"/>
  <c r="H30" i="44"/>
  <c r="H29" i="44"/>
  <c r="H28" i="44"/>
  <c r="H27" i="44"/>
  <c r="H26" i="44"/>
  <c r="H25" i="44"/>
  <c r="H24" i="44"/>
  <c r="H23" i="44"/>
  <c r="H18" i="44"/>
  <c r="H17" i="44"/>
  <c r="H16" i="44"/>
  <c r="H15" i="44"/>
  <c r="H14" i="44"/>
  <c r="H13" i="44"/>
  <c r="H12" i="44"/>
  <c r="H11" i="44"/>
  <c r="H10" i="44"/>
  <c r="H9" i="44"/>
  <c r="H8" i="44"/>
  <c r="H7" i="44"/>
  <c r="H6" i="44"/>
  <c r="B31" i="83"/>
  <c r="B32" i="83"/>
  <c r="B66" i="79"/>
  <c r="B8" i="76"/>
  <c r="B9" i="76"/>
  <c r="B10" i="76"/>
  <c r="B13" i="76"/>
  <c r="B15" i="76"/>
  <c r="B12" i="76"/>
  <c r="B14" i="76"/>
  <c r="B16" i="76"/>
  <c r="B21" i="79"/>
  <c r="E42" i="44"/>
  <c r="B94" i="79"/>
  <c r="C24" i="81" s="1"/>
  <c r="E24" i="81" s="1"/>
  <c r="H70" i="62"/>
  <c r="B49" i="79"/>
  <c r="B86" i="79"/>
  <c r="C15" i="76" s="1"/>
  <c r="E15" i="76" s="1"/>
  <c r="D164" i="79"/>
  <c r="B171" i="79"/>
  <c r="D93" i="60"/>
  <c r="B89" i="79"/>
  <c r="C18" i="76" s="1"/>
  <c r="E18" i="76" s="1"/>
  <c r="B169" i="79"/>
  <c r="D81" i="60"/>
  <c r="B168" i="79"/>
  <c r="D75" i="60"/>
  <c r="I19" i="44"/>
  <c r="B81" i="79"/>
  <c r="E14" i="60" s="1"/>
  <c r="D132" i="79"/>
  <c r="B138" i="79" s="1"/>
  <c r="D39" i="58" s="1"/>
  <c r="B170" i="79"/>
  <c r="D87" i="60"/>
  <c r="D116" i="79"/>
  <c r="B122" i="79"/>
  <c r="D57" i="57"/>
  <c r="F70" i="62"/>
  <c r="B185" i="79"/>
  <c r="H10" i="79"/>
  <c r="H12" i="79"/>
  <c r="A2" i="75"/>
  <c r="J11" i="79"/>
  <c r="F71" i="62"/>
  <c r="H4" i="79"/>
  <c r="H6" i="79"/>
  <c r="J12" i="79"/>
  <c r="B177" i="79"/>
  <c r="I134" i="79" s="1"/>
  <c r="B173" i="79"/>
  <c r="I142" i="79" s="1"/>
  <c r="B175" i="79"/>
  <c r="K142" i="79" s="1"/>
  <c r="B179" i="79"/>
  <c r="K134" i="79" s="1"/>
  <c r="B178" i="79"/>
  <c r="J134" i="79" s="1"/>
  <c r="B174" i="79"/>
  <c r="J142" i="79" s="1"/>
  <c r="B176" i="79"/>
  <c r="H134" i="79" s="1"/>
  <c r="B172" i="79"/>
  <c r="H142" i="79" s="1"/>
  <c r="I41" i="45"/>
  <c r="I41" i="44"/>
  <c r="D31" i="81"/>
  <c r="B44" i="79"/>
  <c r="H30" i="81"/>
  <c r="B47" i="79"/>
  <c r="H30" i="82"/>
  <c r="B61" i="79"/>
  <c r="G8" i="75"/>
  <c r="B87" i="79"/>
  <c r="C16" i="75" s="1"/>
  <c r="E16" i="75" s="1"/>
  <c r="E9" i="81"/>
  <c r="H22" i="83"/>
  <c r="B74" i="79"/>
  <c r="D100" i="79"/>
  <c r="B104" i="79" s="1"/>
  <c r="D39" i="8" s="1"/>
  <c r="C24" i="82"/>
  <c r="E24" i="82" s="1"/>
  <c r="C24" i="83"/>
  <c r="E24" i="83" s="1"/>
  <c r="D11" i="76"/>
  <c r="D148" i="79"/>
  <c r="B153" i="79"/>
  <c r="D45" i="59"/>
  <c r="B152" i="79"/>
  <c r="D39" i="59"/>
  <c r="D33" i="81"/>
  <c r="M16" i="78"/>
  <c r="M12" i="78"/>
  <c r="B14" i="26"/>
  <c r="C15" i="83"/>
  <c r="E15" i="83" s="1"/>
  <c r="M21" i="78"/>
  <c r="M18" i="78"/>
  <c r="B88" i="79"/>
  <c r="C17" i="82" s="1"/>
  <c r="E17" i="82" s="1"/>
  <c r="C9" i="81"/>
  <c r="B93" i="79"/>
  <c r="C23" i="75" s="1"/>
  <c r="E23" i="75" s="1"/>
  <c r="B79" i="79"/>
  <c r="B80" i="79" s="1"/>
  <c r="C19" i="26" s="1"/>
  <c r="C17" i="26" s="1"/>
  <c r="C9" i="82"/>
  <c r="M17" i="78"/>
  <c r="C9" i="76"/>
  <c r="M14" i="78"/>
  <c r="C9" i="83"/>
  <c r="B90" i="79"/>
  <c r="C18" i="81"/>
  <c r="E18" i="81" s="1"/>
  <c r="C24" i="76"/>
  <c r="E24" i="76"/>
  <c r="B99" i="79"/>
  <c r="C29" i="82" s="1"/>
  <c r="E29" i="82" s="1"/>
  <c r="E9" i="83"/>
  <c r="B91" i="79"/>
  <c r="B83" i="79"/>
  <c r="C12" i="76" s="1"/>
  <c r="E12" i="76" s="1"/>
  <c r="C18" i="75"/>
  <c r="E18" i="75" s="1"/>
  <c r="C15" i="81"/>
  <c r="E15" i="81" s="1"/>
  <c r="V1" i="60"/>
  <c r="V1" i="59"/>
  <c r="C15" i="75"/>
  <c r="E15" i="75" s="1"/>
  <c r="V1" i="8"/>
  <c r="V1" i="58"/>
  <c r="V1" i="62"/>
  <c r="V1" i="57"/>
  <c r="B11" i="76"/>
  <c r="B4" i="46"/>
  <c r="J9" i="79"/>
  <c r="J6" i="79"/>
  <c r="D5" i="46"/>
  <c r="I8" i="79"/>
  <c r="I10" i="79"/>
  <c r="B7" i="22"/>
  <c r="H8" i="79"/>
  <c r="H9" i="79"/>
  <c r="R43" i="59"/>
  <c r="B154" i="79"/>
  <c r="D51" i="59"/>
  <c r="B41" i="79"/>
  <c r="H30" i="83"/>
  <c r="B75" i="79"/>
  <c r="H11" i="81"/>
  <c r="B45" i="79"/>
  <c r="C18" i="83"/>
  <c r="E18" i="83" s="1"/>
  <c r="B31" i="81"/>
  <c r="H22" i="81"/>
  <c r="B30" i="76"/>
  <c r="G8" i="82"/>
  <c r="H11" i="75"/>
  <c r="H11" i="83"/>
  <c r="B85" i="79"/>
  <c r="M19" i="78"/>
  <c r="C18" i="82"/>
  <c r="E18" i="82"/>
  <c r="C15" i="82"/>
  <c r="E15" i="82" s="1"/>
  <c r="C24" i="75"/>
  <c r="E24" i="75"/>
  <c r="C20" i="83"/>
  <c r="E20" i="83" s="1"/>
  <c r="M15" i="78"/>
  <c r="M13" i="78"/>
  <c r="M20" i="78"/>
  <c r="B95" i="79"/>
  <c r="B96" i="79"/>
  <c r="B97" i="79"/>
  <c r="C9" i="75"/>
  <c r="R49" i="57"/>
  <c r="B123" i="79"/>
  <c r="D63" i="57"/>
  <c r="B120" i="79"/>
  <c r="D45" i="57"/>
  <c r="B121" i="79"/>
  <c r="D51" i="57"/>
  <c r="D31" i="75"/>
  <c r="D30" i="76"/>
  <c r="H30" i="75"/>
  <c r="D22" i="76"/>
  <c r="H22" i="75"/>
  <c r="B22" i="76"/>
  <c r="B31" i="75"/>
  <c r="B25" i="79"/>
  <c r="G8" i="81"/>
  <c r="C16" i="76"/>
  <c r="E16" i="76" s="1"/>
  <c r="C16" i="83"/>
  <c r="E16" i="83" s="1"/>
  <c r="B161" i="79"/>
  <c r="I133" i="79" s="1"/>
  <c r="B157" i="79"/>
  <c r="I141" i="79" s="1"/>
  <c r="B160" i="79"/>
  <c r="H133" i="79" s="1"/>
  <c r="B155" i="79"/>
  <c r="D57" i="59"/>
  <c r="B158" i="79"/>
  <c r="J141" i="79" s="1"/>
  <c r="C17" i="76"/>
  <c r="E17" i="76" s="1"/>
  <c r="C17" i="81"/>
  <c r="E17" i="81"/>
  <c r="C17" i="75"/>
  <c r="E17" i="75" s="1"/>
  <c r="C17" i="83"/>
  <c r="E17" i="83" s="1"/>
  <c r="C23" i="76"/>
  <c r="E23" i="76" s="1"/>
  <c r="C23" i="81"/>
  <c r="E23" i="81" s="1"/>
  <c r="C29" i="83"/>
  <c r="E29" i="83" s="1"/>
  <c r="C29" i="75"/>
  <c r="E29" i="75"/>
  <c r="C29" i="76"/>
  <c r="E29" i="76" s="1"/>
  <c r="C29" i="81"/>
  <c r="E29" i="81"/>
  <c r="C12" i="82"/>
  <c r="E12" i="82" s="1"/>
  <c r="C12" i="81"/>
  <c r="E12" i="81" s="1"/>
  <c r="C19" i="83"/>
  <c r="E19" i="83" s="1"/>
  <c r="C19" i="76"/>
  <c r="E19" i="76" s="1"/>
  <c r="C19" i="75"/>
  <c r="E19" i="75" s="1"/>
  <c r="C19" i="81"/>
  <c r="E19" i="81"/>
  <c r="C19" i="82"/>
  <c r="E19" i="82" s="1"/>
  <c r="C20" i="81"/>
  <c r="E20" i="81"/>
  <c r="C20" i="75"/>
  <c r="E20" i="75" s="1"/>
  <c r="C20" i="82"/>
  <c r="E20" i="82"/>
  <c r="C20" i="76"/>
  <c r="E20" i="76" s="1"/>
  <c r="B162" i="79"/>
  <c r="J133" i="79" s="1"/>
  <c r="B156" i="79"/>
  <c r="H141" i="79" s="1"/>
  <c r="B159" i="79"/>
  <c r="K141" i="79" s="1"/>
  <c r="B163" i="79"/>
  <c r="K133" i="79" s="1"/>
  <c r="B39" i="79"/>
  <c r="B32" i="81"/>
  <c r="B38" i="79"/>
  <c r="B46" i="79"/>
  <c r="H31" i="81"/>
  <c r="B73" i="79"/>
  <c r="H31" i="83"/>
  <c r="B31" i="79"/>
  <c r="C27" i="81"/>
  <c r="E27" i="81" s="1"/>
  <c r="C27" i="75"/>
  <c r="E27" i="75" s="1"/>
  <c r="C27" i="82"/>
  <c r="E27" i="82"/>
  <c r="C27" i="83"/>
  <c r="E27" i="83" s="1"/>
  <c r="C27" i="76"/>
  <c r="E27" i="76"/>
  <c r="C26" i="76"/>
  <c r="E26" i="76" s="1"/>
  <c r="C26" i="82"/>
  <c r="E26" i="82"/>
  <c r="C26" i="75"/>
  <c r="E26" i="75" s="1"/>
  <c r="C26" i="81"/>
  <c r="E26" i="81" s="1"/>
  <c r="C26" i="83"/>
  <c r="E26" i="83" s="1"/>
  <c r="C14" i="83"/>
  <c r="E14" i="83"/>
  <c r="C14" i="76"/>
  <c r="E14" i="76" s="1"/>
  <c r="C14" i="75"/>
  <c r="E14" i="75"/>
  <c r="C14" i="81"/>
  <c r="E14" i="81" s="1"/>
  <c r="C14" i="82"/>
  <c r="E14" i="82"/>
  <c r="C25" i="83"/>
  <c r="E25" i="83" s="1"/>
  <c r="C25" i="82"/>
  <c r="E25" i="82" s="1"/>
  <c r="C25" i="81"/>
  <c r="E25" i="81" s="1"/>
  <c r="C25" i="76"/>
  <c r="E25" i="76"/>
  <c r="C25" i="75"/>
  <c r="E25" i="75" s="1"/>
  <c r="B127" i="79"/>
  <c r="K139" i="79" s="1"/>
  <c r="B128" i="79"/>
  <c r="H131" i="79" s="1"/>
  <c r="B126" i="79"/>
  <c r="J139" i="79" s="1"/>
  <c r="B130" i="79"/>
  <c r="J131" i="79" s="1"/>
  <c r="B131" i="79"/>
  <c r="K131" i="79" s="1"/>
  <c r="B124" i="79"/>
  <c r="H139" i="79" s="1"/>
  <c r="B125" i="79"/>
  <c r="I139" i="79" s="1"/>
  <c r="B129" i="79"/>
  <c r="I131" i="79" s="1"/>
  <c r="D33" i="75"/>
  <c r="B30" i="79"/>
  <c r="G24" i="4"/>
  <c r="B33" i="79"/>
  <c r="H30" i="76"/>
  <c r="B32" i="79"/>
  <c r="H31" i="75"/>
  <c r="H33" i="75"/>
  <c r="B32" i="75"/>
  <c r="B33" i="75"/>
  <c r="B26" i="79"/>
  <c r="B33" i="81"/>
  <c r="B40" i="79"/>
  <c r="H33" i="81"/>
  <c r="B48" i="79"/>
  <c r="E8" i="22"/>
  <c r="G8" i="22"/>
  <c r="M8" i="22"/>
  <c r="O8" i="22"/>
  <c r="B76" i="79"/>
  <c r="E10" i="22"/>
  <c r="G10" i="22"/>
  <c r="M10" i="22"/>
  <c r="O10" i="22"/>
  <c r="H33" i="83"/>
  <c r="E9" i="75"/>
  <c r="R49" i="8"/>
  <c r="R43" i="8"/>
  <c r="C12" i="83"/>
  <c r="E12" i="83"/>
  <c r="C12" i="75"/>
  <c r="E12" i="75" s="1"/>
  <c r="H5" i="79"/>
  <c r="H7" i="79"/>
  <c r="I11" i="79"/>
  <c r="C16" i="82"/>
  <c r="E16" i="82" s="1"/>
  <c r="B92" i="79"/>
  <c r="C21" i="82" s="1"/>
  <c r="E21" i="82" s="1"/>
  <c r="E9" i="82"/>
  <c r="C16" i="81"/>
  <c r="E16" i="81" s="1"/>
  <c r="B72" i="79"/>
  <c r="G27" i="4"/>
  <c r="D33" i="83"/>
  <c r="B70" i="79"/>
  <c r="B31" i="82"/>
  <c r="G25" i="4"/>
  <c r="D8" i="22"/>
  <c r="B105" i="79"/>
  <c r="D45" i="8" s="1"/>
  <c r="B107" i="79"/>
  <c r="D57" i="8" s="1"/>
  <c r="B106" i="79"/>
  <c r="D51" i="8"/>
  <c r="D10" i="22"/>
  <c r="B33" i="83"/>
  <c r="B68" i="79"/>
  <c r="C10" i="22"/>
  <c r="F27" i="4"/>
  <c r="B67" i="79"/>
  <c r="H22" i="82"/>
  <c r="H22" i="76"/>
  <c r="D31" i="82"/>
  <c r="H11" i="82"/>
  <c r="H11" i="76"/>
  <c r="B53" i="79"/>
  <c r="B31" i="76"/>
  <c r="B32" i="82"/>
  <c r="B52" i="79"/>
  <c r="B32" i="76"/>
  <c r="C8" i="22"/>
  <c r="F25" i="4"/>
  <c r="D7" i="22"/>
  <c r="B24" i="79"/>
  <c r="C7" i="22"/>
  <c r="F24" i="4"/>
  <c r="I12" i="79"/>
  <c r="H11" i="79"/>
  <c r="I6" i="79"/>
  <c r="I5" i="79"/>
  <c r="I9" i="79"/>
  <c r="D35" i="46"/>
  <c r="B18" i="79"/>
  <c r="B8" i="79"/>
  <c r="B9" i="79"/>
  <c r="B10" i="79"/>
  <c r="C13" i="75"/>
  <c r="E13" i="75"/>
  <c r="C13" i="81"/>
  <c r="E13" i="81"/>
  <c r="C13" i="76"/>
  <c r="E13" i="76"/>
  <c r="C13" i="83"/>
  <c r="E13" i="83"/>
  <c r="C13" i="82"/>
  <c r="E13" i="82"/>
  <c r="G8" i="76"/>
  <c r="B59" i="79"/>
  <c r="C21" i="83"/>
  <c r="E21" i="83" s="1"/>
  <c r="B33" i="82"/>
  <c r="B54" i="79"/>
  <c r="B58" i="79"/>
  <c r="D33" i="82"/>
  <c r="D33" i="76"/>
  <c r="B77" i="79"/>
  <c r="C16" i="26"/>
  <c r="D31" i="76"/>
  <c r="F26" i="4"/>
  <c r="F28" i="4"/>
  <c r="C9" i="22"/>
  <c r="C11" i="22"/>
  <c r="B33" i="76"/>
  <c r="B11" i="79"/>
  <c r="B13" i="79"/>
  <c r="B12" i="79"/>
  <c r="B19" i="79"/>
  <c r="M35" i="46"/>
  <c r="G26" i="4"/>
  <c r="G28" i="4"/>
  <c r="D9" i="22"/>
  <c r="D11" i="22"/>
  <c r="E26" i="4"/>
  <c r="A2" i="82"/>
  <c r="B15" i="79"/>
  <c r="A4" i="82"/>
  <c r="B9" i="22"/>
  <c r="B10" i="22"/>
  <c r="A2" i="83"/>
  <c r="E27" i="4"/>
  <c r="B16" i="79"/>
  <c r="A4" i="83"/>
  <c r="V35" i="46"/>
  <c r="B20" i="79"/>
  <c r="AE35" i="46"/>
  <c r="A2" i="81"/>
  <c r="E25" i="4"/>
  <c r="B8" i="22"/>
  <c r="B14" i="79"/>
  <c r="A4" i="81"/>
  <c r="H27" i="4"/>
  <c r="B60" i="79"/>
  <c r="H25" i="4"/>
  <c r="H31" i="82"/>
  <c r="B34" i="79"/>
  <c r="E7" i="22"/>
  <c r="H24" i="4"/>
  <c r="H33" i="82"/>
  <c r="H33" i="76"/>
  <c r="B62" i="79"/>
  <c r="H31" i="76"/>
  <c r="H28" i="4"/>
  <c r="E11" i="22"/>
  <c r="G7" i="22"/>
  <c r="H26" i="4"/>
  <c r="E9" i="22"/>
  <c r="G9" i="22"/>
  <c r="M9" i="22"/>
  <c r="O9" i="22"/>
  <c r="G11" i="22"/>
  <c r="M7" i="22"/>
  <c r="M11" i="22"/>
  <c r="O11" i="22"/>
  <c r="O7" i="22"/>
  <c r="B139" i="79" l="1"/>
  <c r="D45" i="58" s="1"/>
  <c r="B137" i="79"/>
  <c r="D33" i="58" s="1"/>
  <c r="B136" i="79"/>
  <c r="D27" i="58" s="1"/>
  <c r="C21" i="81"/>
  <c r="E21" i="81" s="1"/>
  <c r="C23" i="83"/>
  <c r="E23" i="83" s="1"/>
  <c r="C23" i="82"/>
  <c r="E23" i="82" s="1"/>
  <c r="B98" i="79"/>
  <c r="C21" i="76"/>
  <c r="E21" i="76" s="1"/>
  <c r="C21" i="75"/>
  <c r="E21" i="75" s="1"/>
  <c r="B110" i="79"/>
  <c r="J138" i="79" s="1"/>
  <c r="B182" i="79" s="1"/>
  <c r="B108" i="79"/>
  <c r="H138" i="79" s="1"/>
  <c r="B180" i="79" s="1"/>
  <c r="B114" i="79"/>
  <c r="J130" i="79" s="1"/>
  <c r="B189" i="79" s="1"/>
  <c r="E32" i="4" s="1"/>
  <c r="B113" i="79"/>
  <c r="I130" i="79" s="1"/>
  <c r="B188" i="79" s="1"/>
  <c r="E31" i="4" s="1"/>
  <c r="B115" i="79"/>
  <c r="K130" i="79" s="1"/>
  <c r="B190" i="79" s="1"/>
  <c r="E33" i="4" s="1"/>
  <c r="B111" i="79"/>
  <c r="K138" i="79" s="1"/>
  <c r="B183" i="79" s="1"/>
  <c r="B109" i="79"/>
  <c r="I138" i="79" s="1"/>
  <c r="B181" i="79" s="1"/>
  <c r="B112" i="79"/>
  <c r="H130" i="79" s="1"/>
  <c r="B187" i="79" s="1"/>
  <c r="E30" i="4" s="1"/>
  <c r="B144" i="79" l="1"/>
  <c r="H132" i="79" s="1"/>
  <c r="B145" i="79"/>
  <c r="I132" i="79" s="1"/>
  <c r="B143" i="79"/>
  <c r="K140" i="79" s="1"/>
  <c r="B146" i="79"/>
  <c r="J132" i="79" s="1"/>
  <c r="B141" i="79"/>
  <c r="I140" i="79" s="1"/>
  <c r="B147" i="79"/>
  <c r="K132" i="79" s="1"/>
  <c r="B142" i="79"/>
  <c r="J140" i="79" s="1"/>
  <c r="B140" i="79"/>
  <c r="H140" i="79" s="1"/>
  <c r="C28" i="81"/>
  <c r="E28" i="81" s="1"/>
  <c r="C28" i="82"/>
  <c r="E28" i="82" s="1"/>
  <c r="C28" i="83"/>
  <c r="E28" i="83" s="1"/>
  <c r="C28" i="76"/>
  <c r="E28" i="76" s="1"/>
  <c r="C28" i="75"/>
  <c r="E28" i="75" s="1"/>
  <c r="B184" i="79"/>
  <c r="B186" i="79" s="1"/>
  <c r="C21" i="26" l="1"/>
  <c r="C24" i="26" s="1"/>
  <c r="B191" i="79" s="1"/>
  <c r="H30" i="4" s="1"/>
  <c r="F30" i="4"/>
  <c r="B192" i="79"/>
  <c r="G30" i="4" s="1"/>
</calcChain>
</file>

<file path=xl/sharedStrings.xml><?xml version="1.0" encoding="utf-8"?>
<sst xmlns="http://schemas.openxmlformats.org/spreadsheetml/2006/main" count="3513" uniqueCount="1208">
  <si>
    <t>設備導入事業　　(円)</t>
    <rPh sb="0" eb="2">
      <t>セツビ</t>
    </rPh>
    <rPh sb="2" eb="4">
      <t>ドウニュウ</t>
    </rPh>
    <rPh sb="4" eb="6">
      <t>ジギョウ</t>
    </rPh>
    <rPh sb="9" eb="10">
      <t>エン</t>
    </rPh>
    <phoneticPr fontId="3"/>
  </si>
  <si>
    <t>申請者名</t>
    <rPh sb="0" eb="3">
      <t>シンセイシャ</t>
    </rPh>
    <rPh sb="3" eb="4">
      <t>メイ</t>
    </rPh>
    <phoneticPr fontId="3"/>
  </si>
  <si>
    <t>申請企業情報</t>
    <rPh sb="0" eb="2">
      <t>シンセイ</t>
    </rPh>
    <rPh sb="2" eb="4">
      <t>キギョウ</t>
    </rPh>
    <rPh sb="4" eb="6">
      <t>ジョウホウ</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</si>
  <si>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</si>
  <si>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</si>
  <si>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</si>
  <si>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（単位：円）</t>
    <rPh sb="1" eb="3">
      <t>タンイ</t>
    </rPh>
    <rPh sb="4" eb="5">
      <t>エン</t>
    </rPh>
    <phoneticPr fontId="3"/>
  </si>
  <si>
    <t>補助対象経費の額</t>
  </si>
  <si>
    <t>金額</t>
  </si>
  <si>
    <t>設計費</t>
  </si>
  <si>
    <t>（小計）</t>
  </si>
  <si>
    <t>設備費</t>
    <rPh sb="0" eb="3">
      <t>セツビヒ</t>
    </rPh>
    <phoneticPr fontId="3"/>
  </si>
  <si>
    <t>工事費</t>
  </si>
  <si>
    <t>合計</t>
  </si>
  <si>
    <t>消費税</t>
  </si>
  <si>
    <t>総計</t>
    <rPh sb="0" eb="2">
      <t>ソウケイ</t>
    </rPh>
    <phoneticPr fontId="3"/>
  </si>
  <si>
    <t>補助金の交付
申請予定額</t>
    <phoneticPr fontId="3"/>
  </si>
  <si>
    <t>(単位：円）</t>
    <rPh sb="1" eb="3">
      <t>タンイ</t>
    </rPh>
    <rPh sb="4" eb="5">
      <t>エン</t>
    </rPh>
    <phoneticPr fontId="3"/>
  </si>
  <si>
    <t>総事業費</t>
    <rPh sb="0" eb="1">
      <t>ソウ</t>
    </rPh>
    <rPh sb="1" eb="4">
      <t>ジギョウヒ</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</si>
  <si>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</si>
  <si>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</si>
  <si>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</si>
  <si>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</si>
  <si>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t>小計</t>
    <rPh sb="0" eb="2">
      <t>ショウケイ</t>
    </rPh>
    <phoneticPr fontId="3"/>
  </si>
  <si>
    <t>（銀行名2）</t>
    <rPh sb="1" eb="3">
      <t>ギンコウ</t>
    </rPh>
    <rPh sb="3" eb="4">
      <t>メイ</t>
    </rPh>
    <phoneticPr fontId="3"/>
  </si>
  <si>
    <t>合計</t>
    <phoneticPr fontId="3"/>
  </si>
  <si>
    <t>その他</t>
    <rPh sb="2" eb="3">
      <t>タ</t>
    </rPh>
    <phoneticPr fontId="3"/>
  </si>
  <si>
    <t xml:space="preserve">情報通信機械器具製造業 </t>
    <phoneticPr fontId="32"/>
  </si>
  <si>
    <t xml:space="preserve">輸送用機械器具製造業 </t>
    <phoneticPr fontId="32"/>
  </si>
  <si>
    <t>ｔ／年</t>
    <phoneticPr fontId="3"/>
  </si>
  <si>
    <t xml:space="preserve">その他の製造業 </t>
    <phoneticPr fontId="32"/>
  </si>
  <si>
    <t xml:space="preserve">電気業 </t>
    <phoneticPr fontId="32"/>
  </si>
  <si>
    <t xml:space="preserve">ガス業 </t>
    <phoneticPr fontId="32"/>
  </si>
  <si>
    <t xml:space="preserve">熱供給業 </t>
    <phoneticPr fontId="32"/>
  </si>
  <si>
    <t xml:space="preserve">水道業 </t>
    <phoneticPr fontId="32"/>
  </si>
  <si>
    <t xml:space="preserve">通信業 </t>
    <phoneticPr fontId="32"/>
  </si>
  <si>
    <t xml:space="preserve">放送業 </t>
    <phoneticPr fontId="32"/>
  </si>
  <si>
    <t xml:space="preserve">情報サービス業 </t>
    <phoneticPr fontId="32"/>
  </si>
  <si>
    <t xml:space="preserve">インターネット付随サービス業 </t>
    <phoneticPr fontId="32"/>
  </si>
  <si>
    <t xml:space="preserve">映像・音声・文字情報制作業 </t>
    <phoneticPr fontId="32"/>
  </si>
  <si>
    <t xml:space="preserve">鉄道業 </t>
    <phoneticPr fontId="32"/>
  </si>
  <si>
    <t xml:space="preserve">道路旅客運送業 </t>
    <phoneticPr fontId="32"/>
  </si>
  <si>
    <t xml:space="preserve">道路貨物運送業 </t>
    <phoneticPr fontId="32"/>
  </si>
  <si>
    <t xml:space="preserve">水運業 </t>
    <phoneticPr fontId="32"/>
  </si>
  <si>
    <t xml:space="preserve">航空運輸業 </t>
    <phoneticPr fontId="32"/>
  </si>
  <si>
    <t xml:space="preserve">倉庫業 </t>
    <phoneticPr fontId="32"/>
  </si>
  <si>
    <t xml:space="preserve">運輸に附帯するサービス業 </t>
    <phoneticPr fontId="32"/>
  </si>
  <si>
    <t xml:space="preserve">郵便業（信書便事業を含む） </t>
    <phoneticPr fontId="32"/>
  </si>
  <si>
    <t xml:space="preserve">各種商品卸売業 </t>
    <phoneticPr fontId="32"/>
  </si>
  <si>
    <t xml:space="preserve">繊維・衣服等卸売業 </t>
    <phoneticPr fontId="32"/>
  </si>
  <si>
    <t xml:space="preserve">飲食料品卸売業 </t>
    <phoneticPr fontId="32"/>
  </si>
  <si>
    <t xml:space="preserve">建築材料、鉱物・金属材料等卸売業 </t>
    <phoneticPr fontId="32"/>
  </si>
  <si>
    <t xml:space="preserve">機械器具卸売業 </t>
    <phoneticPr fontId="32"/>
  </si>
  <si>
    <t xml:space="preserve">その他の卸売業 </t>
    <phoneticPr fontId="32"/>
  </si>
  <si>
    <t xml:space="preserve">各種商品小売業 </t>
    <phoneticPr fontId="32"/>
  </si>
  <si>
    <t xml:space="preserve">織物・衣服・身の回り品小売業 </t>
    <phoneticPr fontId="32"/>
  </si>
  <si>
    <t xml:space="preserve">飲食料品小売業 </t>
    <phoneticPr fontId="32"/>
  </si>
  <si>
    <t xml:space="preserve">機械器具小売業 </t>
    <phoneticPr fontId="32"/>
  </si>
  <si>
    <t xml:space="preserve">その他の小売業 </t>
    <phoneticPr fontId="32"/>
  </si>
  <si>
    <t xml:space="preserve">無店舗小売業 </t>
    <phoneticPr fontId="32"/>
  </si>
  <si>
    <t xml:space="preserve">銀行業 </t>
    <phoneticPr fontId="32"/>
  </si>
  <si>
    <t xml:space="preserve">協同組織金融業 </t>
    <phoneticPr fontId="32"/>
  </si>
  <si>
    <t xml:space="preserve">貸金業、クレジットカード業等非預金信用機関 </t>
    <phoneticPr fontId="32"/>
  </si>
  <si>
    <t xml:space="preserve">金融商品取引業、商品先物取引業 </t>
    <phoneticPr fontId="32"/>
  </si>
  <si>
    <t xml:space="preserve">補助的金融業等 </t>
    <phoneticPr fontId="32"/>
  </si>
  <si>
    <t xml:space="preserve">保険業（保険媒介代理業、保険サービス業を含む） </t>
    <phoneticPr fontId="32"/>
  </si>
  <si>
    <t xml:space="preserve">不動産取引業 </t>
    <phoneticPr fontId="32"/>
  </si>
  <si>
    <t xml:space="preserve">不動産賃貸業・管理業 </t>
    <phoneticPr fontId="32"/>
  </si>
  <si>
    <t xml:space="preserve">物品賃貸業 </t>
    <phoneticPr fontId="32"/>
  </si>
  <si>
    <t xml:space="preserve">学術・開発研究機関 </t>
    <phoneticPr fontId="32"/>
  </si>
  <si>
    <t xml:space="preserve">専門サービス業（他に分類されないもの） </t>
    <phoneticPr fontId="32"/>
  </si>
  <si>
    <t xml:space="preserve">広告業 </t>
    <phoneticPr fontId="32"/>
  </si>
  <si>
    <t xml:space="preserve">技術サービス業（他に分類されないもの） </t>
    <phoneticPr fontId="32"/>
  </si>
  <si>
    <t xml:space="preserve">宿泊業 </t>
    <phoneticPr fontId="32"/>
  </si>
  <si>
    <t xml:space="preserve">飲食店 </t>
    <phoneticPr fontId="32"/>
  </si>
  <si>
    <t xml:space="preserve">持ち帰り・配達飲食サービス業 </t>
    <phoneticPr fontId="32"/>
  </si>
  <si>
    <t xml:space="preserve">選択・利用・美容・浴場業 </t>
    <phoneticPr fontId="32"/>
  </si>
  <si>
    <t xml:space="preserve">その他の生活関連サービス業 </t>
    <phoneticPr fontId="32"/>
  </si>
  <si>
    <t xml:space="preserve">娯楽業 </t>
    <phoneticPr fontId="32"/>
  </si>
  <si>
    <t xml:space="preserve">学校教育 </t>
    <phoneticPr fontId="32"/>
  </si>
  <si>
    <t xml:space="preserve">その他の教育、学習支援業 </t>
    <phoneticPr fontId="32"/>
  </si>
  <si>
    <t xml:space="preserve">医療業 </t>
    <phoneticPr fontId="32"/>
  </si>
  <si>
    <t xml:space="preserve">保健衛生 </t>
    <phoneticPr fontId="32"/>
  </si>
  <si>
    <t xml:space="preserve">社会保険・社会福祉・介護事業 </t>
    <phoneticPr fontId="32"/>
  </si>
  <si>
    <t xml:space="preserve">郵便局 </t>
    <phoneticPr fontId="32"/>
  </si>
  <si>
    <t xml:space="preserve">協同組合（他に分類されないもの） </t>
    <phoneticPr fontId="32"/>
  </si>
  <si>
    <t xml:space="preserve">廃棄物処理業 </t>
    <phoneticPr fontId="32"/>
  </si>
  <si>
    <t xml:space="preserve">Ｒ サービス業（他に分類されな いもの） </t>
    <phoneticPr fontId="32"/>
  </si>
  <si>
    <t xml:space="preserve">自動車整備業 </t>
    <phoneticPr fontId="32"/>
  </si>
  <si>
    <t xml:space="preserve">機械等修理業（別掲を除く） </t>
    <phoneticPr fontId="32"/>
  </si>
  <si>
    <t xml:space="preserve">職業紹介・労働者派遣業 </t>
    <phoneticPr fontId="32"/>
  </si>
  <si>
    <t xml:space="preserve">その他の事業サービス業 </t>
    <phoneticPr fontId="32"/>
  </si>
  <si>
    <t xml:space="preserve">政治・経済・文化団体 </t>
    <phoneticPr fontId="32"/>
  </si>
  <si>
    <t xml:space="preserve">宗教 </t>
    <phoneticPr fontId="32"/>
  </si>
  <si>
    <t xml:space="preserve">その他のサービス業 </t>
    <phoneticPr fontId="32"/>
  </si>
  <si>
    <t xml:space="preserve">外国公務 </t>
    <phoneticPr fontId="32"/>
  </si>
  <si>
    <t xml:space="preserve">国家公務 </t>
    <phoneticPr fontId="32"/>
  </si>
  <si>
    <t xml:space="preserve">Ｓ 公務（他に分類されるものを 除く） </t>
    <phoneticPr fontId="32"/>
  </si>
  <si>
    <t xml:space="preserve">地方公務 </t>
    <phoneticPr fontId="32"/>
  </si>
  <si>
    <t xml:space="preserve">分類不能の産業 </t>
    <phoneticPr fontId="32"/>
  </si>
  <si>
    <t xml:space="preserve">  </t>
    <phoneticPr fontId="2"/>
  </si>
  <si>
    <t>項　目</t>
  </si>
  <si>
    <t>太陽熱利用</t>
    <rPh sb="3" eb="5">
      <t>リヨウ</t>
    </rPh>
    <phoneticPr fontId="3"/>
  </si>
  <si>
    <t>温度差エネルギー利用</t>
    <rPh sb="8" eb="10">
      <t>リヨウ</t>
    </rPh>
    <phoneticPr fontId="3"/>
  </si>
  <si>
    <t>①</t>
  </si>
  <si>
    <t>バイオマス熱利用</t>
  </si>
  <si>
    <t>年経費率</t>
    <rPh sb="0" eb="1">
      <t>ネン</t>
    </rPh>
    <rPh sb="1" eb="3">
      <t>ケイヒ</t>
    </rPh>
    <rPh sb="3" eb="4">
      <t>リツ</t>
    </rPh>
    <phoneticPr fontId="3"/>
  </si>
  <si>
    <t>　　利子率</t>
    <rPh sb="2" eb="4">
      <t>リシ</t>
    </rPh>
    <rPh sb="4" eb="5">
      <t>リツ</t>
    </rPh>
    <phoneticPr fontId="3"/>
  </si>
  <si>
    <t>　　運転年数</t>
    <rPh sb="2" eb="4">
      <t>ウンテン</t>
    </rPh>
    <rPh sb="4" eb="6">
      <t>ネンスウ</t>
    </rPh>
    <phoneticPr fontId="3"/>
  </si>
  <si>
    <t>年</t>
    <rPh sb="0" eb="1">
      <t>ネン</t>
    </rPh>
    <phoneticPr fontId="3"/>
  </si>
  <si>
    <t>地中熱利用</t>
    <rPh sb="0" eb="2">
      <t>チチュウ</t>
    </rPh>
    <rPh sb="2" eb="5">
      <t>ネツリヨウ</t>
    </rPh>
    <phoneticPr fontId="3"/>
  </si>
  <si>
    <t>年間運転経費</t>
    <rPh sb="0" eb="2">
      <t>ネンカン</t>
    </rPh>
    <rPh sb="2" eb="4">
      <t>ウンテン</t>
    </rPh>
    <rPh sb="4" eb="6">
      <t>ケイヒ</t>
    </rPh>
    <phoneticPr fontId="3"/>
  </si>
  <si>
    <t>＝</t>
  </si>
  <si>
    <t>・設置コスト：</t>
  </si>
  <si>
    <t>・年経費率：</t>
  </si>
  <si>
    <r>
      <t>　　　年経費率＝ｒ／（１－（１＋ｒ）</t>
    </r>
    <r>
      <rPr>
        <vertAlign val="superscript"/>
        <sz val="11"/>
        <rFont val="ＭＳ 明朝"/>
        <family val="1"/>
        <charset val="128"/>
      </rPr>
      <t>－ｎ</t>
    </r>
    <r>
      <rPr>
        <sz val="11"/>
        <rFont val="ＭＳ 明朝"/>
        <family val="1"/>
        <charset val="128"/>
      </rPr>
      <t>）　ｒ：利子率　ｎ：運転年数</t>
    </r>
  </si>
  <si>
    <t>年間熱利用量</t>
    <phoneticPr fontId="3"/>
  </si>
  <si>
    <t>熱利用単価</t>
    <phoneticPr fontId="3"/>
  </si>
  <si>
    <t>中分類 ｺｰﾄﾞ</t>
    <rPh sb="0" eb="3">
      <t>チュウブンルイ</t>
    </rPh>
    <phoneticPr fontId="32"/>
  </si>
  <si>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</si>
  <si>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</si>
  <si>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</si>
  <si>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</si>
  <si>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</si>
  <si>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</si>
  <si>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</si>
  <si>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</si>
  <si>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</si>
  <si>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</si>
  <si>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</si>
  <si>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</si>
  <si>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</si>
  <si>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</si>
  <si>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</si>
  <si>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</si>
  <si>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</si>
  <si>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</si>
  <si>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</si>
  <si>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</si>
  <si>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32"/>
  </si>
  <si>
    <t xml:space="preserve">農業 </t>
    <phoneticPr fontId="32"/>
  </si>
  <si>
    <t xml:space="preserve">林業 </t>
    <phoneticPr fontId="32"/>
  </si>
  <si>
    <t xml:space="preserve">漁業 </t>
    <phoneticPr fontId="32"/>
  </si>
  <si>
    <t xml:space="preserve">水産養殖業 </t>
    <phoneticPr fontId="32"/>
  </si>
  <si>
    <t xml:space="preserve">鉱業、採石業、砂利採取業 </t>
    <phoneticPr fontId="32"/>
  </si>
  <si>
    <t xml:space="preserve">Ｃ 鉱業、採石業、砂利採取業 </t>
    <phoneticPr fontId="32"/>
  </si>
  <si>
    <t xml:space="preserve">総合工事業 </t>
    <phoneticPr fontId="32"/>
  </si>
  <si>
    <t xml:space="preserve">職別工事業（設備工事業を除く） </t>
    <phoneticPr fontId="32"/>
  </si>
  <si>
    <t>バイオマス熱供給設備</t>
    <phoneticPr fontId="3"/>
  </si>
  <si>
    <t xml:space="preserve">設備工事業 </t>
    <phoneticPr fontId="32"/>
  </si>
  <si>
    <t>コージェネレーション(熱電併給)</t>
    <phoneticPr fontId="3"/>
  </si>
  <si>
    <t xml:space="preserve">食料品製造業 </t>
    <phoneticPr fontId="32"/>
  </si>
  <si>
    <t xml:space="preserve">飲料・たばこ・飼料製造業 </t>
    <phoneticPr fontId="32"/>
  </si>
  <si>
    <t>蒸気タービン</t>
    <phoneticPr fontId="3"/>
  </si>
  <si>
    <t xml:space="preserve">繊維工業 </t>
    <phoneticPr fontId="32"/>
  </si>
  <si>
    <t>ガスエンジン</t>
    <phoneticPr fontId="3"/>
  </si>
  <si>
    <t xml:space="preserve">木材・木製品製造業（家具を除く） </t>
    <phoneticPr fontId="32"/>
  </si>
  <si>
    <t xml:space="preserve">家具・装備品製造業 </t>
    <phoneticPr fontId="32"/>
  </si>
  <si>
    <t>Kl</t>
    <phoneticPr fontId="3"/>
  </si>
  <si>
    <t xml:space="preserve">パルプ・紙・紙加工品製造業 </t>
    <phoneticPr fontId="32"/>
  </si>
  <si>
    <t>ｔ</t>
    <phoneticPr fontId="3"/>
  </si>
  <si>
    <t xml:space="preserve">印刷・同関連業 </t>
    <phoneticPr fontId="32"/>
  </si>
  <si>
    <t>MWh</t>
    <phoneticPr fontId="3"/>
  </si>
  <si>
    <t xml:space="preserve">化学工業 </t>
    <phoneticPr fontId="32"/>
  </si>
  <si>
    <t>千N㎥</t>
    <phoneticPr fontId="3"/>
  </si>
  <si>
    <t xml:space="preserve">石油製品・石炭製品製造業 </t>
    <phoneticPr fontId="32"/>
  </si>
  <si>
    <t xml:space="preserve">プラスチック製品製造業（別掲を除く） </t>
    <phoneticPr fontId="32"/>
  </si>
  <si>
    <t>メタン発酵</t>
    <phoneticPr fontId="3"/>
  </si>
  <si>
    <t xml:space="preserve">ゴム製品製造業 </t>
    <phoneticPr fontId="32"/>
  </si>
  <si>
    <t>メタン発酵方式以外</t>
    <phoneticPr fontId="3"/>
  </si>
  <si>
    <t xml:space="preserve">なめし革・同製品・毛皮製造業 </t>
    <phoneticPr fontId="32"/>
  </si>
  <si>
    <t xml:space="preserve">窯業・土石製品製造業 </t>
    <phoneticPr fontId="32"/>
  </si>
  <si>
    <t>バイオエタノール製造</t>
    <phoneticPr fontId="3"/>
  </si>
  <si>
    <t xml:space="preserve">鉄鋼業 </t>
    <phoneticPr fontId="32"/>
  </si>
  <si>
    <t>バイオディーゼル燃料製造</t>
    <phoneticPr fontId="3"/>
  </si>
  <si>
    <t xml:space="preserve">非鉄金属製造業 </t>
    <phoneticPr fontId="32"/>
  </si>
  <si>
    <t xml:space="preserve">金属製品製造業 </t>
    <phoneticPr fontId="32"/>
  </si>
  <si>
    <t>固体</t>
    <phoneticPr fontId="3"/>
  </si>
  <si>
    <t xml:space="preserve">はん用機械器具製造業 </t>
    <phoneticPr fontId="32"/>
  </si>
  <si>
    <t>液体</t>
    <phoneticPr fontId="3"/>
  </si>
  <si>
    <t xml:space="preserve">生産用機械器具製造業 </t>
    <phoneticPr fontId="32"/>
  </si>
  <si>
    <t>気体</t>
    <phoneticPr fontId="3"/>
  </si>
  <si>
    <t xml:space="preserve">業務用機械器具製造業 </t>
    <phoneticPr fontId="32"/>
  </si>
  <si>
    <t xml:space="preserve">電子部品・デバイス・電子回路製造業 </t>
    <phoneticPr fontId="32"/>
  </si>
  <si>
    <t xml:space="preserve">電気機械器具製造業 </t>
    <phoneticPr fontId="32"/>
  </si>
  <si>
    <t>メーカー名</t>
    <rPh sb="4" eb="5">
      <t>メイ</t>
    </rPh>
    <phoneticPr fontId="3"/>
  </si>
  <si>
    <t>4月</t>
  </si>
  <si>
    <t>5月</t>
  </si>
  <si>
    <t>6月</t>
  </si>
  <si>
    <t>7月</t>
  </si>
  <si>
    <t>8月</t>
  </si>
  <si>
    <t>9月</t>
  </si>
  <si>
    <t>10月</t>
  </si>
  <si>
    <t>11月</t>
  </si>
  <si>
    <t>12月</t>
  </si>
  <si>
    <t>1月</t>
  </si>
  <si>
    <t>2月</t>
  </si>
  <si>
    <t>3月</t>
  </si>
  <si>
    <t>機器の種類</t>
    <phoneticPr fontId="8"/>
  </si>
  <si>
    <t>N㎥／年</t>
    <phoneticPr fontId="3"/>
  </si>
  <si>
    <t>申請値</t>
    <rPh sb="0" eb="2">
      <t>シンセイ</t>
    </rPh>
    <rPh sb="2" eb="3">
      <t>チ</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</si>
  <si>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</si>
  <si>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</si>
  <si>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</si>
  <si>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</si>
  <si>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</si>
  <si>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円</t>
    <rPh sb="0" eb="1">
      <t>エン</t>
    </rPh>
    <phoneticPr fontId="3"/>
  </si>
  <si>
    <t>補助率</t>
  </si>
  <si>
    <t>備考</t>
  </si>
  <si>
    <t>新築</t>
    <rPh sb="0" eb="2">
      <t>シンチク</t>
    </rPh>
    <phoneticPr fontId="3"/>
  </si>
  <si>
    <t>既築</t>
    <rPh sb="0" eb="1">
      <t>キ</t>
    </rPh>
    <rPh sb="1" eb="2">
      <t>チク</t>
    </rPh>
    <phoneticPr fontId="3"/>
  </si>
  <si>
    <t>備考</t>
    <rPh sb="0" eb="2">
      <t>ビコウ</t>
    </rPh>
    <phoneticPr fontId="3"/>
  </si>
  <si>
    <t>熱利用単価の算定について</t>
    <rPh sb="6" eb="8">
      <t>サンテイ</t>
    </rPh>
    <phoneticPr fontId="3"/>
  </si>
  <si>
    <t>・太陽集熱器</t>
    <phoneticPr fontId="8"/>
  </si>
  <si>
    <r>
      <t>再エネ率
(</t>
    </r>
    <r>
      <rPr>
        <sz val="10.5"/>
        <color indexed="8"/>
        <rFont val="ＭＳ 明朝"/>
        <family val="1"/>
        <charset val="128"/>
      </rPr>
      <t>A/B×100)</t>
    </r>
    <rPh sb="0" eb="1">
      <t>サイ</t>
    </rPh>
    <rPh sb="3" eb="4">
      <t>リツ</t>
    </rPh>
    <phoneticPr fontId="3"/>
  </si>
  <si>
    <t>その他</t>
  </si>
  <si>
    <t>交付決定</t>
    <rPh sb="0" eb="2">
      <t>コウフ</t>
    </rPh>
    <rPh sb="2" eb="4">
      <t>ケッテイ</t>
    </rPh>
    <phoneticPr fontId="2"/>
  </si>
  <si>
    <t>検収</t>
    <rPh sb="0" eb="2">
      <t>ケンシュウ</t>
    </rPh>
    <phoneticPr fontId="2"/>
  </si>
  <si>
    <t>設備購入</t>
    <rPh sb="0" eb="2">
      <t>セツビ</t>
    </rPh>
    <rPh sb="2" eb="4">
      <t>コウニュウ</t>
    </rPh>
    <phoneticPr fontId="2"/>
  </si>
  <si>
    <t>事前協議等（補助対象外）</t>
    <rPh sb="0" eb="2">
      <t>ジゼン</t>
    </rPh>
    <rPh sb="2" eb="4">
      <t>キョウギ</t>
    </rPh>
    <rPh sb="4" eb="5">
      <t>トウ</t>
    </rPh>
    <rPh sb="6" eb="8">
      <t>ホジョ</t>
    </rPh>
    <rPh sb="8" eb="10">
      <t>タイショウ</t>
    </rPh>
    <rPh sb="10" eb="11">
      <t>ガイ</t>
    </rPh>
    <phoneticPr fontId="3"/>
  </si>
  <si>
    <t>（注）補助金により取得する予定の設備に担保権を設定する場合は、備考欄に必ずその旨を記載してください。</t>
    <rPh sb="1" eb="2">
      <t>チュウ</t>
    </rPh>
    <rPh sb="3" eb="6">
      <t>ホジョキン</t>
    </rPh>
    <rPh sb="9" eb="11">
      <t>シュトク</t>
    </rPh>
    <rPh sb="13" eb="15">
      <t>ヨテイ</t>
    </rPh>
    <rPh sb="16" eb="18">
      <t>セツビ</t>
    </rPh>
    <rPh sb="19" eb="21">
      <t>タンポ</t>
    </rPh>
    <rPh sb="21" eb="22">
      <t>ケン</t>
    </rPh>
    <rPh sb="23" eb="25">
      <t>セッテイ</t>
    </rPh>
    <rPh sb="27" eb="29">
      <t>バアイ</t>
    </rPh>
    <rPh sb="31" eb="34">
      <t>ビコウラン</t>
    </rPh>
    <rPh sb="35" eb="36">
      <t>カナラ</t>
    </rPh>
    <rPh sb="39" eb="40">
      <t>ムネ</t>
    </rPh>
    <rPh sb="41" eb="43">
      <t>キサイ</t>
    </rPh>
    <phoneticPr fontId="2"/>
  </si>
  <si>
    <t>実施年度</t>
    <rPh sb="0" eb="2">
      <t>ジッシ</t>
    </rPh>
    <rPh sb="2" eb="4">
      <t>ネンド</t>
    </rPh>
    <phoneticPr fontId="2"/>
  </si>
  <si>
    <t>・熱交換器</t>
    <rPh sb="1" eb="4">
      <t>ネツコウカン</t>
    </rPh>
    <rPh sb="4" eb="5">
      <t>キ</t>
    </rPh>
    <phoneticPr fontId="8"/>
  </si>
  <si>
    <t>金額（円)</t>
    <rPh sb="0" eb="2">
      <t>キンガク</t>
    </rPh>
    <rPh sb="3" eb="4">
      <t>エン</t>
    </rPh>
    <phoneticPr fontId="2"/>
  </si>
  <si>
    <t>年間運転経費</t>
    <rPh sb="0" eb="2">
      <t>ネンカン</t>
    </rPh>
    <rPh sb="2" eb="4">
      <t>ウンテン</t>
    </rPh>
    <rPh sb="4" eb="6">
      <t>ケイヒ</t>
    </rPh>
    <phoneticPr fontId="2"/>
  </si>
  <si>
    <t>　保険</t>
    <rPh sb="1" eb="3">
      <t>ホケン</t>
    </rPh>
    <phoneticPr fontId="2"/>
  </si>
  <si>
    <t>　原料費</t>
    <rPh sb="1" eb="4">
      <t>ゲンリョウヒ</t>
    </rPh>
    <phoneticPr fontId="2"/>
  </si>
  <si>
    <t>　定期点検費</t>
    <rPh sb="1" eb="3">
      <t>テイキ</t>
    </rPh>
    <rPh sb="3" eb="5">
      <t>テンケン</t>
    </rPh>
    <rPh sb="5" eb="6">
      <t>ヒ</t>
    </rPh>
    <phoneticPr fontId="2"/>
  </si>
  <si>
    <t>　水道費</t>
    <rPh sb="1" eb="4">
      <t>スイドウヒ</t>
    </rPh>
    <phoneticPr fontId="2"/>
  </si>
  <si>
    <t>　運転員人件費</t>
    <rPh sb="1" eb="4">
      <t>ウンテンイン</t>
    </rPh>
    <rPh sb="4" eb="7">
      <t>ジンケンヒ</t>
    </rPh>
    <phoneticPr fontId="2"/>
  </si>
  <si>
    <t>　薬剤費</t>
    <rPh sb="1" eb="4">
      <t>ヤクザイヒ</t>
    </rPh>
    <phoneticPr fontId="2"/>
  </si>
  <si>
    <t>　委託費</t>
    <rPh sb="1" eb="3">
      <t>イタク</t>
    </rPh>
    <rPh sb="3" eb="4">
      <t>ヒ</t>
    </rPh>
    <phoneticPr fontId="2"/>
  </si>
  <si>
    <t>　その他</t>
    <rPh sb="3" eb="4">
      <t>タ</t>
    </rPh>
    <phoneticPr fontId="2"/>
  </si>
  <si>
    <t>税・保険（固定資産税、保険料等）、定期点検費、運転員人件費、</t>
    <rPh sb="26" eb="29">
      <t>ジンケンヒ</t>
    </rPh>
    <phoneticPr fontId="2"/>
  </si>
  <si>
    <t>委託費、その他</t>
    <rPh sb="6" eb="7">
      <t>タ</t>
    </rPh>
    <phoneticPr fontId="2"/>
  </si>
  <si>
    <t>エネ種</t>
    <rPh sb="2" eb="3">
      <t>シュ</t>
    </rPh>
    <phoneticPr fontId="3"/>
  </si>
  <si>
    <r>
      <t xml:space="preserve">設置コスト </t>
    </r>
    <r>
      <rPr>
        <sz val="8"/>
        <rFont val="ＭＳ 明朝"/>
        <family val="1"/>
        <charset val="128"/>
      </rPr>
      <t>(消費税抜き)</t>
    </r>
    <rPh sb="0" eb="2">
      <t>セッチ</t>
    </rPh>
    <rPh sb="7" eb="10">
      <t>ショウヒゼイ</t>
    </rPh>
    <rPh sb="10" eb="11">
      <t>ヌ</t>
    </rPh>
    <phoneticPr fontId="3"/>
  </si>
  <si>
    <t>種類</t>
    <rPh sb="0" eb="2">
      <t>シュルイ</t>
    </rPh>
    <phoneticPr fontId="47"/>
  </si>
  <si>
    <t>構成比</t>
    <rPh sb="0" eb="2">
      <t>コウセイ</t>
    </rPh>
    <rPh sb="2" eb="3">
      <t>ヒ</t>
    </rPh>
    <phoneticPr fontId="47"/>
  </si>
  <si>
    <t>％</t>
    <phoneticPr fontId="47"/>
  </si>
  <si>
    <t>紙くず</t>
  </si>
  <si>
    <t>紙類</t>
  </si>
  <si>
    <t>新聞紙</t>
  </si>
  <si>
    <t>紙管</t>
  </si>
  <si>
    <t>木くず</t>
  </si>
  <si>
    <t>草・木</t>
  </si>
  <si>
    <t>おがくず</t>
  </si>
  <si>
    <t>木片</t>
  </si>
  <si>
    <t>集成材・ボード</t>
  </si>
  <si>
    <t>ナイロン布</t>
  </si>
  <si>
    <t>アクリル布</t>
  </si>
  <si>
    <t>ビニロン布</t>
  </si>
  <si>
    <t>ポリエステル布</t>
  </si>
  <si>
    <t>木綿</t>
  </si>
  <si>
    <t>羊毛</t>
  </si>
  <si>
    <t>一般雑芥</t>
  </si>
  <si>
    <t>廃プラスチック類</t>
  </si>
  <si>
    <t>ポリスチレン(PS)</t>
  </si>
  <si>
    <t>発泡スチロール</t>
  </si>
  <si>
    <t>FRP樹脂</t>
  </si>
  <si>
    <t>フェノール樹脂</t>
  </si>
  <si>
    <t>PETボトル</t>
  </si>
  <si>
    <t>タイヤ</t>
  </si>
  <si>
    <t>合成ゴム</t>
  </si>
  <si>
    <t>皮革類</t>
  </si>
  <si>
    <t>構成比の合計</t>
    <rPh sb="0" eb="2">
      <t>コウセイ</t>
    </rPh>
    <rPh sb="2" eb="3">
      <t>ヒ</t>
    </rPh>
    <rPh sb="4" eb="6">
      <t>ゴウケイ</t>
    </rPh>
    <phoneticPr fontId="47"/>
  </si>
  <si>
    <t>　　　</t>
    <phoneticPr fontId="47"/>
  </si>
  <si>
    <t>バイオマス依存率＝</t>
    <phoneticPr fontId="47"/>
  </si>
  <si>
    <t>　 ×100＝①/(①＋②)×100</t>
    <phoneticPr fontId="47"/>
  </si>
  <si>
    <t>＝</t>
    <phoneticPr fontId="47"/>
  </si>
  <si>
    <t>・バイオマス排水、家畜糞尿、食品残渣等を原料にする場合はバイオマス
　依存率を１００％とする。</t>
    <rPh sb="20" eb="22">
      <t>ゲンリョウ</t>
    </rPh>
    <phoneticPr fontId="47"/>
  </si>
  <si>
    <t>バイオマス原料</t>
    <rPh sb="5" eb="7">
      <t>ゲンリョウ</t>
    </rPh>
    <phoneticPr fontId="47"/>
  </si>
  <si>
    <t>E.バイオマス
(原料)利用量</t>
    <rPh sb="9" eb="11">
      <t>ゲンリョウ</t>
    </rPh>
    <rPh sb="12" eb="14">
      <t>リヨウ</t>
    </rPh>
    <rPh sb="14" eb="15">
      <t>リョウ</t>
    </rPh>
    <phoneticPr fontId="47"/>
  </si>
  <si>
    <t>F.バイオマス
(原料)低位発熱量</t>
    <rPh sb="9" eb="11">
      <t>ゲンリョウ</t>
    </rPh>
    <rPh sb="12" eb="14">
      <t>テイイ</t>
    </rPh>
    <rPh sb="14" eb="16">
      <t>ハツネツ</t>
    </rPh>
    <rPh sb="16" eb="17">
      <t>リョウ</t>
    </rPh>
    <phoneticPr fontId="47"/>
  </si>
  <si>
    <t>バイオマス
(原料)発熱量</t>
    <rPh sb="7" eb="9">
      <t>ゲンリョウ</t>
    </rPh>
    <rPh sb="10" eb="12">
      <t>ハツネツ</t>
    </rPh>
    <rPh sb="12" eb="13">
      <t>リョウ</t>
    </rPh>
    <phoneticPr fontId="47"/>
  </si>
  <si>
    <t>非バイオマス原料</t>
    <rPh sb="6" eb="8">
      <t>ゲンリョウ</t>
    </rPh>
    <phoneticPr fontId="47"/>
  </si>
  <si>
    <t>構成比</t>
    <phoneticPr fontId="47"/>
  </si>
  <si>
    <t>G.非バイオマス
(原料)利用量</t>
    <rPh sb="2" eb="3">
      <t>ヒ</t>
    </rPh>
    <rPh sb="10" eb="12">
      <t>ゲンリョウ</t>
    </rPh>
    <rPh sb="13" eb="15">
      <t>リヨウ</t>
    </rPh>
    <rPh sb="15" eb="16">
      <t>リョウ</t>
    </rPh>
    <phoneticPr fontId="47"/>
  </si>
  <si>
    <t>H.非バイオマス
(原料)低位発熱量</t>
    <rPh sb="2" eb="3">
      <t>ヒ</t>
    </rPh>
    <rPh sb="10" eb="12">
      <t>ゲンリョウ</t>
    </rPh>
    <rPh sb="13" eb="15">
      <t>テイイ</t>
    </rPh>
    <rPh sb="15" eb="17">
      <t>ハツネツ</t>
    </rPh>
    <rPh sb="17" eb="18">
      <t>リョウ</t>
    </rPh>
    <phoneticPr fontId="47"/>
  </si>
  <si>
    <t>非バイオマス
(原料)発熱量</t>
    <rPh sb="0" eb="1">
      <t>ヒ</t>
    </rPh>
    <rPh sb="8" eb="10">
      <t>ゲンリョウ</t>
    </rPh>
    <rPh sb="11" eb="13">
      <t>ハツネツ</t>
    </rPh>
    <rPh sb="13" eb="14">
      <t>リョウ</t>
    </rPh>
    <phoneticPr fontId="47"/>
  </si>
  <si>
    <t>ゴムくず</t>
    <phoneticPr fontId="47"/>
  </si>
  <si>
    <t>②</t>
    <phoneticPr fontId="47"/>
  </si>
  <si>
    <t>・メタン発酵方式の場合は発酵槽へ投じられるものをバイオマス原料とする。</t>
    <rPh sb="4" eb="6">
      <t>ハッコウ</t>
    </rPh>
    <rPh sb="6" eb="8">
      <t>ホウシキ</t>
    </rPh>
    <rPh sb="9" eb="11">
      <t>バアイ</t>
    </rPh>
    <rPh sb="12" eb="14">
      <t>ハッコウ</t>
    </rPh>
    <rPh sb="14" eb="15">
      <t>ソウ</t>
    </rPh>
    <rPh sb="16" eb="17">
      <t>トウ</t>
    </rPh>
    <rPh sb="29" eb="31">
      <t>ゲンリョウ</t>
    </rPh>
    <phoneticPr fontId="47"/>
  </si>
  <si>
    <t>バイオマス燃料</t>
    <phoneticPr fontId="48"/>
  </si>
  <si>
    <t>種類</t>
    <rPh sb="0" eb="2">
      <t>シュルイ</t>
    </rPh>
    <phoneticPr fontId="48"/>
  </si>
  <si>
    <t>構成比</t>
    <rPh sb="0" eb="2">
      <t>コウセイ</t>
    </rPh>
    <rPh sb="2" eb="3">
      <t>ヒ</t>
    </rPh>
    <phoneticPr fontId="48"/>
  </si>
  <si>
    <t>Ａ.バイオマス
(燃料)利用量</t>
    <rPh sb="9" eb="11">
      <t>ネンリョウ</t>
    </rPh>
    <rPh sb="12" eb="14">
      <t>リヨウ</t>
    </rPh>
    <rPh sb="14" eb="15">
      <t>リョウ</t>
    </rPh>
    <phoneticPr fontId="48"/>
  </si>
  <si>
    <t>Ｂ.バイオマス
(燃料)低位発熱量</t>
    <rPh sb="9" eb="11">
      <t>ネンリョウ</t>
    </rPh>
    <rPh sb="12" eb="14">
      <t>テイイ</t>
    </rPh>
    <rPh sb="14" eb="16">
      <t>ハツネツ</t>
    </rPh>
    <rPh sb="16" eb="17">
      <t>リョウ</t>
    </rPh>
    <phoneticPr fontId="48"/>
  </si>
  <si>
    <t>バイオマス
(燃料)発熱量</t>
    <rPh sb="7" eb="9">
      <t>ネンリョウ</t>
    </rPh>
    <rPh sb="10" eb="12">
      <t>ハツネツ</t>
    </rPh>
    <rPh sb="12" eb="13">
      <t>リョウ</t>
    </rPh>
    <phoneticPr fontId="48"/>
  </si>
  <si>
    <t>％</t>
    <phoneticPr fontId="48"/>
  </si>
  <si>
    <t>廃油(動植物系)</t>
    <rPh sb="3" eb="6">
      <t>ドウショクブツ</t>
    </rPh>
    <rPh sb="6" eb="7">
      <t>ケイ</t>
    </rPh>
    <phoneticPr fontId="48"/>
  </si>
  <si>
    <t>その他</t>
    <rPh sb="2" eb="3">
      <t>タ</t>
    </rPh>
    <phoneticPr fontId="48"/>
  </si>
  <si>
    <t>①</t>
    <phoneticPr fontId="48"/>
  </si>
  <si>
    <t>非バイオマス燃料</t>
    <phoneticPr fontId="48"/>
  </si>
  <si>
    <t>構成比</t>
    <phoneticPr fontId="48"/>
  </si>
  <si>
    <t>Ｃ.非バイオマス
(燃料)利用量</t>
    <rPh sb="2" eb="3">
      <t>ヒ</t>
    </rPh>
    <rPh sb="10" eb="12">
      <t>ネンリョウ</t>
    </rPh>
    <rPh sb="13" eb="15">
      <t>リヨウ</t>
    </rPh>
    <rPh sb="15" eb="16">
      <t>リョウ</t>
    </rPh>
    <phoneticPr fontId="48"/>
  </si>
  <si>
    <t>Ｄ.非バイオマス
(燃料)低位発熱量</t>
    <rPh sb="2" eb="3">
      <t>ヒ</t>
    </rPh>
    <rPh sb="10" eb="12">
      <t>ネンリョウ</t>
    </rPh>
    <rPh sb="13" eb="15">
      <t>テイイ</t>
    </rPh>
    <rPh sb="15" eb="17">
      <t>ハツネツ</t>
    </rPh>
    <rPh sb="17" eb="18">
      <t>リョウ</t>
    </rPh>
    <phoneticPr fontId="48"/>
  </si>
  <si>
    <t>非バイオマス
(燃料)発熱量</t>
    <rPh sb="0" eb="1">
      <t>ヒ</t>
    </rPh>
    <rPh sb="8" eb="10">
      <t>ネンリョウ</t>
    </rPh>
    <rPh sb="11" eb="13">
      <t>ハツネツ</t>
    </rPh>
    <rPh sb="13" eb="14">
      <t>リョウ</t>
    </rPh>
    <phoneticPr fontId="48"/>
  </si>
  <si>
    <t>ポリエチレン(PE)</t>
    <phoneticPr fontId="48"/>
  </si>
  <si>
    <t>熱可塑性
樹脂</t>
    <phoneticPr fontId="48"/>
  </si>
  <si>
    <t>混合樹脂
製品</t>
    <phoneticPr fontId="48"/>
  </si>
  <si>
    <t>ゴムくず</t>
    <phoneticPr fontId="48"/>
  </si>
  <si>
    <t>廃油(石油系)</t>
    <rPh sb="3" eb="5">
      <t>セキユ</t>
    </rPh>
    <rPh sb="5" eb="6">
      <t>ケイ</t>
    </rPh>
    <phoneticPr fontId="48"/>
  </si>
  <si>
    <t>②</t>
    <phoneticPr fontId="48"/>
  </si>
  <si>
    <t>構成比の合計</t>
    <rPh sb="0" eb="2">
      <t>コウセイ</t>
    </rPh>
    <rPh sb="2" eb="3">
      <t>ヒ</t>
    </rPh>
    <rPh sb="4" eb="6">
      <t>ゴウケイ</t>
    </rPh>
    <phoneticPr fontId="48"/>
  </si>
  <si>
    <t>・バイオマス受入・供給設備</t>
    <rPh sb="6" eb="8">
      <t>ウケイレ</t>
    </rPh>
    <rPh sb="9" eb="11">
      <t>キョウキュウ</t>
    </rPh>
    <rPh sb="11" eb="13">
      <t>セツビ</t>
    </rPh>
    <phoneticPr fontId="8"/>
  </si>
  <si>
    <t>項　　目</t>
    <rPh sb="0" eb="1">
      <t>コウ</t>
    </rPh>
    <rPh sb="3" eb="4">
      <t>メ</t>
    </rPh>
    <phoneticPr fontId="2"/>
  </si>
  <si>
    <t>工　　事</t>
    <rPh sb="0" eb="1">
      <t>コウ</t>
    </rPh>
    <rPh sb="3" eb="4">
      <t>コト</t>
    </rPh>
    <phoneticPr fontId="2"/>
  </si>
  <si>
    <t>設　　計</t>
    <phoneticPr fontId="2"/>
  </si>
  <si>
    <t>・バイオマス原料受入・供給設備</t>
    <rPh sb="6" eb="8">
      <t>ゲンリョウ</t>
    </rPh>
    <rPh sb="8" eb="10">
      <t>ウケイレ</t>
    </rPh>
    <rPh sb="11" eb="13">
      <t>キョウキュウ</t>
    </rPh>
    <rPh sb="13" eb="15">
      <t>セツビ</t>
    </rPh>
    <phoneticPr fontId="8"/>
  </si>
  <si>
    <t>・バイオマス燃料貯蔵設備</t>
    <rPh sb="6" eb="8">
      <t>ネンリョウ</t>
    </rPh>
    <rPh sb="8" eb="10">
      <t>チョゾウ</t>
    </rPh>
    <rPh sb="10" eb="12">
      <t>セツビ</t>
    </rPh>
    <phoneticPr fontId="8"/>
  </si>
  <si>
    <t>・前処理設備</t>
    <rPh sb="1" eb="4">
      <t>マエショリ</t>
    </rPh>
    <rPh sb="4" eb="6">
      <t>セツビ</t>
    </rPh>
    <phoneticPr fontId="8"/>
  </si>
  <si>
    <t>架台</t>
  </si>
  <si>
    <t>熱交換器</t>
  </si>
  <si>
    <t>ポンプ類</t>
  </si>
  <si>
    <t>制御装置</t>
  </si>
  <si>
    <t>計測機器</t>
  </si>
  <si>
    <t>その他</t>
    <rPh sb="2" eb="3">
      <t>タ</t>
    </rPh>
    <phoneticPr fontId="5"/>
  </si>
  <si>
    <t>ヒートポンプ</t>
  </si>
  <si>
    <t>ろ過装置</t>
    <rPh sb="1" eb="2">
      <t>カ</t>
    </rPh>
    <rPh sb="2" eb="4">
      <t>ソウチ</t>
    </rPh>
    <phoneticPr fontId="4"/>
  </si>
  <si>
    <t>貯雪氷設備</t>
    <rPh sb="0" eb="1">
      <t>チョ</t>
    </rPh>
    <rPh sb="1" eb="3">
      <t>セッピョウ</t>
    </rPh>
    <rPh sb="3" eb="5">
      <t>セツビ</t>
    </rPh>
    <phoneticPr fontId="5"/>
  </si>
  <si>
    <t>送風機</t>
    <rPh sb="0" eb="3">
      <t>ソウフウキ</t>
    </rPh>
    <phoneticPr fontId="4"/>
  </si>
  <si>
    <t>バイオマスボイラー</t>
  </si>
  <si>
    <t>バイオマス受入・供給設備</t>
    <rPh sb="5" eb="7">
      <t>ウケイレ</t>
    </rPh>
    <rPh sb="8" eb="10">
      <t>キョウキュウ</t>
    </rPh>
    <rPh sb="10" eb="12">
      <t>セツビ</t>
    </rPh>
    <phoneticPr fontId="2"/>
  </si>
  <si>
    <t>蓄熱槽</t>
    <rPh sb="0" eb="2">
      <t>チクネツ</t>
    </rPh>
    <rPh sb="2" eb="3">
      <t>ソウ</t>
    </rPh>
    <phoneticPr fontId="2"/>
  </si>
  <si>
    <t>熱交換器</t>
    <rPh sb="0" eb="4">
      <t>ネツコウカンキ</t>
    </rPh>
    <phoneticPr fontId="2"/>
  </si>
  <si>
    <t>冷凍機</t>
    <rPh sb="0" eb="3">
      <t>レイトウキ</t>
    </rPh>
    <phoneticPr fontId="2"/>
  </si>
  <si>
    <t>発電機</t>
    <rPh sb="0" eb="3">
      <t>ハツデンキ</t>
    </rPh>
    <phoneticPr fontId="2"/>
  </si>
  <si>
    <t>バイオマス燃料製造設備</t>
    <rPh sb="5" eb="7">
      <t>ネンリョウ</t>
    </rPh>
    <rPh sb="7" eb="9">
      <t>セイゾウ</t>
    </rPh>
    <rPh sb="9" eb="11">
      <t>セツビ</t>
    </rPh>
    <phoneticPr fontId="4"/>
  </si>
  <si>
    <t>バイオマス原料受入・供給設備</t>
    <rPh sb="5" eb="7">
      <t>ゲンリョウ</t>
    </rPh>
    <rPh sb="7" eb="9">
      <t>ウケイレ</t>
    </rPh>
    <rPh sb="10" eb="12">
      <t>キョウキュウ</t>
    </rPh>
    <rPh sb="12" eb="14">
      <t>セツビ</t>
    </rPh>
    <phoneticPr fontId="4"/>
  </si>
  <si>
    <t>バイオマス燃料貯蔵設備</t>
    <rPh sb="5" eb="7">
      <t>ネンリョウ</t>
    </rPh>
    <rPh sb="7" eb="9">
      <t>チョゾウ</t>
    </rPh>
    <rPh sb="9" eb="11">
      <t>セツビ</t>
    </rPh>
    <phoneticPr fontId="4"/>
  </si>
  <si>
    <t>前処理設備</t>
    <rPh sb="0" eb="3">
      <t>マエショリ</t>
    </rPh>
    <rPh sb="3" eb="5">
      <t>セツビ</t>
    </rPh>
    <phoneticPr fontId="4"/>
  </si>
  <si>
    <t>後処理設備</t>
    <rPh sb="0" eb="1">
      <t>アト</t>
    </rPh>
    <rPh sb="1" eb="3">
      <t>ショリ</t>
    </rPh>
    <rPh sb="3" eb="5">
      <t>セツビ</t>
    </rPh>
    <phoneticPr fontId="4"/>
  </si>
  <si>
    <t>制御装置</t>
    <rPh sb="0" eb="2">
      <t>セイギョ</t>
    </rPh>
    <rPh sb="2" eb="4">
      <t>ソウチ</t>
    </rPh>
    <phoneticPr fontId="5"/>
  </si>
  <si>
    <t>計測機器</t>
    <rPh sb="0" eb="2">
      <t>ケイソク</t>
    </rPh>
    <rPh sb="2" eb="4">
      <t>キキ</t>
    </rPh>
    <phoneticPr fontId="5"/>
  </si>
  <si>
    <t>Ｎｏ</t>
    <phoneticPr fontId="3"/>
  </si>
  <si>
    <t>メーカー</t>
    <phoneticPr fontId="3"/>
  </si>
  <si>
    <t>型式</t>
    <rPh sb="0" eb="2">
      <t>カタシキ</t>
    </rPh>
    <phoneticPr fontId="3"/>
  </si>
  <si>
    <t>購入
年度
（年）</t>
    <rPh sb="0" eb="2">
      <t>コウニュウ</t>
    </rPh>
    <rPh sb="3" eb="5">
      <t>ネンド</t>
    </rPh>
    <rPh sb="7" eb="8">
      <t>ネン</t>
    </rPh>
    <rPh sb="8" eb="9">
      <t>カズトシ</t>
    </rPh>
    <phoneticPr fontId="3"/>
  </si>
  <si>
    <t>数量</t>
  </si>
  <si>
    <t>システムフロー図・機器配置図番号</t>
    <rPh sb="7" eb="8">
      <t>ズ</t>
    </rPh>
    <rPh sb="9" eb="11">
      <t>キキ</t>
    </rPh>
    <rPh sb="11" eb="13">
      <t>ハイチ</t>
    </rPh>
    <rPh sb="13" eb="14">
      <t>ズ</t>
    </rPh>
    <rPh sb="14" eb="16">
      <t>バンゴウ</t>
    </rPh>
    <phoneticPr fontId="2"/>
  </si>
  <si>
    <t>見積書
番号</t>
    <rPh sb="0" eb="2">
      <t>ミツモ</t>
    </rPh>
    <rPh sb="2" eb="3">
      <t>ショ</t>
    </rPh>
    <rPh sb="4" eb="6">
      <t>バンゴウ</t>
    </rPh>
    <phoneticPr fontId="2"/>
  </si>
  <si>
    <t>補助対象設備の機器リスト</t>
    <rPh sb="0" eb="2">
      <t>ホジョ</t>
    </rPh>
    <rPh sb="2" eb="4">
      <t>タイショウ</t>
    </rPh>
    <rPh sb="4" eb="6">
      <t>セツビ</t>
    </rPh>
    <rPh sb="7" eb="9">
      <t>キキ</t>
    </rPh>
    <phoneticPr fontId="3"/>
  </si>
  <si>
    <t>ファイリング例</t>
    <rPh sb="6" eb="7">
      <t>レイ</t>
    </rPh>
    <phoneticPr fontId="3"/>
  </si>
  <si>
    <t>実績報告書提出（ 　月　　日）　</t>
    <rPh sb="10" eb="11">
      <t>ガツ</t>
    </rPh>
    <rPh sb="13" eb="14">
      <t>ニチ</t>
    </rPh>
    <phoneticPr fontId="2"/>
  </si>
  <si>
    <t>継続</t>
    <rPh sb="0" eb="2">
      <t>ケイゾク</t>
    </rPh>
    <phoneticPr fontId="2"/>
  </si>
  <si>
    <t>事業開始年度</t>
    <rPh sb="0" eb="2">
      <t>ジギョウ</t>
    </rPh>
    <rPh sb="2" eb="4">
      <t>カイシ</t>
    </rPh>
    <rPh sb="4" eb="6">
      <t>ネンド</t>
    </rPh>
    <phoneticPr fontId="2"/>
  </si>
  <si>
    <t>事業期間</t>
    <rPh sb="0" eb="2">
      <t>ジギョウ</t>
    </rPh>
    <rPh sb="2" eb="4">
      <t>キカン</t>
    </rPh>
    <phoneticPr fontId="2"/>
  </si>
  <si>
    <t>事業終了年度</t>
    <rPh sb="0" eb="2">
      <t>ジギョウ</t>
    </rPh>
    <rPh sb="2" eb="4">
      <t>シュウリョウ</t>
    </rPh>
    <rPh sb="4" eb="6">
      <t>ネンド</t>
    </rPh>
    <phoneticPr fontId="2"/>
  </si>
  <si>
    <t>平成26年度</t>
  </si>
  <si>
    <t>平成29年度</t>
  </si>
  <si>
    <t>交付申請予定額 
(過去実績分は確定額)</t>
    <rPh sb="0" eb="2">
      <t>コウフ</t>
    </rPh>
    <rPh sb="2" eb="4">
      <t>シンセイ</t>
    </rPh>
    <rPh sb="4" eb="6">
      <t>ヨテイ</t>
    </rPh>
    <rPh sb="6" eb="7">
      <t>ガク</t>
    </rPh>
    <rPh sb="10" eb="12">
      <t>カコ</t>
    </rPh>
    <rPh sb="12" eb="14">
      <t>ジッセキ</t>
    </rPh>
    <rPh sb="14" eb="15">
      <t>ブン</t>
    </rPh>
    <rPh sb="16" eb="18">
      <t>カクテイ</t>
    </rPh>
    <rPh sb="18" eb="19">
      <t>ガク</t>
    </rPh>
    <phoneticPr fontId="3"/>
  </si>
  <si>
    <t>　固定資産税</t>
    <rPh sb="1" eb="3">
      <t>コテイ</t>
    </rPh>
    <rPh sb="3" eb="6">
      <t>シサンゼイ</t>
    </rPh>
    <phoneticPr fontId="2"/>
  </si>
  <si>
    <t>実施計画概要</t>
    <rPh sb="0" eb="2">
      <t>ジッシ</t>
    </rPh>
    <rPh sb="2" eb="4">
      <t>ケイカク</t>
    </rPh>
    <rPh sb="4" eb="6">
      <t>ガイヨウ</t>
    </rPh>
    <phoneticPr fontId="2"/>
  </si>
  <si>
    <t>実施計画　3-1 実施計画概要</t>
    <rPh sb="0" eb="2">
      <t>ジッシ</t>
    </rPh>
    <rPh sb="2" eb="4">
      <t>ケイカク</t>
    </rPh>
    <rPh sb="9" eb="11">
      <t>ジッシ</t>
    </rPh>
    <rPh sb="11" eb="13">
      <t>ケイカク</t>
    </rPh>
    <rPh sb="13" eb="15">
      <t>ガイヨウ</t>
    </rPh>
    <phoneticPr fontId="2"/>
  </si>
  <si>
    <t>代表者氏名</t>
    <rPh sb="0" eb="3">
      <t>ダイヒョウシャ</t>
    </rPh>
    <rPh sb="3" eb="5">
      <t>シメイ</t>
    </rPh>
    <phoneticPr fontId="2"/>
  </si>
  <si>
    <t>住所</t>
    <rPh sb="0" eb="2">
      <t>ジュウショ</t>
    </rPh>
    <phoneticPr fontId="2"/>
  </si>
  <si>
    <t>フリガナ</t>
    <phoneticPr fontId="2"/>
  </si>
  <si>
    <t>設置場所住所</t>
    <rPh sb="0" eb="2">
      <t>セッチ</t>
    </rPh>
    <rPh sb="2" eb="4">
      <t>バショ</t>
    </rPh>
    <rPh sb="4" eb="6">
      <t>ジュウショ</t>
    </rPh>
    <phoneticPr fontId="3"/>
  </si>
  <si>
    <r>
      <t xml:space="preserve">再エネ率
</t>
    </r>
    <r>
      <rPr>
        <sz val="9"/>
        <rFont val="ＭＳ 明朝"/>
        <family val="1"/>
        <charset val="128"/>
      </rPr>
      <t>(%)</t>
    </r>
    <rPh sb="0" eb="1">
      <t>サイ</t>
    </rPh>
    <rPh sb="3" eb="4">
      <t>リツ</t>
    </rPh>
    <phoneticPr fontId="2"/>
  </si>
  <si>
    <r>
      <t xml:space="preserve">年間発熱量
</t>
    </r>
    <r>
      <rPr>
        <sz val="9"/>
        <rFont val="ＭＳ 明朝"/>
        <family val="1"/>
        <charset val="128"/>
      </rPr>
      <t>(GJ/年)</t>
    </r>
    <rPh sb="0" eb="2">
      <t>ネンカン</t>
    </rPh>
    <rPh sb="2" eb="4">
      <t>ハツネツ</t>
    </rPh>
    <rPh sb="4" eb="5">
      <t>リョウ</t>
    </rPh>
    <rPh sb="10" eb="11">
      <t>ネン</t>
    </rPh>
    <phoneticPr fontId="2"/>
  </si>
  <si>
    <r>
      <t xml:space="preserve">建設単価
</t>
    </r>
    <r>
      <rPr>
        <sz val="9"/>
        <rFont val="ＭＳ 明朝"/>
        <family val="1"/>
        <charset val="128"/>
      </rPr>
      <t>(円/MJ)</t>
    </r>
    <rPh sb="0" eb="2">
      <t>ケンセツ</t>
    </rPh>
    <rPh sb="2" eb="4">
      <t>タンカ</t>
    </rPh>
    <rPh sb="6" eb="7">
      <t>エン</t>
    </rPh>
    <phoneticPr fontId="3"/>
  </si>
  <si>
    <r>
      <t xml:space="preserve">熱利用単価
</t>
    </r>
    <r>
      <rPr>
        <sz val="9"/>
        <rFont val="ＭＳ 明朝"/>
        <family val="1"/>
        <charset val="128"/>
      </rPr>
      <t>(円/MJ)</t>
    </r>
    <rPh sb="0" eb="3">
      <t>ネツリヨウ</t>
    </rPh>
    <rPh sb="3" eb="5">
      <t>タンカ</t>
    </rPh>
    <phoneticPr fontId="3"/>
  </si>
  <si>
    <t>１．事業実施担当者情報</t>
    <rPh sb="2" eb="4">
      <t>ジギョウ</t>
    </rPh>
    <rPh sb="4" eb="6">
      <t>ジッシ</t>
    </rPh>
    <rPh sb="6" eb="9">
      <t>タントウシャ</t>
    </rPh>
    <rPh sb="9" eb="11">
      <t>ジョウホウ</t>
    </rPh>
    <phoneticPr fontId="2"/>
  </si>
  <si>
    <t>フリガナ</t>
    <phoneticPr fontId="2"/>
  </si>
  <si>
    <t>住所</t>
    <rPh sb="0" eb="2">
      <t>ジュウショ</t>
    </rPh>
    <phoneticPr fontId="2"/>
  </si>
  <si>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</si>
  <si>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</si>
  <si>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</si>
  <si>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</si>
  <si>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事業実施体制</t>
    <phoneticPr fontId="3"/>
  </si>
  <si>
    <t>事業実施に関連する事項</t>
    <rPh sb="0" eb="2">
      <t>ジギョウ</t>
    </rPh>
    <rPh sb="2" eb="4">
      <t>ジッシ</t>
    </rPh>
    <rPh sb="5" eb="7">
      <t>カンレン</t>
    </rPh>
    <rPh sb="9" eb="11">
      <t>ジコウ</t>
    </rPh>
    <phoneticPr fontId="3"/>
  </si>
  <si>
    <t>項目</t>
    <rPh sb="0" eb="2">
      <t>コウモク</t>
    </rPh>
    <phoneticPr fontId="2"/>
  </si>
  <si>
    <t>該当の有無</t>
    <rPh sb="0" eb="2">
      <t>ガイトウ</t>
    </rPh>
    <rPh sb="3" eb="5">
      <t>ウム</t>
    </rPh>
    <phoneticPr fontId="2"/>
  </si>
  <si>
    <t>環境に関する調査等</t>
    <rPh sb="0" eb="2">
      <t>カンキョウ</t>
    </rPh>
    <rPh sb="3" eb="4">
      <t>カン</t>
    </rPh>
    <rPh sb="6" eb="8">
      <t>チョウサ</t>
    </rPh>
    <rPh sb="8" eb="9">
      <t>トウ</t>
    </rPh>
    <phoneticPr fontId="2"/>
  </si>
  <si>
    <t>地元調整</t>
    <rPh sb="0" eb="2">
      <t>ジモト</t>
    </rPh>
    <rPh sb="2" eb="4">
      <t>チョウセイ</t>
    </rPh>
    <phoneticPr fontId="2"/>
  </si>
  <si>
    <t>用地確保</t>
    <rPh sb="0" eb="2">
      <t>ヨウチ</t>
    </rPh>
    <rPh sb="2" eb="4">
      <t>カクホ</t>
    </rPh>
    <phoneticPr fontId="2"/>
  </si>
  <si>
    <t>法規制に係る許認可</t>
    <rPh sb="0" eb="1">
      <t>ホウ</t>
    </rPh>
    <rPh sb="1" eb="3">
      <t>キセイ</t>
    </rPh>
    <rPh sb="4" eb="5">
      <t>カカ</t>
    </rPh>
    <rPh sb="6" eb="9">
      <t>キョニンカ</t>
    </rPh>
    <phoneticPr fontId="2"/>
  </si>
  <si>
    <t>導入年度</t>
    <rPh sb="0" eb="2">
      <t>ドウニュウ</t>
    </rPh>
    <rPh sb="2" eb="4">
      <t>ネンド</t>
    </rPh>
    <phoneticPr fontId="2"/>
  </si>
  <si>
    <t>エネ種</t>
    <rPh sb="2" eb="3">
      <t>シュ</t>
    </rPh>
    <phoneticPr fontId="2"/>
  </si>
  <si>
    <t>設備容量</t>
    <rPh sb="0" eb="2">
      <t>セツビ</t>
    </rPh>
    <rPh sb="2" eb="4">
      <t>ヨウリョウ</t>
    </rPh>
    <phoneticPr fontId="2"/>
  </si>
  <si>
    <t>その他</t>
    <rPh sb="2" eb="3">
      <t>タ</t>
    </rPh>
    <phoneticPr fontId="2"/>
  </si>
  <si>
    <t>実施計画　3-2 設備導入事業経費の配分</t>
    <rPh sb="0" eb="2">
      <t>ジッシ</t>
    </rPh>
    <rPh sb="2" eb="4">
      <t>ケイカク</t>
    </rPh>
    <rPh sb="9" eb="11">
      <t>セツビ</t>
    </rPh>
    <rPh sb="11" eb="13">
      <t>ドウニュウ</t>
    </rPh>
    <rPh sb="13" eb="15">
      <t>ジギョウ</t>
    </rPh>
    <rPh sb="15" eb="17">
      <t>ケイヒ</t>
    </rPh>
    <rPh sb="18" eb="20">
      <t>ハイブン</t>
    </rPh>
    <phoneticPr fontId="2"/>
  </si>
  <si>
    <t>※本年度の事業計画に基づいて記入してください。</t>
  </si>
  <si>
    <t>設備導入事業経費の配分＜総計＞</t>
    <rPh sb="0" eb="2">
      <t>セツビ</t>
    </rPh>
    <rPh sb="2" eb="4">
      <t>ドウニュウ</t>
    </rPh>
    <rPh sb="4" eb="6">
      <t>ジギョウ</t>
    </rPh>
    <rPh sb="12" eb="14">
      <t>ソウケイ</t>
    </rPh>
    <phoneticPr fontId="3"/>
  </si>
  <si>
    <t>※全体の事業計画に基づいて記入してください。</t>
    <rPh sb="1" eb="3">
      <t>ゼンタイ</t>
    </rPh>
    <phoneticPr fontId="2"/>
  </si>
  <si>
    <t>実施計画　3-4 補助事業に要する経費及び、その調達方法</t>
    <rPh sb="0" eb="2">
      <t>ジッシ</t>
    </rPh>
    <rPh sb="2" eb="4">
      <t>ケイカク</t>
    </rPh>
    <rPh sb="9" eb="11">
      <t>ホジョ</t>
    </rPh>
    <rPh sb="11" eb="13">
      <t>ジギョウ</t>
    </rPh>
    <rPh sb="14" eb="15">
      <t>ヨウ</t>
    </rPh>
    <rPh sb="17" eb="19">
      <t>ケイヒ</t>
    </rPh>
    <rPh sb="19" eb="20">
      <t>オヨ</t>
    </rPh>
    <rPh sb="24" eb="26">
      <t>チョウタツ</t>
    </rPh>
    <rPh sb="26" eb="28">
      <t>ホウホウ</t>
    </rPh>
    <phoneticPr fontId="2"/>
  </si>
  <si>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3"/>
  </si>
  <si>
    <t>次式により算定してください。</t>
    <phoneticPr fontId="3"/>
  </si>
  <si>
    <t>バイオマス依存率計算書（バイオマス熱利用及びバイオマス発電）</t>
    <rPh sb="5" eb="7">
      <t>イゾン</t>
    </rPh>
    <rPh sb="7" eb="8">
      <t>リツ</t>
    </rPh>
    <rPh sb="8" eb="11">
      <t>ケイサンショ</t>
    </rPh>
    <rPh sb="17" eb="18">
      <t>ネツ</t>
    </rPh>
    <rPh sb="18" eb="20">
      <t>リヨウ</t>
    </rPh>
    <rPh sb="20" eb="21">
      <t>オヨ</t>
    </rPh>
    <rPh sb="27" eb="29">
      <t>ハツデン</t>
    </rPh>
    <phoneticPr fontId="48"/>
  </si>
  <si>
    <t>バイオマス依存率計算書（バイオマス燃料製造）</t>
    <rPh sb="5" eb="7">
      <t>イゾン</t>
    </rPh>
    <rPh sb="7" eb="8">
      <t>リツ</t>
    </rPh>
    <rPh sb="8" eb="11">
      <t>ケイサンショ</t>
    </rPh>
    <rPh sb="17" eb="19">
      <t>ネンリョウ</t>
    </rPh>
    <rPh sb="19" eb="21">
      <t>セイゾウ</t>
    </rPh>
    <phoneticPr fontId="47"/>
  </si>
  <si>
    <t>設備及び導入効果（太陽熱利用）</t>
    <rPh sb="0" eb="2">
      <t>セツビ</t>
    </rPh>
    <rPh sb="2" eb="3">
      <t>オヨ</t>
    </rPh>
    <rPh sb="4" eb="6">
      <t>ドウニュウ</t>
    </rPh>
    <rPh sb="6" eb="8">
      <t>コウカ</t>
    </rPh>
    <rPh sb="9" eb="12">
      <t>タイヨウネツ</t>
    </rPh>
    <rPh sb="12" eb="14">
      <t>リヨウ</t>
    </rPh>
    <phoneticPr fontId="3"/>
  </si>
  <si>
    <t>集熱器総面積</t>
    <phoneticPr fontId="8"/>
  </si>
  <si>
    <t>集熱器パネル枚数</t>
    <rPh sb="6" eb="8">
      <t>マイスウ</t>
    </rPh>
    <phoneticPr fontId="8"/>
  </si>
  <si>
    <t>枚</t>
    <rPh sb="0" eb="1">
      <t>マイ</t>
    </rPh>
    <phoneticPr fontId="3"/>
  </si>
  <si>
    <t>交換容量合計</t>
    <rPh sb="0" eb="2">
      <t>コウカン</t>
    </rPh>
    <rPh sb="2" eb="4">
      <t>ヨウリョウ</t>
    </rPh>
    <rPh sb="4" eb="6">
      <t>ゴウケイ</t>
    </rPh>
    <phoneticPr fontId="3"/>
  </si>
  <si>
    <t>台数</t>
    <rPh sb="0" eb="2">
      <t>ダイスウ</t>
    </rPh>
    <phoneticPr fontId="3"/>
  </si>
  <si>
    <t>１台あたり交換容量</t>
    <rPh sb="1" eb="2">
      <t>ダイ</t>
    </rPh>
    <rPh sb="5" eb="7">
      <t>コウカン</t>
    </rPh>
    <rPh sb="7" eb="9">
      <t>ヨウリョウ</t>
    </rPh>
    <phoneticPr fontId="3"/>
  </si>
  <si>
    <t>台</t>
    <rPh sb="0" eb="1">
      <t>ダイ</t>
    </rPh>
    <phoneticPr fontId="3"/>
  </si>
  <si>
    <t>能力合計</t>
    <rPh sb="0" eb="2">
      <t>ノウリョク</t>
    </rPh>
    <rPh sb="2" eb="4">
      <t>ゴウケイ</t>
    </rPh>
    <phoneticPr fontId="8"/>
  </si>
  <si>
    <t>１台あたり能力</t>
    <rPh sb="1" eb="2">
      <t>ダイ</t>
    </rPh>
    <rPh sb="5" eb="7">
      <t>ノウリョク</t>
    </rPh>
    <phoneticPr fontId="3"/>
  </si>
  <si>
    <t>基数</t>
    <rPh sb="0" eb="2">
      <t>キスウ</t>
    </rPh>
    <phoneticPr fontId="3"/>
  </si>
  <si>
    <t>基</t>
    <rPh sb="0" eb="1">
      <t>キ</t>
    </rPh>
    <phoneticPr fontId="3"/>
  </si>
  <si>
    <t>２．導入効果</t>
    <rPh sb="2" eb="4">
      <t>ドウニュウ</t>
    </rPh>
    <rPh sb="4" eb="6">
      <t>コウカ</t>
    </rPh>
    <phoneticPr fontId="3"/>
  </si>
  <si>
    <t>再生可能エネルギー利用設備の
種別</t>
    <rPh sb="0" eb="2">
      <t>サイセイ</t>
    </rPh>
    <rPh sb="2" eb="4">
      <t>カノウ</t>
    </rPh>
    <rPh sb="9" eb="11">
      <t>リヨウ</t>
    </rPh>
    <rPh sb="11" eb="13">
      <t>セツビ</t>
    </rPh>
    <rPh sb="15" eb="17">
      <t>シュベツ</t>
    </rPh>
    <phoneticPr fontId="3"/>
  </si>
  <si>
    <t>設備及び導入効果（温度差エネルギー利用）</t>
    <rPh sb="0" eb="2">
      <t>セツビ</t>
    </rPh>
    <rPh sb="2" eb="3">
      <t>オヨ</t>
    </rPh>
    <rPh sb="4" eb="6">
      <t>ドウニュウ</t>
    </rPh>
    <rPh sb="6" eb="8">
      <t>コウカ</t>
    </rPh>
    <rPh sb="9" eb="12">
      <t>オンドサ</t>
    </rPh>
    <rPh sb="17" eb="19">
      <t>リヨウ</t>
    </rPh>
    <phoneticPr fontId="3"/>
  </si>
  <si>
    <t>・熱供給能力</t>
    <rPh sb="1" eb="2">
      <t>ネツ</t>
    </rPh>
    <rPh sb="2" eb="4">
      <t>キョウキュウ</t>
    </rPh>
    <rPh sb="4" eb="6">
      <t>ノウリョク</t>
    </rPh>
    <phoneticPr fontId="8"/>
  </si>
  <si>
    <t>温熱</t>
    <rPh sb="0" eb="2">
      <t>オンネツ</t>
    </rPh>
    <phoneticPr fontId="3"/>
  </si>
  <si>
    <t>冷熱</t>
    <rPh sb="0" eb="2">
      <t>レイネツ</t>
    </rPh>
    <phoneticPr fontId="3"/>
  </si>
  <si>
    <t>・ヒートポンプ</t>
    <phoneticPr fontId="8"/>
  </si>
  <si>
    <t>加熱能力合計</t>
    <rPh sb="0" eb="2">
      <t>カネツ</t>
    </rPh>
    <rPh sb="2" eb="4">
      <t>ノウリョク</t>
    </rPh>
    <rPh sb="4" eb="6">
      <t>ゴウケイ</t>
    </rPh>
    <phoneticPr fontId="8"/>
  </si>
  <si>
    <t>台数</t>
    <rPh sb="0" eb="2">
      <t>ダイスウ</t>
    </rPh>
    <phoneticPr fontId="8"/>
  </si>
  <si>
    <t>設備及び導入効果（雪氷熱利用）</t>
    <rPh sb="0" eb="2">
      <t>セツビ</t>
    </rPh>
    <rPh sb="2" eb="3">
      <t>オヨ</t>
    </rPh>
    <rPh sb="4" eb="6">
      <t>ドウニュウ</t>
    </rPh>
    <rPh sb="6" eb="8">
      <t>コウカ</t>
    </rPh>
    <rPh sb="9" eb="11">
      <t>セッピョウ</t>
    </rPh>
    <rPh sb="11" eb="12">
      <t>ネツ</t>
    </rPh>
    <rPh sb="12" eb="14">
      <t>リヨウ</t>
    </rPh>
    <phoneticPr fontId="3"/>
  </si>
  <si>
    <t>・雪氷の種別</t>
    <rPh sb="1" eb="3">
      <t>セッピョウ</t>
    </rPh>
    <rPh sb="4" eb="6">
      <t>シュベツ</t>
    </rPh>
    <phoneticPr fontId="8"/>
  </si>
  <si>
    <t>・貯雪氷設備</t>
    <rPh sb="1" eb="2">
      <t>チョ</t>
    </rPh>
    <rPh sb="2" eb="4">
      <t>セッピョウ</t>
    </rPh>
    <rPh sb="4" eb="6">
      <t>セツビ</t>
    </rPh>
    <phoneticPr fontId="8"/>
  </si>
  <si>
    <t>構造</t>
    <rPh sb="0" eb="2">
      <t>コウゾウ</t>
    </rPh>
    <phoneticPr fontId="3"/>
  </si>
  <si>
    <t>面積</t>
    <rPh sb="0" eb="2">
      <t>メンセキ</t>
    </rPh>
    <phoneticPr fontId="3"/>
  </si>
  <si>
    <t>体積</t>
    <rPh sb="0" eb="2">
      <t>タイセキ</t>
    </rPh>
    <phoneticPr fontId="8"/>
  </si>
  <si>
    <t>貯蔵量</t>
    <rPh sb="0" eb="2">
      <t>チョゾウ</t>
    </rPh>
    <rPh sb="2" eb="3">
      <t>リョウ</t>
    </rPh>
    <phoneticPr fontId="8"/>
  </si>
  <si>
    <t>雪氷の種別</t>
    <rPh sb="0" eb="2">
      <t>セッピョウ</t>
    </rPh>
    <rPh sb="3" eb="5">
      <t>シュベツ</t>
    </rPh>
    <phoneticPr fontId="3"/>
  </si>
  <si>
    <t>本数</t>
    <rPh sb="0" eb="2">
      <t>ホンスウ</t>
    </rPh>
    <phoneticPr fontId="2"/>
  </si>
  <si>
    <t>１本あたり有効長</t>
    <rPh sb="1" eb="2">
      <t>ホン</t>
    </rPh>
    <rPh sb="5" eb="7">
      <t>ユウコウ</t>
    </rPh>
    <rPh sb="7" eb="8">
      <t>チョウ</t>
    </rPh>
    <phoneticPr fontId="2"/>
  </si>
  <si>
    <t>本</t>
    <rPh sb="0" eb="1">
      <t>ホン</t>
    </rPh>
    <phoneticPr fontId="2"/>
  </si>
  <si>
    <t>設備及び導入効果（地中熱利用）</t>
    <rPh sb="0" eb="2">
      <t>セツビ</t>
    </rPh>
    <rPh sb="2" eb="3">
      <t>オヨ</t>
    </rPh>
    <rPh sb="4" eb="6">
      <t>ドウニュウ</t>
    </rPh>
    <rPh sb="6" eb="8">
      <t>コウカ</t>
    </rPh>
    <rPh sb="9" eb="11">
      <t>チチュウ</t>
    </rPh>
    <rPh sb="11" eb="12">
      <t>ネツ</t>
    </rPh>
    <rPh sb="12" eb="14">
      <t>リヨウ</t>
    </rPh>
    <phoneticPr fontId="3"/>
  </si>
  <si>
    <t>設備及び導入効果（バイオマス熱利用）</t>
    <rPh sb="0" eb="2">
      <t>セツビ</t>
    </rPh>
    <rPh sb="2" eb="3">
      <t>オヨ</t>
    </rPh>
    <rPh sb="4" eb="6">
      <t>ドウニュウ</t>
    </rPh>
    <rPh sb="6" eb="8">
      <t>コウカ</t>
    </rPh>
    <rPh sb="14" eb="15">
      <t>ネツ</t>
    </rPh>
    <rPh sb="15" eb="17">
      <t>リヨウ</t>
    </rPh>
    <phoneticPr fontId="3"/>
  </si>
  <si>
    <t>形態</t>
    <rPh sb="0" eb="2">
      <t>ケイタイ</t>
    </rPh>
    <phoneticPr fontId="2"/>
  </si>
  <si>
    <t>熱供給能力</t>
    <rPh sb="0" eb="1">
      <t>ネツ</t>
    </rPh>
    <rPh sb="1" eb="3">
      <t>キョウキュウ</t>
    </rPh>
    <rPh sb="3" eb="5">
      <t>ノウリョク</t>
    </rPh>
    <phoneticPr fontId="2"/>
  </si>
  <si>
    <t>年間総発熱量</t>
    <rPh sb="0" eb="2">
      <t>ネンカン</t>
    </rPh>
    <rPh sb="2" eb="6">
      <t>ソウハツネツリョウ</t>
    </rPh>
    <phoneticPr fontId="2"/>
  </si>
  <si>
    <t>日</t>
    <rPh sb="0" eb="1">
      <t>ニチ</t>
    </rPh>
    <phoneticPr fontId="2"/>
  </si>
  <si>
    <t>・補助燃料等</t>
    <rPh sb="1" eb="3">
      <t>ホジョ</t>
    </rPh>
    <rPh sb="3" eb="5">
      <t>ネンリョウ</t>
    </rPh>
    <rPh sb="5" eb="6">
      <t>トウ</t>
    </rPh>
    <phoneticPr fontId="8"/>
  </si>
  <si>
    <t>スタートアップの場合</t>
    <rPh sb="8" eb="10">
      <t>バアイ</t>
    </rPh>
    <phoneticPr fontId="2"/>
  </si>
  <si>
    <t>回/年</t>
    <rPh sb="0" eb="1">
      <t>カイ</t>
    </rPh>
    <rPh sb="2" eb="3">
      <t>ネン</t>
    </rPh>
    <phoneticPr fontId="2"/>
  </si>
  <si>
    <t>　使用量</t>
    <rPh sb="1" eb="3">
      <t>シヨウ</t>
    </rPh>
    <rPh sb="3" eb="4">
      <t>リョウ</t>
    </rPh>
    <phoneticPr fontId="3"/>
  </si>
  <si>
    <t>　使用頻度</t>
    <rPh sb="1" eb="3">
      <t>シヨウ</t>
    </rPh>
    <rPh sb="3" eb="5">
      <t>ヒンド</t>
    </rPh>
    <phoneticPr fontId="3"/>
  </si>
  <si>
    <t>・バイオマスボイラ</t>
    <phoneticPr fontId="8"/>
  </si>
  <si>
    <t>機器の種類</t>
    <rPh sb="0" eb="2">
      <t>キキ</t>
    </rPh>
    <rPh sb="3" eb="5">
      <t>シュルイ</t>
    </rPh>
    <phoneticPr fontId="8"/>
  </si>
  <si>
    <t>１基あたり容量</t>
    <rPh sb="1" eb="2">
      <t>キ</t>
    </rPh>
    <rPh sb="5" eb="7">
      <t>ヨウリョウ</t>
    </rPh>
    <phoneticPr fontId="3"/>
  </si>
  <si>
    <t>基</t>
    <rPh sb="0" eb="1">
      <t>キ</t>
    </rPh>
    <phoneticPr fontId="2"/>
  </si>
  <si>
    <t>・冷凍機</t>
    <phoneticPr fontId="8"/>
  </si>
  <si>
    <t>１日あたり設備稼働時間</t>
    <rPh sb="1" eb="2">
      <t>ニチ</t>
    </rPh>
    <rPh sb="5" eb="7">
      <t>セツビ</t>
    </rPh>
    <rPh sb="7" eb="9">
      <t>カドウ</t>
    </rPh>
    <rPh sb="9" eb="11">
      <t>ジカン</t>
    </rPh>
    <phoneticPr fontId="2"/>
  </si>
  <si>
    <t>年間稼働日数</t>
    <rPh sb="0" eb="2">
      <t>ネンカン</t>
    </rPh>
    <rPh sb="2" eb="4">
      <t>カドウ</t>
    </rPh>
    <rPh sb="4" eb="6">
      <t>ニッスウ</t>
    </rPh>
    <phoneticPr fontId="2"/>
  </si>
  <si>
    <t>年間稼働時間</t>
    <rPh sb="0" eb="2">
      <t>ネンカン</t>
    </rPh>
    <rPh sb="2" eb="4">
      <t>カドウ</t>
    </rPh>
    <rPh sb="4" eb="6">
      <t>ジカン</t>
    </rPh>
    <phoneticPr fontId="2"/>
  </si>
  <si>
    <t>・バイオマス燃料</t>
    <rPh sb="6" eb="8">
      <t>ネンリョウ</t>
    </rPh>
    <phoneticPr fontId="8"/>
  </si>
  <si>
    <t>種類</t>
    <rPh sb="0" eb="2">
      <t>シュルイ</t>
    </rPh>
    <phoneticPr fontId="2"/>
  </si>
  <si>
    <t>バイオマス依存率</t>
    <rPh sb="5" eb="7">
      <t>イゾン</t>
    </rPh>
    <rPh sb="7" eb="8">
      <t>リツ</t>
    </rPh>
    <phoneticPr fontId="2"/>
  </si>
  <si>
    <t>・発電機　※バイオマスコージェネレーション（熱電併給）の場合のみ</t>
    <rPh sb="1" eb="4">
      <t>ハツデンキ</t>
    </rPh>
    <rPh sb="22" eb="23">
      <t>ネツ</t>
    </rPh>
    <rPh sb="23" eb="24">
      <t>デン</t>
    </rPh>
    <rPh sb="24" eb="26">
      <t>ヘイキュウ</t>
    </rPh>
    <rPh sb="28" eb="30">
      <t>バアイ</t>
    </rPh>
    <phoneticPr fontId="8"/>
  </si>
  <si>
    <t>発電方式</t>
    <rPh sb="0" eb="2">
      <t>ハツデン</t>
    </rPh>
    <rPh sb="2" eb="4">
      <t>ホウシキ</t>
    </rPh>
    <phoneticPr fontId="3"/>
  </si>
  <si>
    <t>１台あたり発電出力</t>
    <rPh sb="1" eb="2">
      <t>ダイ</t>
    </rPh>
    <rPh sb="5" eb="7">
      <t>ハツデン</t>
    </rPh>
    <rPh sb="7" eb="9">
      <t>シュツリョク</t>
    </rPh>
    <phoneticPr fontId="3"/>
  </si>
  <si>
    <t>固定価格買取制度の有無</t>
    <rPh sb="0" eb="2">
      <t>コテイ</t>
    </rPh>
    <rPh sb="2" eb="4">
      <t>カカク</t>
    </rPh>
    <rPh sb="4" eb="6">
      <t>カイトリ</t>
    </rPh>
    <rPh sb="6" eb="8">
      <t>セイド</t>
    </rPh>
    <rPh sb="9" eb="11">
      <t>ウム</t>
    </rPh>
    <phoneticPr fontId="2"/>
  </si>
  <si>
    <t>台</t>
    <rPh sb="0" eb="1">
      <t>ダイ</t>
    </rPh>
    <phoneticPr fontId="2"/>
  </si>
  <si>
    <t>方式</t>
    <rPh sb="0" eb="2">
      <t>ホウシキ</t>
    </rPh>
    <phoneticPr fontId="2"/>
  </si>
  <si>
    <t>・製造時のバイオマス依存率</t>
    <rPh sb="1" eb="3">
      <t>セイゾウ</t>
    </rPh>
    <rPh sb="3" eb="4">
      <t>ジ</t>
    </rPh>
    <rPh sb="10" eb="12">
      <t>イゾン</t>
    </rPh>
    <rPh sb="12" eb="13">
      <t>リツ</t>
    </rPh>
    <phoneticPr fontId="8"/>
  </si>
  <si>
    <t>名称</t>
    <rPh sb="0" eb="2">
      <t>メイショウ</t>
    </rPh>
    <phoneticPr fontId="2"/>
  </si>
  <si>
    <t>製造量</t>
    <rPh sb="0" eb="2">
      <t>セイゾウ</t>
    </rPh>
    <rPh sb="2" eb="3">
      <t>リョウ</t>
    </rPh>
    <phoneticPr fontId="2"/>
  </si>
  <si>
    <t>低位発熱量</t>
    <rPh sb="0" eb="2">
      <t>テイイ</t>
    </rPh>
    <rPh sb="2" eb="4">
      <t>ハツネツ</t>
    </rPh>
    <rPh sb="4" eb="5">
      <t>リョウ</t>
    </rPh>
    <phoneticPr fontId="2"/>
  </si>
  <si>
    <t>機器の種類</t>
    <rPh sb="0" eb="2">
      <t>キキ</t>
    </rPh>
    <rPh sb="3" eb="5">
      <t>シュルイ</t>
    </rPh>
    <phoneticPr fontId="2"/>
  </si>
  <si>
    <t>能力・容量</t>
    <rPh sb="0" eb="2">
      <t>ノウリョク</t>
    </rPh>
    <rPh sb="3" eb="5">
      <t>ヨウリョウ</t>
    </rPh>
    <phoneticPr fontId="3"/>
  </si>
  <si>
    <t>機器の種類</t>
    <rPh sb="0" eb="2">
      <t>キキ</t>
    </rPh>
    <rPh sb="3" eb="5">
      <t>シュルイ</t>
    </rPh>
    <phoneticPr fontId="3"/>
  </si>
  <si>
    <t>%</t>
    <phoneticPr fontId="3"/>
  </si>
  <si>
    <t>設備及び導入効果（バイオマス燃料製造）</t>
    <rPh sb="0" eb="2">
      <t>セツビ</t>
    </rPh>
    <rPh sb="2" eb="3">
      <t>オヨ</t>
    </rPh>
    <rPh sb="4" eb="6">
      <t>ドウニュウ</t>
    </rPh>
    <rPh sb="6" eb="8">
      <t>コウカ</t>
    </rPh>
    <rPh sb="14" eb="16">
      <t>ネンリョウ</t>
    </rPh>
    <rPh sb="16" eb="18">
      <t>セイゾウ</t>
    </rPh>
    <phoneticPr fontId="3"/>
  </si>
  <si>
    <t>提出書類名</t>
    <rPh sb="0" eb="2">
      <t>テイシュツ</t>
    </rPh>
    <rPh sb="2" eb="4">
      <t>ショルイ</t>
    </rPh>
    <rPh sb="4" eb="5">
      <t>メイ</t>
    </rPh>
    <phoneticPr fontId="2"/>
  </si>
  <si>
    <t>No.</t>
    <phoneticPr fontId="2"/>
  </si>
  <si>
    <t>チェックリスト</t>
    <phoneticPr fontId="2"/>
  </si>
  <si>
    <t>書式</t>
    <rPh sb="0" eb="2">
      <t>ショシキ</t>
    </rPh>
    <phoneticPr fontId="2"/>
  </si>
  <si>
    <t>3-1</t>
    <phoneticPr fontId="2"/>
  </si>
  <si>
    <t>3-2</t>
    <phoneticPr fontId="2"/>
  </si>
  <si>
    <t>3-3</t>
  </si>
  <si>
    <t>3-4</t>
  </si>
  <si>
    <t>3-5</t>
  </si>
  <si>
    <t>3-6</t>
  </si>
  <si>
    <t>3-7</t>
  </si>
  <si>
    <t>3-8</t>
  </si>
  <si>
    <t>3-9</t>
  </si>
  <si>
    <t>3-10</t>
  </si>
  <si>
    <t>3-11</t>
  </si>
  <si>
    <t>3-12</t>
  </si>
  <si>
    <t>3-13</t>
  </si>
  <si>
    <t>3-14</t>
  </si>
  <si>
    <t>3-15</t>
  </si>
  <si>
    <t>3-16</t>
  </si>
  <si>
    <t>3-17</t>
  </si>
  <si>
    <t>3-19</t>
  </si>
  <si>
    <t>3-20</t>
  </si>
  <si>
    <t>3-21</t>
  </si>
  <si>
    <t>3-22</t>
  </si>
  <si>
    <t>3-23</t>
  </si>
  <si>
    <t>3-24</t>
  </si>
  <si>
    <t>3-25</t>
  </si>
  <si>
    <t>3-26</t>
  </si>
  <si>
    <t>実施計画概要</t>
    <rPh sb="0" eb="2">
      <t>ジッシ</t>
    </rPh>
    <rPh sb="2" eb="4">
      <t>ケイカク</t>
    </rPh>
    <rPh sb="4" eb="6">
      <t>ガイヨウ</t>
    </rPh>
    <phoneticPr fontId="2"/>
  </si>
  <si>
    <t>設備導入事業経費の配分</t>
    <rPh sb="0" eb="2">
      <t>セツビ</t>
    </rPh>
    <rPh sb="2" eb="4">
      <t>ドウニュウ</t>
    </rPh>
    <rPh sb="4" eb="6">
      <t>ジギョウ</t>
    </rPh>
    <rPh sb="6" eb="8">
      <t>ケイヒ</t>
    </rPh>
    <rPh sb="9" eb="11">
      <t>ハイブン</t>
    </rPh>
    <phoneticPr fontId="2"/>
  </si>
  <si>
    <t>参考見積書</t>
    <rPh sb="0" eb="2">
      <t>サンコウ</t>
    </rPh>
    <rPh sb="2" eb="5">
      <t>ミツモリショ</t>
    </rPh>
    <phoneticPr fontId="2"/>
  </si>
  <si>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2"/>
  </si>
  <si>
    <t>熱利用単価又は発電単価の算定について</t>
    <rPh sb="0" eb="1">
      <t>ネツ</t>
    </rPh>
    <rPh sb="1" eb="3">
      <t>リヨウ</t>
    </rPh>
    <rPh sb="3" eb="5">
      <t>タンカ</t>
    </rPh>
    <rPh sb="5" eb="6">
      <t>マタ</t>
    </rPh>
    <rPh sb="7" eb="9">
      <t>ハツデン</t>
    </rPh>
    <rPh sb="9" eb="11">
      <t>タンカ</t>
    </rPh>
    <rPh sb="12" eb="14">
      <t>サンテイ</t>
    </rPh>
    <phoneticPr fontId="2"/>
  </si>
  <si>
    <t>設備及び導入効果</t>
    <rPh sb="0" eb="2">
      <t>セツビ</t>
    </rPh>
    <rPh sb="2" eb="3">
      <t>オヨ</t>
    </rPh>
    <rPh sb="4" eb="6">
      <t>ドウニュウ</t>
    </rPh>
    <rPh sb="6" eb="8">
      <t>コウカ</t>
    </rPh>
    <phoneticPr fontId="2"/>
  </si>
  <si>
    <t>補助対象設備の機器リスト</t>
    <rPh sb="0" eb="2">
      <t>ホジョ</t>
    </rPh>
    <rPh sb="2" eb="4">
      <t>タイショウ</t>
    </rPh>
    <rPh sb="4" eb="6">
      <t>セツビ</t>
    </rPh>
    <rPh sb="7" eb="9">
      <t>キキ</t>
    </rPh>
    <phoneticPr fontId="2"/>
  </si>
  <si>
    <t>主要設備のカタログ・パンフレット等</t>
    <rPh sb="0" eb="2">
      <t>シュヨウ</t>
    </rPh>
    <rPh sb="2" eb="4">
      <t>セツビ</t>
    </rPh>
    <rPh sb="16" eb="17">
      <t>トウ</t>
    </rPh>
    <phoneticPr fontId="2"/>
  </si>
  <si>
    <t>システムフロー図</t>
    <rPh sb="7" eb="8">
      <t>ズ</t>
    </rPh>
    <phoneticPr fontId="2"/>
  </si>
  <si>
    <t>機器配置図</t>
    <rPh sb="0" eb="2">
      <t>キキ</t>
    </rPh>
    <rPh sb="2" eb="5">
      <t>ハイチズ</t>
    </rPh>
    <phoneticPr fontId="2"/>
  </si>
  <si>
    <t>単線結線図</t>
    <rPh sb="0" eb="2">
      <t>タンセン</t>
    </rPh>
    <rPh sb="2" eb="4">
      <t>ケッセン</t>
    </rPh>
    <rPh sb="4" eb="5">
      <t>ズ</t>
    </rPh>
    <phoneticPr fontId="2"/>
  </si>
  <si>
    <t>再エネ設備から供給される熱量又は発電量の計算根拠</t>
    <rPh sb="0" eb="1">
      <t>サイ</t>
    </rPh>
    <rPh sb="3" eb="5">
      <t>セツビ</t>
    </rPh>
    <rPh sb="7" eb="9">
      <t>キョウキュウ</t>
    </rPh>
    <rPh sb="12" eb="14">
      <t>ネツリョウ</t>
    </rPh>
    <rPh sb="14" eb="15">
      <t>マタ</t>
    </rPh>
    <rPh sb="16" eb="18">
      <t>ハツデン</t>
    </rPh>
    <rPh sb="18" eb="19">
      <t>リョウ</t>
    </rPh>
    <rPh sb="20" eb="22">
      <t>ケイサン</t>
    </rPh>
    <rPh sb="22" eb="24">
      <t>コンキョ</t>
    </rPh>
    <phoneticPr fontId="2"/>
  </si>
  <si>
    <t>対象施設等で必要とされる熱量又は電力の計算根拠</t>
    <rPh sb="0" eb="2">
      <t>タイショウ</t>
    </rPh>
    <rPh sb="2" eb="4">
      <t>シセツ</t>
    </rPh>
    <rPh sb="4" eb="5">
      <t>トウ</t>
    </rPh>
    <rPh sb="6" eb="8">
      <t>ヒツヨウ</t>
    </rPh>
    <rPh sb="12" eb="14">
      <t>ネツリョウ</t>
    </rPh>
    <rPh sb="14" eb="15">
      <t>マタ</t>
    </rPh>
    <rPh sb="16" eb="18">
      <t>デンリョク</t>
    </rPh>
    <rPh sb="19" eb="21">
      <t>ケイサン</t>
    </rPh>
    <rPh sb="21" eb="23">
      <t>コンキョ</t>
    </rPh>
    <phoneticPr fontId="2"/>
  </si>
  <si>
    <t>太陽熱集熱器の性能を証明する資料</t>
    <rPh sb="0" eb="3">
      <t>タイヨウネツ</t>
    </rPh>
    <rPh sb="3" eb="4">
      <t>シュウ</t>
    </rPh>
    <rPh sb="4" eb="5">
      <t>ネツ</t>
    </rPh>
    <rPh sb="5" eb="6">
      <t>キ</t>
    </rPh>
    <rPh sb="7" eb="9">
      <t>セイノウ</t>
    </rPh>
    <rPh sb="10" eb="12">
      <t>ショウメイ</t>
    </rPh>
    <rPh sb="14" eb="16">
      <t>シリョウ</t>
    </rPh>
    <phoneticPr fontId="2"/>
  </si>
  <si>
    <t>バイオマス依存率計算書</t>
    <rPh sb="5" eb="7">
      <t>イゾン</t>
    </rPh>
    <rPh sb="7" eb="8">
      <t>リツ</t>
    </rPh>
    <rPh sb="8" eb="11">
      <t>ケイサンショ</t>
    </rPh>
    <phoneticPr fontId="2"/>
  </si>
  <si>
    <t>バイオマスの調達に係る資料</t>
    <rPh sb="6" eb="8">
      <t>チョウタツ</t>
    </rPh>
    <rPh sb="9" eb="10">
      <t>カカ</t>
    </rPh>
    <rPh sb="11" eb="13">
      <t>シリョウ</t>
    </rPh>
    <phoneticPr fontId="2"/>
  </si>
  <si>
    <t>灰の処分に係る資料</t>
    <rPh sb="0" eb="1">
      <t>ハイ</t>
    </rPh>
    <rPh sb="2" eb="4">
      <t>ショブン</t>
    </rPh>
    <rPh sb="5" eb="6">
      <t>カカ</t>
    </rPh>
    <rPh sb="7" eb="9">
      <t>シリョウ</t>
    </rPh>
    <phoneticPr fontId="2"/>
  </si>
  <si>
    <t>低位発熱量を証明する資料</t>
    <rPh sb="0" eb="2">
      <t>テイイ</t>
    </rPh>
    <rPh sb="2" eb="4">
      <t>ハツネツ</t>
    </rPh>
    <rPh sb="4" eb="5">
      <t>リョウ</t>
    </rPh>
    <rPh sb="6" eb="8">
      <t>ショウメイ</t>
    </rPh>
    <rPh sb="10" eb="12">
      <t>シリョウ</t>
    </rPh>
    <phoneticPr fontId="2"/>
  </si>
  <si>
    <t>バイオマス燃料利用計画</t>
    <rPh sb="5" eb="7">
      <t>ネンリョウ</t>
    </rPh>
    <rPh sb="7" eb="9">
      <t>リヨウ</t>
    </rPh>
    <rPh sb="9" eb="11">
      <t>ケイカク</t>
    </rPh>
    <phoneticPr fontId="2"/>
  </si>
  <si>
    <t>バイオマス燃料製造計画</t>
    <rPh sb="5" eb="7">
      <t>ネンリョウ</t>
    </rPh>
    <rPh sb="7" eb="9">
      <t>セイゾウ</t>
    </rPh>
    <rPh sb="9" eb="11">
      <t>ケイカク</t>
    </rPh>
    <phoneticPr fontId="2"/>
  </si>
  <si>
    <t>事業実施に関連する事項</t>
    <rPh sb="0" eb="2">
      <t>ジギョウ</t>
    </rPh>
    <rPh sb="2" eb="4">
      <t>ジッシ</t>
    </rPh>
    <rPh sb="5" eb="7">
      <t>カンレン</t>
    </rPh>
    <rPh sb="9" eb="11">
      <t>ジコウ</t>
    </rPh>
    <phoneticPr fontId="2"/>
  </si>
  <si>
    <t>事業実施体制</t>
    <rPh sb="0" eb="2">
      <t>ジギョウ</t>
    </rPh>
    <rPh sb="2" eb="4">
      <t>ジッシ</t>
    </rPh>
    <rPh sb="4" eb="6">
      <t>タイセイ</t>
    </rPh>
    <phoneticPr fontId="2"/>
  </si>
  <si>
    <t>3分の2要件に係る書類</t>
    <rPh sb="1" eb="2">
      <t>ブン</t>
    </rPh>
    <rPh sb="4" eb="6">
      <t>ヨウケン</t>
    </rPh>
    <rPh sb="7" eb="8">
      <t>カカ</t>
    </rPh>
    <rPh sb="9" eb="11">
      <t>ショルイ</t>
    </rPh>
    <phoneticPr fontId="2"/>
  </si>
  <si>
    <t>会社・団体概要（パンフレット等）</t>
    <rPh sb="0" eb="2">
      <t>カイシャ</t>
    </rPh>
    <rPh sb="3" eb="5">
      <t>ダンタイ</t>
    </rPh>
    <rPh sb="5" eb="7">
      <t>ガイヨウ</t>
    </rPh>
    <rPh sb="14" eb="15">
      <t>トウ</t>
    </rPh>
    <phoneticPr fontId="2"/>
  </si>
  <si>
    <t>財務諸表（貸借対照表）直近３期分</t>
    <rPh sb="0" eb="2">
      <t>ザイム</t>
    </rPh>
    <rPh sb="2" eb="4">
      <t>ショヒョウ</t>
    </rPh>
    <rPh sb="5" eb="10">
      <t>タイシャクタイショウヒョウ</t>
    </rPh>
    <rPh sb="11" eb="13">
      <t>チョッキン</t>
    </rPh>
    <rPh sb="14" eb="15">
      <t>キ</t>
    </rPh>
    <rPh sb="15" eb="16">
      <t>ブン</t>
    </rPh>
    <phoneticPr fontId="2"/>
  </si>
  <si>
    <t>登記簿（履歴事項全部証明書の原本）</t>
    <rPh sb="0" eb="3">
      <t>トウキボ</t>
    </rPh>
    <rPh sb="4" eb="6">
      <t>リレキ</t>
    </rPh>
    <rPh sb="6" eb="8">
      <t>ジコウ</t>
    </rPh>
    <rPh sb="8" eb="10">
      <t>ゼンブ</t>
    </rPh>
    <rPh sb="10" eb="13">
      <t>ショウメイショ</t>
    </rPh>
    <rPh sb="14" eb="16">
      <t>ゲンポン</t>
    </rPh>
    <phoneticPr fontId="2"/>
  </si>
  <si>
    <t>リース契約書及びリース計算書</t>
    <rPh sb="3" eb="6">
      <t>ケイヤクショ</t>
    </rPh>
    <rPh sb="6" eb="7">
      <t>オヨ</t>
    </rPh>
    <rPh sb="11" eb="14">
      <t>ケイサンショ</t>
    </rPh>
    <phoneticPr fontId="2"/>
  </si>
  <si>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2"/>
  </si>
  <si>
    <t>利用許可書、賃貸借契約書等</t>
    <rPh sb="0" eb="2">
      <t>リヨウ</t>
    </rPh>
    <rPh sb="2" eb="5">
      <t>キョカショ</t>
    </rPh>
    <rPh sb="6" eb="9">
      <t>チンタイシャク</t>
    </rPh>
    <rPh sb="9" eb="12">
      <t>ケイヤクショ</t>
    </rPh>
    <rPh sb="12" eb="13">
      <t>トウ</t>
    </rPh>
    <phoneticPr fontId="2"/>
  </si>
  <si>
    <t>金融機関から確実に融資されることが判る書類</t>
    <rPh sb="0" eb="2">
      <t>キンユウ</t>
    </rPh>
    <rPh sb="2" eb="4">
      <t>キカン</t>
    </rPh>
    <rPh sb="6" eb="8">
      <t>カクジツ</t>
    </rPh>
    <rPh sb="9" eb="11">
      <t>ユウシ</t>
    </rPh>
    <rPh sb="17" eb="18">
      <t>ワカ</t>
    </rPh>
    <rPh sb="19" eb="21">
      <t>ショルイ</t>
    </rPh>
    <phoneticPr fontId="2"/>
  </si>
  <si>
    <t>添付資料1</t>
    <rPh sb="0" eb="2">
      <t>テンプ</t>
    </rPh>
    <rPh sb="2" eb="4">
      <t>シリョウ</t>
    </rPh>
    <phoneticPr fontId="2"/>
  </si>
  <si>
    <t>添付資料2</t>
    <rPh sb="0" eb="2">
      <t>テンプ</t>
    </rPh>
    <rPh sb="2" eb="4">
      <t>シリョウ</t>
    </rPh>
    <phoneticPr fontId="2"/>
  </si>
  <si>
    <t>添付資料3</t>
    <rPh sb="0" eb="2">
      <t>テンプ</t>
    </rPh>
    <rPh sb="2" eb="4">
      <t>シリョウ</t>
    </rPh>
    <phoneticPr fontId="2"/>
  </si>
  <si>
    <t>添付資料4</t>
    <rPh sb="0" eb="2">
      <t>テンプ</t>
    </rPh>
    <rPh sb="2" eb="4">
      <t>シリョウ</t>
    </rPh>
    <phoneticPr fontId="2"/>
  </si>
  <si>
    <t>添付資料5</t>
    <rPh sb="0" eb="2">
      <t>テンプ</t>
    </rPh>
    <rPh sb="2" eb="4">
      <t>シリョウ</t>
    </rPh>
    <phoneticPr fontId="2"/>
  </si>
  <si>
    <t>添付資料6</t>
    <rPh sb="0" eb="2">
      <t>テンプ</t>
    </rPh>
    <rPh sb="2" eb="4">
      <t>シリョウ</t>
    </rPh>
    <phoneticPr fontId="2"/>
  </si>
  <si>
    <t>添付資料7</t>
    <rPh sb="0" eb="2">
      <t>テンプ</t>
    </rPh>
    <rPh sb="2" eb="4">
      <t>シリョウ</t>
    </rPh>
    <phoneticPr fontId="2"/>
  </si>
  <si>
    <t>添付資料9</t>
    <rPh sb="0" eb="2">
      <t>テンプ</t>
    </rPh>
    <rPh sb="2" eb="4">
      <t>シリョウ</t>
    </rPh>
    <phoneticPr fontId="2"/>
  </si>
  <si>
    <t>自由書式</t>
    <rPh sb="0" eb="2">
      <t>ジユウ</t>
    </rPh>
    <rPh sb="2" eb="4">
      <t>ショシキ</t>
    </rPh>
    <phoneticPr fontId="2"/>
  </si>
  <si>
    <t>Excel様式</t>
    <rPh sb="5" eb="7">
      <t>ヨウシキ</t>
    </rPh>
    <phoneticPr fontId="2"/>
  </si>
  <si>
    <t>Excel様式</t>
    <phoneticPr fontId="2"/>
  </si>
  <si>
    <t>△</t>
    <phoneticPr fontId="2"/>
  </si>
  <si>
    <t>必要な場合のみ</t>
    <rPh sb="0" eb="2">
      <t>ヒツヨウ</t>
    </rPh>
    <rPh sb="3" eb="5">
      <t>バアイ</t>
    </rPh>
    <phoneticPr fontId="2"/>
  </si>
  <si>
    <t>備考</t>
    <rPh sb="0" eb="2">
      <t>ビコウ</t>
    </rPh>
    <phoneticPr fontId="2"/>
  </si>
  <si>
    <t>《再生可能エネルギー設備に関する事業費》</t>
    <rPh sb="1" eb="3">
      <t>サイセイ</t>
    </rPh>
    <rPh sb="3" eb="5">
      <t>カノウ</t>
    </rPh>
    <rPh sb="10" eb="12">
      <t>セツビ</t>
    </rPh>
    <rPh sb="13" eb="14">
      <t>カン</t>
    </rPh>
    <rPh sb="16" eb="18">
      <t>ジギョウ</t>
    </rPh>
    <rPh sb="18" eb="19">
      <t>ヒ</t>
    </rPh>
    <phoneticPr fontId="2"/>
  </si>
  <si>
    <t>2</t>
    <phoneticPr fontId="2"/>
  </si>
  <si>
    <t>-</t>
    <phoneticPr fontId="2"/>
  </si>
  <si>
    <t>交付申請書</t>
    <rPh sb="0" eb="2">
      <t>コウフ</t>
    </rPh>
    <rPh sb="2" eb="4">
      <t>シンセイ</t>
    </rPh>
    <rPh sb="4" eb="5">
      <t>ショ</t>
    </rPh>
    <phoneticPr fontId="2"/>
  </si>
  <si>
    <t>実施計画書</t>
    <rPh sb="0" eb="2">
      <t>ジッシ</t>
    </rPh>
    <rPh sb="2" eb="5">
      <t>ケイカクショ</t>
    </rPh>
    <phoneticPr fontId="2"/>
  </si>
  <si>
    <t>添付資料</t>
    <rPh sb="0" eb="2">
      <t>テンプ</t>
    </rPh>
    <rPh sb="2" eb="4">
      <t>シリョウ</t>
    </rPh>
    <phoneticPr fontId="2"/>
  </si>
  <si>
    <t>Ａ</t>
    <phoneticPr fontId="2"/>
  </si>
  <si>
    <t>Ｂ</t>
    <phoneticPr fontId="2"/>
  </si>
  <si>
    <t>ポリプロピレン(PP)</t>
    <phoneticPr fontId="48"/>
  </si>
  <si>
    <t>年間総熱量</t>
    <rPh sb="2" eb="3">
      <t>ソウ</t>
    </rPh>
    <phoneticPr fontId="3"/>
  </si>
  <si>
    <t>設備から供給される熱量
（ＧＪ）</t>
    <phoneticPr fontId="3"/>
  </si>
  <si>
    <t>対象施設等で必要とされる熱量
（ＧＪ）</t>
    <rPh sb="0" eb="2">
      <t>タイショウ</t>
    </rPh>
    <rPh sb="4" eb="5">
      <t>トウ</t>
    </rPh>
    <rPh sb="6" eb="8">
      <t>ヒツヨウ</t>
    </rPh>
    <phoneticPr fontId="2"/>
  </si>
  <si>
    <t>バイオマス燃料製造</t>
  </si>
  <si>
    <t>雪氷熱利用</t>
  </si>
  <si>
    <t>太陽光発電</t>
    <rPh sb="0" eb="3">
      <t>タイヨウコウ</t>
    </rPh>
    <rPh sb="3" eb="5">
      <t>ハツデン</t>
    </rPh>
    <phoneticPr fontId="2"/>
  </si>
  <si>
    <t>風力発電</t>
    <rPh sb="0" eb="2">
      <t>フウリョク</t>
    </rPh>
    <rPh sb="2" eb="4">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</si>
  <si>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</si>
  <si>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</si>
  <si>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</si>
  <si>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太陽電池モジュ－ル</t>
    <rPh sb="0" eb="2">
      <t>タイヨウ</t>
    </rPh>
    <rPh sb="2" eb="4">
      <t>デンチ</t>
    </rPh>
    <phoneticPr fontId="2"/>
  </si>
  <si>
    <t>発電機</t>
    <rPh sb="0" eb="2">
      <t>ハツデン</t>
    </rPh>
    <rPh sb="2" eb="3">
      <t>キ</t>
    </rPh>
    <phoneticPr fontId="2"/>
  </si>
  <si>
    <t>パワコン付帯設備</t>
    <rPh sb="4" eb="6">
      <t>フタイ</t>
    </rPh>
    <rPh sb="6" eb="8">
      <t>セツビ</t>
    </rPh>
    <phoneticPr fontId="2"/>
  </si>
  <si>
    <t>変電設備</t>
    <rPh sb="0" eb="2">
      <t>ヘンデン</t>
    </rPh>
    <rPh sb="2" eb="4">
      <t>セツビ</t>
    </rPh>
    <phoneticPr fontId="2"/>
  </si>
  <si>
    <t>水車</t>
    <rPh sb="0" eb="2">
      <t>スイシャ</t>
    </rPh>
    <phoneticPr fontId="2"/>
  </si>
  <si>
    <t>架台</t>
    <rPh sb="0" eb="2">
      <t>カダイ</t>
    </rPh>
    <phoneticPr fontId="2"/>
  </si>
  <si>
    <t>計測機器</t>
    <rPh sb="0" eb="2">
      <t>ケイソク</t>
    </rPh>
    <rPh sb="2" eb="4">
      <t>キキ</t>
    </rPh>
    <phoneticPr fontId="2"/>
  </si>
  <si>
    <t>冷却塔</t>
    <rPh sb="0" eb="3">
      <t>レイキャクトウ</t>
    </rPh>
    <phoneticPr fontId="2"/>
  </si>
  <si>
    <t>計測装置</t>
    <rPh sb="0" eb="2">
      <t>ケイソク</t>
    </rPh>
    <rPh sb="2" eb="4">
      <t>ソウチ</t>
    </rPh>
    <phoneticPr fontId="2"/>
  </si>
  <si>
    <t>システム保護装置</t>
    <rPh sb="4" eb="6">
      <t>ホゴ</t>
    </rPh>
    <rPh sb="6" eb="8">
      <t>ソウチ</t>
    </rPh>
    <phoneticPr fontId="2"/>
  </si>
  <si>
    <t>制御装置</t>
    <rPh sb="0" eb="2">
      <t>セイギョ</t>
    </rPh>
    <rPh sb="2" eb="4">
      <t>ソウチ</t>
    </rPh>
    <phoneticPr fontId="2"/>
  </si>
  <si>
    <t>排ガス処理設備</t>
    <rPh sb="0" eb="1">
      <t>ハイ</t>
    </rPh>
    <rPh sb="3" eb="5">
      <t>ショリ</t>
    </rPh>
    <rPh sb="5" eb="7">
      <t>セツビ</t>
    </rPh>
    <phoneticPr fontId="2"/>
  </si>
  <si>
    <t>ポンプ類</t>
    <rPh sb="3" eb="4">
      <t>ルイ</t>
    </rPh>
    <phoneticPr fontId="2"/>
  </si>
  <si>
    <t>その他</t>
    <rPh sb="2" eb="3">
      <t>ホカ</t>
    </rPh>
    <phoneticPr fontId="2"/>
  </si>
  <si>
    <t>バイオマスボイラ</t>
  </si>
  <si>
    <t>タ－ビン</t>
  </si>
  <si>
    <t xml:space="preserve"> </t>
  </si>
  <si>
    <t>基礎工事</t>
    <rPh sb="0" eb="2">
      <t>キソ</t>
    </rPh>
    <rPh sb="2" eb="4">
      <t>コウジ</t>
    </rPh>
    <phoneticPr fontId="2"/>
  </si>
  <si>
    <t>基礎工事</t>
    <rPh sb="0" eb="2">
      <t>キソ</t>
    </rPh>
    <rPh sb="2" eb="4">
      <t>コウジ</t>
    </rPh>
    <phoneticPr fontId="51"/>
  </si>
  <si>
    <t>建物工事</t>
    <rPh sb="0" eb="2">
      <t>タテモノ</t>
    </rPh>
    <rPh sb="2" eb="4">
      <t>コウジ</t>
    </rPh>
    <phoneticPr fontId="51"/>
  </si>
  <si>
    <t>据付工事</t>
    <rPh sb="0" eb="2">
      <t>スエツケ</t>
    </rPh>
    <rPh sb="2" eb="4">
      <t>コウジ</t>
    </rPh>
    <phoneticPr fontId="2"/>
  </si>
  <si>
    <t>据付工事</t>
    <rPh sb="0" eb="2">
      <t>スエツケ</t>
    </rPh>
    <rPh sb="2" eb="4">
      <t>コウジ</t>
    </rPh>
    <phoneticPr fontId="51"/>
  </si>
  <si>
    <t>機械・据付工事</t>
    <rPh sb="0" eb="2">
      <t>キカイ</t>
    </rPh>
    <rPh sb="3" eb="5">
      <t>スエツケ</t>
    </rPh>
    <rPh sb="5" eb="7">
      <t>コウジ</t>
    </rPh>
    <phoneticPr fontId="51"/>
  </si>
  <si>
    <t>電気工事</t>
    <rPh sb="0" eb="2">
      <t>デンキ</t>
    </rPh>
    <rPh sb="2" eb="4">
      <t>コウジ</t>
    </rPh>
    <phoneticPr fontId="2"/>
  </si>
  <si>
    <t>電気工事</t>
    <rPh sb="0" eb="2">
      <t>デンキ</t>
    </rPh>
    <rPh sb="2" eb="4">
      <t>コウジ</t>
    </rPh>
    <phoneticPr fontId="51"/>
  </si>
  <si>
    <t>土木工事</t>
    <rPh sb="0" eb="2">
      <t>ドボク</t>
    </rPh>
    <rPh sb="2" eb="4">
      <t>コウジ</t>
    </rPh>
    <phoneticPr fontId="51"/>
  </si>
  <si>
    <t>附帯工事</t>
    <rPh sb="0" eb="2">
      <t>フタイ</t>
    </rPh>
    <rPh sb="2" eb="4">
      <t>コウジ</t>
    </rPh>
    <phoneticPr fontId="2"/>
  </si>
  <si>
    <t>附帯工事</t>
    <rPh sb="0" eb="2">
      <t>フタイ</t>
    </rPh>
    <rPh sb="2" eb="4">
      <t>コウジ</t>
    </rPh>
    <phoneticPr fontId="51"/>
  </si>
  <si>
    <t>試運転調整</t>
    <rPh sb="0" eb="3">
      <t>シウンテン</t>
    </rPh>
    <rPh sb="3" eb="5">
      <t>チョウセイ</t>
    </rPh>
    <phoneticPr fontId="2"/>
  </si>
  <si>
    <t>試運転調整</t>
    <rPh sb="0" eb="3">
      <t>シウンテン</t>
    </rPh>
    <rPh sb="3" eb="5">
      <t>チョウセイ</t>
    </rPh>
    <phoneticPr fontId="51"/>
  </si>
  <si>
    <t>諸経費</t>
    <rPh sb="0" eb="3">
      <t>ショケイヒ</t>
    </rPh>
    <phoneticPr fontId="51"/>
  </si>
  <si>
    <t>配管工事</t>
    <rPh sb="0" eb="2">
      <t>ハイカン</t>
    </rPh>
    <rPh sb="2" eb="4">
      <t>コウジ</t>
    </rPh>
    <phoneticPr fontId="2"/>
  </si>
  <si>
    <t>諸経費</t>
    <rPh sb="0" eb="3">
      <t>ショケイヒ</t>
    </rPh>
    <phoneticPr fontId="52"/>
  </si>
  <si>
    <t>設置場所（建物または土地）の登記簿謄本（全部事項証明書）</t>
    <rPh sb="0" eb="2">
      <t>セッチ</t>
    </rPh>
    <rPh sb="2" eb="4">
      <t>バショ</t>
    </rPh>
    <rPh sb="5" eb="7">
      <t>タテモノ</t>
    </rPh>
    <rPh sb="10" eb="12">
      <t>トチ</t>
    </rPh>
    <rPh sb="14" eb="17">
      <t>トウキボ</t>
    </rPh>
    <rPh sb="17" eb="19">
      <t>トウホン</t>
    </rPh>
    <rPh sb="20" eb="22">
      <t>ゼンブ</t>
    </rPh>
    <rPh sb="22" eb="24">
      <t>ジコウ</t>
    </rPh>
    <rPh sb="24" eb="27">
      <t>ショウメイショ</t>
    </rPh>
    <phoneticPr fontId="2"/>
  </si>
  <si>
    <t>補助対象設備の
規模・能力</t>
    <rPh sb="0" eb="2">
      <t>ホジョ</t>
    </rPh>
    <rPh sb="2" eb="4">
      <t>タイショウ</t>
    </rPh>
    <rPh sb="4" eb="6">
      <t>セツビ</t>
    </rPh>
    <rPh sb="8" eb="10">
      <t>キボ</t>
    </rPh>
    <rPh sb="11" eb="13">
      <t>ノウリョク</t>
    </rPh>
    <phoneticPr fontId="2"/>
  </si>
  <si>
    <t>給湯</t>
    <rPh sb="0" eb="2">
      <t>キュウトウ</t>
    </rPh>
    <phoneticPr fontId="2"/>
  </si>
  <si>
    <t>空調</t>
    <rPh sb="0" eb="2">
      <t>クウチョウ</t>
    </rPh>
    <phoneticPr fontId="2"/>
  </si>
  <si>
    <t>融雪</t>
    <rPh sb="0" eb="2">
      <t>ユウセツ</t>
    </rPh>
    <phoneticPr fontId="2"/>
  </si>
  <si>
    <t>その他</t>
    <rPh sb="2" eb="3">
      <t>タ</t>
    </rPh>
    <phoneticPr fontId="2"/>
  </si>
  <si>
    <t>補助事業に要する経費</t>
    <rPh sb="0" eb="2">
      <t>ホジョ</t>
    </rPh>
    <phoneticPr fontId="2"/>
  </si>
  <si>
    <t>補助事業経費の</t>
    <rPh sb="0" eb="2">
      <t>ホジョ</t>
    </rPh>
    <rPh sb="2" eb="4">
      <t>ジギョウ</t>
    </rPh>
    <rPh sb="4" eb="6">
      <t>ケイヒ</t>
    </rPh>
    <phoneticPr fontId="2"/>
  </si>
  <si>
    <t>区分</t>
    <rPh sb="0" eb="2">
      <t>クブン</t>
    </rPh>
    <phoneticPr fontId="2"/>
  </si>
  <si>
    <t>内訳</t>
    <rPh sb="0" eb="2">
      <t>ウチワケ</t>
    </rPh>
    <phoneticPr fontId="2"/>
  </si>
  <si>
    <t>見積書番号</t>
    <rPh sb="0" eb="2">
      <t>ミツモリ</t>
    </rPh>
    <rPh sb="2" eb="3">
      <t>ショ</t>
    </rPh>
    <rPh sb="3" eb="5">
      <t>バンゴウ</t>
    </rPh>
    <phoneticPr fontId="2"/>
  </si>
  <si>
    <t>補助対象設備の機器リストを参照</t>
    <rPh sb="0" eb="2">
      <t>ホジョ</t>
    </rPh>
    <rPh sb="2" eb="4">
      <t>タイショウ</t>
    </rPh>
    <rPh sb="4" eb="6">
      <t>セツビ</t>
    </rPh>
    <rPh sb="7" eb="9">
      <t>キキ</t>
    </rPh>
    <rPh sb="13" eb="15">
      <t>サンショウ</t>
    </rPh>
    <phoneticPr fontId="2"/>
  </si>
  <si>
    <t>国庫以外の
補助金</t>
    <rPh sb="0" eb="2">
      <t>コッコ</t>
    </rPh>
    <rPh sb="2" eb="4">
      <t>イガイ</t>
    </rPh>
    <rPh sb="6" eb="9">
      <t>ホジョキン</t>
    </rPh>
    <phoneticPr fontId="3"/>
  </si>
  <si>
    <t>・冷凍機</t>
    <phoneticPr fontId="8"/>
  </si>
  <si>
    <t>給湯</t>
    <rPh sb="0" eb="2">
      <t>キュウトウ</t>
    </rPh>
    <phoneticPr fontId="3"/>
  </si>
  <si>
    <t>空調</t>
    <rPh sb="0" eb="2">
      <t>クウチョウ</t>
    </rPh>
    <phoneticPr fontId="3"/>
  </si>
  <si>
    <t>融雪</t>
    <rPh sb="0" eb="2">
      <t>ユウセツ</t>
    </rPh>
    <phoneticPr fontId="3"/>
  </si>
  <si>
    <t>・月別熱量、年間総発熱量、再エネ率（該当する用途ごとに記入してください）</t>
    <rPh sb="1" eb="3">
      <t>ツキベツ</t>
    </rPh>
    <rPh sb="3" eb="5">
      <t>ネツリョウ</t>
    </rPh>
    <rPh sb="6" eb="8">
      <t>ネンカン</t>
    </rPh>
    <rPh sb="8" eb="12">
      <t>ソウハツネツリョウ</t>
    </rPh>
    <rPh sb="13" eb="14">
      <t>サイ</t>
    </rPh>
    <rPh sb="16" eb="17">
      <t>リツ</t>
    </rPh>
    <rPh sb="18" eb="20">
      <t>ガイトウ</t>
    </rPh>
    <rPh sb="22" eb="24">
      <t>ヨウト</t>
    </rPh>
    <rPh sb="23" eb="24">
      <t>リヨウ</t>
    </rPh>
    <rPh sb="27" eb="29">
      <t>キニュウ</t>
    </rPh>
    <phoneticPr fontId="2"/>
  </si>
  <si>
    <t>１台あたり加熱能力</t>
    <rPh sb="1" eb="2">
      <t>ダイ</t>
    </rPh>
    <rPh sb="5" eb="7">
      <t>カネツ</t>
    </rPh>
    <rPh sb="7" eb="9">
      <t>ノウリョク</t>
    </rPh>
    <phoneticPr fontId="8"/>
  </si>
  <si>
    <t>１台あたり冷却能力</t>
    <rPh sb="1" eb="2">
      <t>ダイ</t>
    </rPh>
    <rPh sb="5" eb="7">
      <t>レイキャク</t>
    </rPh>
    <rPh sb="7" eb="9">
      <t>ノウリョク</t>
    </rPh>
    <phoneticPr fontId="8"/>
  </si>
  <si>
    <t>冷却能力合計</t>
    <rPh sb="0" eb="2">
      <t>レイキャク</t>
    </rPh>
    <rPh sb="2" eb="4">
      <t>ノウリョク</t>
    </rPh>
    <rPh sb="4" eb="6">
      <t>ゴウケイ</t>
    </rPh>
    <phoneticPr fontId="2"/>
  </si>
  <si>
    <t>能力合計</t>
    <rPh sb="0" eb="2">
      <t>ノウリョク</t>
    </rPh>
    <rPh sb="2" eb="4">
      <t>ゴウケイ</t>
    </rPh>
    <phoneticPr fontId="3"/>
  </si>
  <si>
    <t>・地中熱交換器</t>
    <rPh sb="1" eb="3">
      <t>チチュウ</t>
    </rPh>
    <rPh sb="3" eb="4">
      <t>ネツ</t>
    </rPh>
    <rPh sb="4" eb="7">
      <t>コウカンキ</t>
    </rPh>
    <phoneticPr fontId="8"/>
  </si>
  <si>
    <t>設置方式</t>
    <rPh sb="0" eb="2">
      <t>セッチ</t>
    </rPh>
    <rPh sb="2" eb="4">
      <t>ホウシキ</t>
    </rPh>
    <phoneticPr fontId="3"/>
  </si>
  <si>
    <r>
      <t>ｍ</t>
    </r>
    <r>
      <rPr>
        <vertAlign val="superscript"/>
        <sz val="11"/>
        <color indexed="8"/>
        <rFont val="ＭＳ 明朝"/>
        <family val="1"/>
        <charset val="128"/>
      </rPr>
      <t>２</t>
    </r>
    <phoneticPr fontId="8"/>
  </si>
  <si>
    <r>
      <t>ｍ</t>
    </r>
    <r>
      <rPr>
        <vertAlign val="superscript"/>
        <sz val="11"/>
        <color indexed="8"/>
        <rFont val="ＭＳ 明朝"/>
        <family val="1"/>
        <charset val="128"/>
      </rPr>
      <t>３</t>
    </r>
    <phoneticPr fontId="8"/>
  </si>
  <si>
    <t>ｋＷ</t>
    <phoneticPr fontId="3"/>
  </si>
  <si>
    <t>ｔ/年</t>
    <rPh sb="2" eb="3">
      <t>ネン</t>
    </rPh>
    <phoneticPr fontId="3"/>
  </si>
  <si>
    <t>ｍ</t>
    <phoneticPr fontId="2"/>
  </si>
  <si>
    <t>ＧＪ/年</t>
    <rPh sb="3" eb="4">
      <t>ネン</t>
    </rPh>
    <phoneticPr fontId="2"/>
  </si>
  <si>
    <t>ｈ/日</t>
    <rPh sb="2" eb="3">
      <t>ニチ</t>
    </rPh>
    <phoneticPr fontId="2"/>
  </si>
  <si>
    <t>ｈ/年</t>
    <rPh sb="2" eb="3">
      <t>ネン</t>
    </rPh>
    <phoneticPr fontId="2"/>
  </si>
  <si>
    <t>％</t>
    <phoneticPr fontId="2"/>
  </si>
  <si>
    <t>ｔ/回</t>
    <rPh sb="2" eb="3">
      <t>カイ</t>
    </rPh>
    <phoneticPr fontId="2"/>
  </si>
  <si>
    <t>ｋＷ</t>
    <phoneticPr fontId="2"/>
  </si>
  <si>
    <t>容量合計</t>
    <rPh sb="0" eb="2">
      <t>ヨウリョウ</t>
    </rPh>
    <rPh sb="2" eb="4">
      <t>ゴウケイ</t>
    </rPh>
    <phoneticPr fontId="3"/>
  </si>
  <si>
    <t>・製造方式</t>
    <rPh sb="1" eb="3">
      <t>セイゾウ</t>
    </rPh>
    <rPh sb="3" eb="5">
      <t>ホウシキ</t>
    </rPh>
    <phoneticPr fontId="8"/>
  </si>
  <si>
    <t>％</t>
    <phoneticPr fontId="2"/>
  </si>
  <si>
    <t>合計</t>
    <rPh sb="0" eb="2">
      <t>ゴウケイ</t>
    </rPh>
    <phoneticPr fontId="2"/>
  </si>
  <si>
    <t>単位：</t>
    <rPh sb="0" eb="2">
      <t>タンイ</t>
    </rPh>
    <phoneticPr fontId="2"/>
  </si>
  <si>
    <t>・製品燃料の名称、形態、発熱量</t>
    <rPh sb="1" eb="3">
      <t>セイヒン</t>
    </rPh>
    <rPh sb="3" eb="5">
      <t>ネンリョウ</t>
    </rPh>
    <rPh sb="6" eb="8">
      <t>メイショウ</t>
    </rPh>
    <rPh sb="9" eb="11">
      <t>ケイタイ</t>
    </rPh>
    <rPh sb="12" eb="14">
      <t>ハツネツ</t>
    </rPh>
    <rPh sb="14" eb="15">
      <t>リョウ</t>
    </rPh>
    <phoneticPr fontId="8"/>
  </si>
  <si>
    <t>雪</t>
    <rPh sb="0" eb="1">
      <t>ユキ</t>
    </rPh>
    <phoneticPr fontId="2"/>
  </si>
  <si>
    <t>氷</t>
    <rPh sb="0" eb="1">
      <t>コオリ</t>
    </rPh>
    <phoneticPr fontId="2"/>
  </si>
  <si>
    <t>蒸気タービン方式</t>
    <rPh sb="0" eb="2">
      <t>ジョウキ</t>
    </rPh>
    <rPh sb="6" eb="8">
      <t>ホウシキ</t>
    </rPh>
    <phoneticPr fontId="2"/>
  </si>
  <si>
    <t>ガスタービン方式</t>
    <rPh sb="6" eb="8">
      <t>ホウシキ</t>
    </rPh>
    <phoneticPr fontId="2"/>
  </si>
  <si>
    <t>無</t>
    <rPh sb="0" eb="1">
      <t>ナシ</t>
    </rPh>
    <phoneticPr fontId="2"/>
  </si>
  <si>
    <t>有</t>
    <rPh sb="0" eb="1">
      <t>ア</t>
    </rPh>
    <phoneticPr fontId="2"/>
  </si>
  <si>
    <t>有無チェック</t>
    <rPh sb="0" eb="2">
      <t>ウム</t>
    </rPh>
    <phoneticPr fontId="2"/>
  </si>
  <si>
    <t>3-6　雪氷種別</t>
    <rPh sb="4" eb="6">
      <t>セッピョウ</t>
    </rPh>
    <rPh sb="6" eb="8">
      <t>シュベツ</t>
    </rPh>
    <phoneticPr fontId="2"/>
  </si>
  <si>
    <t>3-6　バイオマスコジェネの発電方式</t>
    <rPh sb="14" eb="16">
      <t>ハツデン</t>
    </rPh>
    <rPh sb="16" eb="18">
      <t>ホウシキ</t>
    </rPh>
    <phoneticPr fontId="2"/>
  </si>
  <si>
    <t>3-6　固定価格買取制度の有無</t>
    <rPh sb="4" eb="6">
      <t>コテイ</t>
    </rPh>
    <rPh sb="6" eb="8">
      <t>カカク</t>
    </rPh>
    <rPh sb="8" eb="10">
      <t>カイトリ</t>
    </rPh>
    <rPh sb="10" eb="12">
      <t>セイド</t>
    </rPh>
    <rPh sb="13" eb="15">
      <t>ウム</t>
    </rPh>
    <phoneticPr fontId="2"/>
  </si>
  <si>
    <t>予定有</t>
    <rPh sb="0" eb="2">
      <t>ヨテイ</t>
    </rPh>
    <rPh sb="2" eb="3">
      <t>アリ</t>
    </rPh>
    <phoneticPr fontId="2"/>
  </si>
  <si>
    <t>3-6　バイオマス燃料製造設備の方式</t>
    <rPh sb="9" eb="11">
      <t>ネンリョウ</t>
    </rPh>
    <rPh sb="11" eb="13">
      <t>セイゾウ</t>
    </rPh>
    <rPh sb="13" eb="15">
      <t>セツビ</t>
    </rPh>
    <rPh sb="16" eb="18">
      <t>ホウシキ</t>
    </rPh>
    <phoneticPr fontId="2"/>
  </si>
  <si>
    <t>メタン発酵方式</t>
    <rPh sb="3" eb="5">
      <t>ハッコウ</t>
    </rPh>
    <rPh sb="5" eb="7">
      <t>ホウシキ</t>
    </rPh>
    <phoneticPr fontId="2"/>
  </si>
  <si>
    <t>メタン発酵方式以外</t>
    <rPh sb="3" eb="5">
      <t>ハッコウ</t>
    </rPh>
    <rPh sb="5" eb="7">
      <t>ホウシキ</t>
    </rPh>
    <rPh sb="7" eb="9">
      <t>イガイ</t>
    </rPh>
    <phoneticPr fontId="2"/>
  </si>
  <si>
    <t>3-6　バイオマス燃料の形態</t>
    <rPh sb="9" eb="11">
      <t>ネンリョウ</t>
    </rPh>
    <rPh sb="12" eb="14">
      <t>ケイタイ</t>
    </rPh>
    <phoneticPr fontId="2"/>
  </si>
  <si>
    <t>液体</t>
    <rPh sb="0" eb="2">
      <t>エキタイ</t>
    </rPh>
    <phoneticPr fontId="2"/>
  </si>
  <si>
    <t>気体</t>
    <rPh sb="0" eb="2">
      <t>キタイ</t>
    </rPh>
    <phoneticPr fontId="2"/>
  </si>
  <si>
    <t>ｋｇ/日</t>
    <rPh sb="3" eb="4">
      <t>ヒ</t>
    </rPh>
    <phoneticPr fontId="2"/>
  </si>
  <si>
    <t>3-6　バイオマス燃料の低位発熱量単位</t>
    <rPh sb="9" eb="11">
      <t>ネンリョウ</t>
    </rPh>
    <rPh sb="12" eb="14">
      <t>テイイ</t>
    </rPh>
    <rPh sb="14" eb="16">
      <t>ハツネツ</t>
    </rPh>
    <rPh sb="16" eb="17">
      <t>リョウ</t>
    </rPh>
    <rPh sb="17" eb="19">
      <t>タンイ</t>
    </rPh>
    <phoneticPr fontId="2"/>
  </si>
  <si>
    <t>3-6　バイオマス燃料の製造量単位</t>
    <rPh sb="9" eb="11">
      <t>ネンリョウ</t>
    </rPh>
    <rPh sb="12" eb="14">
      <t>セイゾウ</t>
    </rPh>
    <rPh sb="14" eb="15">
      <t>リョウ</t>
    </rPh>
    <rPh sb="15" eb="17">
      <t>タンイ</t>
    </rPh>
    <phoneticPr fontId="2"/>
  </si>
  <si>
    <t>ＭＪ/ｋｇ</t>
    <phoneticPr fontId="2"/>
  </si>
  <si>
    <t>3-6　バイオマス発電形態</t>
    <rPh sb="9" eb="11">
      <t>ハツデン</t>
    </rPh>
    <rPh sb="11" eb="13">
      <t>ケイタイ</t>
    </rPh>
    <phoneticPr fontId="2"/>
  </si>
  <si>
    <t>バイオマス発電設備</t>
    <rPh sb="5" eb="7">
      <t>ハツデン</t>
    </rPh>
    <rPh sb="7" eb="9">
      <t>セツビ</t>
    </rPh>
    <phoneticPr fontId="2"/>
  </si>
  <si>
    <r>
      <t>Ｎｍ</t>
    </r>
    <r>
      <rPr>
        <vertAlign val="superscript"/>
        <sz val="11"/>
        <color indexed="8"/>
        <rFont val="ＭＳ 明朝"/>
        <family val="1"/>
        <charset val="128"/>
      </rPr>
      <t>３</t>
    </r>
    <r>
      <rPr>
        <sz val="11"/>
        <color indexed="8"/>
        <rFont val="ＭＳ 明朝"/>
        <family val="1"/>
        <charset val="128"/>
      </rPr>
      <t>/日</t>
    </r>
    <rPh sb="4" eb="5">
      <t>ヒ</t>
    </rPh>
    <phoneticPr fontId="2"/>
  </si>
  <si>
    <r>
      <t>ＭＪ/Ｎｍ</t>
    </r>
    <r>
      <rPr>
        <vertAlign val="superscript"/>
        <sz val="11"/>
        <color indexed="8"/>
        <rFont val="ＭＳ 明朝"/>
        <family val="1"/>
        <charset val="128"/>
      </rPr>
      <t>３</t>
    </r>
    <phoneticPr fontId="2"/>
  </si>
  <si>
    <t>設備内訳</t>
    <rPh sb="0" eb="2">
      <t>セツビ</t>
    </rPh>
    <rPh sb="2" eb="4">
      <t>ウチワケ</t>
    </rPh>
    <phoneticPr fontId="3"/>
  </si>
  <si>
    <t>設備種別</t>
    <rPh sb="0" eb="2">
      <t>セツビ</t>
    </rPh>
    <rPh sb="2" eb="4">
      <t>シュベツ</t>
    </rPh>
    <phoneticPr fontId="3"/>
  </si>
  <si>
    <t>設備名称</t>
    <rPh sb="0" eb="2">
      <t>セツビ</t>
    </rPh>
    <rPh sb="2" eb="4">
      <t>メイショウ</t>
    </rPh>
    <phoneticPr fontId="2"/>
  </si>
  <si>
    <t>蓄熱槽</t>
    <phoneticPr fontId="3"/>
  </si>
  <si>
    <t>熱交換器</t>
    <rPh sb="0" eb="4">
      <t>ネツコウカンキ</t>
    </rPh>
    <phoneticPr fontId="3"/>
  </si>
  <si>
    <t>冷凍機</t>
    <phoneticPr fontId="3"/>
  </si>
  <si>
    <t>冷凍機</t>
    <rPh sb="0" eb="3">
      <t>レイトウキ</t>
    </rPh>
    <phoneticPr fontId="4"/>
  </si>
  <si>
    <t>・バイオマス燃料製造設備</t>
    <rPh sb="6" eb="8">
      <t>ネンリョウ</t>
    </rPh>
    <rPh sb="8" eb="10">
      <t>セイゾウ</t>
    </rPh>
    <rPh sb="10" eb="12">
      <t>セツビ</t>
    </rPh>
    <phoneticPr fontId="8"/>
  </si>
  <si>
    <t>バイオマス受入・供給設備</t>
    <rPh sb="5" eb="6">
      <t>ウ</t>
    </rPh>
    <rPh sb="6" eb="7">
      <t>イ</t>
    </rPh>
    <rPh sb="8" eb="10">
      <t>キョウキュウ</t>
    </rPh>
    <rPh sb="10" eb="12">
      <t>セツビ</t>
    </rPh>
    <phoneticPr fontId="2"/>
  </si>
  <si>
    <t>変圧器</t>
    <rPh sb="0" eb="3">
      <t>ヘンアツキ</t>
    </rPh>
    <phoneticPr fontId="2"/>
  </si>
  <si>
    <t>3-7　補助対象設備の機器リスト</t>
    <rPh sb="4" eb="6">
      <t>ホジョ</t>
    </rPh>
    <rPh sb="6" eb="8">
      <t>タイショウ</t>
    </rPh>
    <rPh sb="8" eb="10">
      <t>セツビ</t>
    </rPh>
    <rPh sb="11" eb="13">
      <t>キキ</t>
    </rPh>
    <phoneticPr fontId="2"/>
  </si>
  <si>
    <r>
      <t>ｋｇ</t>
    </r>
    <r>
      <rPr>
        <sz val="11"/>
        <color indexed="8"/>
        <rFont val="ＭＳ 明朝"/>
        <family val="1"/>
        <charset val="128"/>
      </rPr>
      <t>/ｈ</t>
    </r>
    <phoneticPr fontId="2"/>
  </si>
  <si>
    <t>ＭＪ/ｋｇ</t>
    <phoneticPr fontId="2"/>
  </si>
  <si>
    <t>コージェネレーション（熱電併給）</t>
    <rPh sb="11" eb="12">
      <t>ネツ</t>
    </rPh>
    <rPh sb="12" eb="13">
      <t>デン</t>
    </rPh>
    <rPh sb="13" eb="15">
      <t>ヘイキュウ</t>
    </rPh>
    <phoneticPr fontId="2"/>
  </si>
  <si>
    <t>担当連絡先１</t>
    <rPh sb="0" eb="2">
      <t>タントウ</t>
    </rPh>
    <rPh sb="2" eb="5">
      <t>レンラクサキ</t>
    </rPh>
    <phoneticPr fontId="2"/>
  </si>
  <si>
    <t>担当連絡先２</t>
    <rPh sb="0" eb="2">
      <t>タントウ</t>
    </rPh>
    <rPh sb="2" eb="5">
      <t>レンラクサキ</t>
    </rPh>
    <phoneticPr fontId="2"/>
  </si>
  <si>
    <t>担当者氏名</t>
    <rPh sb="0" eb="3">
      <t>タントウシャ</t>
    </rPh>
    <rPh sb="3" eb="5">
      <t>シメイ</t>
    </rPh>
    <phoneticPr fontId="2"/>
  </si>
  <si>
    <t>事業者名</t>
    <rPh sb="0" eb="3">
      <t>ジギョウシャ</t>
    </rPh>
    <rPh sb="3" eb="4">
      <t>メイ</t>
    </rPh>
    <phoneticPr fontId="2"/>
  </si>
  <si>
    <t>〒</t>
    <phoneticPr fontId="2"/>
  </si>
  <si>
    <t>3-1　新規・継続の別</t>
    <rPh sb="4" eb="6">
      <t>シンキ</t>
    </rPh>
    <rPh sb="7" eb="9">
      <t>ケイゾク</t>
    </rPh>
    <rPh sb="10" eb="11">
      <t>ベツ</t>
    </rPh>
    <phoneticPr fontId="2"/>
  </si>
  <si>
    <t>新規</t>
    <rPh sb="0" eb="2">
      <t>シンキ</t>
    </rPh>
    <phoneticPr fontId="2"/>
  </si>
  <si>
    <t>全体の有効長</t>
    <rPh sb="0" eb="2">
      <t>ゼンタイ</t>
    </rPh>
    <rPh sb="3" eb="5">
      <t>ユウコウ</t>
    </rPh>
    <rPh sb="5" eb="6">
      <t>チョウ</t>
    </rPh>
    <phoneticPr fontId="2"/>
  </si>
  <si>
    <t>合計容量</t>
    <rPh sb="0" eb="2">
      <t>ゴウケイ</t>
    </rPh>
    <rPh sb="2" eb="4">
      <t>ヨウリョウ</t>
    </rPh>
    <phoneticPr fontId="2"/>
  </si>
  <si>
    <t>発電出力合計</t>
    <rPh sb="0" eb="2">
      <t>ハツデン</t>
    </rPh>
    <rPh sb="2" eb="4">
      <t>シュツリョク</t>
    </rPh>
    <rPh sb="4" eb="6">
      <t>ゴウケイ</t>
    </rPh>
    <phoneticPr fontId="3"/>
  </si>
  <si>
    <t>建物本体建設工事（補助対象外）※</t>
    <phoneticPr fontId="3"/>
  </si>
  <si>
    <t>業務完了</t>
    <rPh sb="0" eb="2">
      <t>ギョウム</t>
    </rPh>
    <rPh sb="2" eb="4">
      <t>カンリョウ</t>
    </rPh>
    <phoneticPr fontId="2"/>
  </si>
  <si>
    <t>見積依頼</t>
    <rPh sb="0" eb="2">
      <t>ミツモリ</t>
    </rPh>
    <rPh sb="2" eb="4">
      <t>イライ</t>
    </rPh>
    <phoneticPr fontId="2"/>
  </si>
  <si>
    <t>契約に関する社内稟議</t>
    <rPh sb="0" eb="2">
      <t>ケイヤク</t>
    </rPh>
    <rPh sb="3" eb="4">
      <t>カン</t>
    </rPh>
    <rPh sb="6" eb="8">
      <t>シャナイ</t>
    </rPh>
    <rPh sb="8" eb="10">
      <t>リンギ</t>
    </rPh>
    <phoneticPr fontId="2"/>
  </si>
  <si>
    <t>契約締結</t>
    <rPh sb="0" eb="2">
      <t>ケイヤク</t>
    </rPh>
    <rPh sb="2" eb="4">
      <t>テイケツ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</si>
  <si>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</si>
  <si>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</si>
  <si>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</si>
  <si>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</si>
  <si>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</si>
  <si>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</si>
  <si>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</si>
  <si>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</si>
  <si>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</si>
  <si>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</si>
  <si>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</si>
  <si>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</si>
  <si>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データ</t>
    <phoneticPr fontId="2"/>
  </si>
  <si>
    <t>データ参照元</t>
    <rPh sb="3" eb="5">
      <t>サンショウ</t>
    </rPh>
    <rPh sb="5" eb="6">
      <t>モト</t>
    </rPh>
    <phoneticPr fontId="2"/>
  </si>
  <si>
    <t>補助事業に要する経費</t>
    <rPh sb="0" eb="2">
      <t>ホジョ</t>
    </rPh>
    <rPh sb="2" eb="4">
      <t>ジギョウ</t>
    </rPh>
    <rPh sb="5" eb="6">
      <t>ヨウ</t>
    </rPh>
    <rPh sb="8" eb="10">
      <t>ケイヒ</t>
    </rPh>
    <phoneticPr fontId="3"/>
  </si>
  <si>
    <t>申請対象年度</t>
    <rPh sb="0" eb="2">
      <t>シンセイ</t>
    </rPh>
    <rPh sb="2" eb="4">
      <t>タイショウ</t>
    </rPh>
    <rPh sb="4" eb="6">
      <t>ネンド</t>
    </rPh>
    <phoneticPr fontId="2"/>
  </si>
  <si>
    <t>他年度１</t>
    <rPh sb="0" eb="1">
      <t>ホカ</t>
    </rPh>
    <rPh sb="1" eb="3">
      <t>ネンド</t>
    </rPh>
    <phoneticPr fontId="2"/>
  </si>
  <si>
    <t>他年度２</t>
    <rPh sb="0" eb="1">
      <t>ホカ</t>
    </rPh>
    <rPh sb="1" eb="3">
      <t>ネンド</t>
    </rPh>
    <phoneticPr fontId="2"/>
  </si>
  <si>
    <t>他年度３</t>
    <rPh sb="0" eb="1">
      <t>ホカ</t>
    </rPh>
    <rPh sb="1" eb="3">
      <t>ネンド</t>
    </rPh>
    <phoneticPr fontId="2"/>
  </si>
  <si>
    <t>何年目か</t>
    <rPh sb="0" eb="3">
      <t>ナンネンメ</t>
    </rPh>
    <phoneticPr fontId="2"/>
  </si>
  <si>
    <t>-</t>
    <phoneticPr fontId="2"/>
  </si>
  <si>
    <t>-</t>
    <phoneticPr fontId="2"/>
  </si>
  <si>
    <t>1/1</t>
    <phoneticPr fontId="2"/>
  </si>
  <si>
    <t>1/2</t>
    <phoneticPr fontId="2"/>
  </si>
  <si>
    <t>1/3</t>
    <phoneticPr fontId="2"/>
  </si>
  <si>
    <t>1/4</t>
    <phoneticPr fontId="2"/>
  </si>
  <si>
    <t>2/2</t>
    <phoneticPr fontId="2"/>
  </si>
  <si>
    <t>2/3</t>
    <phoneticPr fontId="2"/>
  </si>
  <si>
    <t>2/4</t>
    <phoneticPr fontId="2"/>
  </si>
  <si>
    <t>3/3</t>
    <phoneticPr fontId="2"/>
  </si>
  <si>
    <t>3/4</t>
    <phoneticPr fontId="2"/>
  </si>
  <si>
    <t>4/4</t>
    <phoneticPr fontId="2"/>
  </si>
  <si>
    <t>コード表</t>
    <rPh sb="3" eb="4">
      <t>ヒョウ</t>
    </rPh>
    <phoneticPr fontId="2"/>
  </si>
  <si>
    <t>コード</t>
    <phoneticPr fontId="2"/>
  </si>
  <si>
    <t>計算</t>
    <rPh sb="0" eb="1">
      <t>ケイサン</t>
    </rPh>
    <phoneticPr fontId="2"/>
  </si>
  <si>
    <t>計算</t>
    <rPh sb="0" eb="2">
      <t>ケイサン</t>
    </rPh>
    <phoneticPr fontId="2"/>
  </si>
  <si>
    <t>基本情報入力　エネ種１</t>
    <rPh sb="0" eb="2">
      <t>キホン</t>
    </rPh>
    <rPh sb="2" eb="4">
      <t>ジョウホウ</t>
    </rPh>
    <rPh sb="4" eb="6">
      <t>ニュウリョク</t>
    </rPh>
    <rPh sb="9" eb="10">
      <t>シュ</t>
    </rPh>
    <phoneticPr fontId="2"/>
  </si>
  <si>
    <t>設備費１</t>
    <rPh sb="0" eb="2">
      <t>セツビ</t>
    </rPh>
    <rPh sb="2" eb="3">
      <t>ヒ</t>
    </rPh>
    <phoneticPr fontId="2"/>
  </si>
  <si>
    <t>設備費２</t>
    <rPh sb="0" eb="2">
      <t>セツビ</t>
    </rPh>
    <rPh sb="2" eb="3">
      <t>ヒ</t>
    </rPh>
    <phoneticPr fontId="2"/>
  </si>
  <si>
    <t>設備費３</t>
    <rPh sb="0" eb="2">
      <t>セツビ</t>
    </rPh>
    <rPh sb="2" eb="3">
      <t>ヒ</t>
    </rPh>
    <phoneticPr fontId="2"/>
  </si>
  <si>
    <t>設備費４</t>
    <rPh sb="0" eb="2">
      <t>セツビ</t>
    </rPh>
    <rPh sb="2" eb="3">
      <t>ヒ</t>
    </rPh>
    <phoneticPr fontId="2"/>
  </si>
  <si>
    <t>設備費５</t>
    <rPh sb="0" eb="2">
      <t>セツビ</t>
    </rPh>
    <rPh sb="2" eb="3">
      <t>ヒ</t>
    </rPh>
    <phoneticPr fontId="2"/>
  </si>
  <si>
    <t>設備費６</t>
    <rPh sb="0" eb="2">
      <t>セツビ</t>
    </rPh>
    <rPh sb="2" eb="3">
      <t>ヒ</t>
    </rPh>
    <phoneticPr fontId="2"/>
  </si>
  <si>
    <t>設備費７</t>
    <rPh sb="0" eb="2">
      <t>セツビ</t>
    </rPh>
    <rPh sb="2" eb="3">
      <t>ヒ</t>
    </rPh>
    <phoneticPr fontId="2"/>
  </si>
  <si>
    <t>設備費８</t>
    <rPh sb="0" eb="2">
      <t>セツビ</t>
    </rPh>
    <rPh sb="2" eb="3">
      <t>ヒ</t>
    </rPh>
    <phoneticPr fontId="2"/>
  </si>
  <si>
    <t>設備費９</t>
    <rPh sb="0" eb="2">
      <t>セツビ</t>
    </rPh>
    <rPh sb="2" eb="3">
      <t>ヒ</t>
    </rPh>
    <phoneticPr fontId="2"/>
  </si>
  <si>
    <t>3-2　工事費の内訳</t>
    <rPh sb="4" eb="6">
      <t>コウジ</t>
    </rPh>
    <rPh sb="6" eb="7">
      <t>ヒ</t>
    </rPh>
    <rPh sb="8" eb="10">
      <t>ウチワケ</t>
    </rPh>
    <phoneticPr fontId="2"/>
  </si>
  <si>
    <t>設備費１０</t>
    <rPh sb="0" eb="2">
      <t>セツビ</t>
    </rPh>
    <rPh sb="2" eb="3">
      <t>ヒ</t>
    </rPh>
    <phoneticPr fontId="2"/>
  </si>
  <si>
    <t>数値表</t>
    <rPh sb="0" eb="2">
      <t>スウチ</t>
    </rPh>
    <rPh sb="2" eb="3">
      <t>ヒョウ</t>
    </rPh>
    <phoneticPr fontId="2"/>
  </si>
  <si>
    <t>-</t>
    <phoneticPr fontId="2"/>
  </si>
  <si>
    <t>工事費１</t>
    <rPh sb="0" eb="2">
      <t>コウジ</t>
    </rPh>
    <rPh sb="2" eb="3">
      <t>ヒ</t>
    </rPh>
    <phoneticPr fontId="2"/>
  </si>
  <si>
    <t>工事費２</t>
    <rPh sb="0" eb="2">
      <t>コウジ</t>
    </rPh>
    <rPh sb="2" eb="3">
      <t>ヒ</t>
    </rPh>
    <phoneticPr fontId="2"/>
  </si>
  <si>
    <t>工事費３</t>
    <rPh sb="0" eb="2">
      <t>コウジ</t>
    </rPh>
    <rPh sb="2" eb="3">
      <t>ヒ</t>
    </rPh>
    <phoneticPr fontId="2"/>
  </si>
  <si>
    <t>工事費４</t>
    <rPh sb="0" eb="2">
      <t>コウジ</t>
    </rPh>
    <rPh sb="2" eb="3">
      <t>ヒ</t>
    </rPh>
    <phoneticPr fontId="2"/>
  </si>
  <si>
    <t>工事費５</t>
    <rPh sb="0" eb="2">
      <t>コウジ</t>
    </rPh>
    <rPh sb="2" eb="3">
      <t>ヒ</t>
    </rPh>
    <phoneticPr fontId="2"/>
  </si>
  <si>
    <t>工事費６</t>
    <rPh sb="0" eb="2">
      <t>コウジ</t>
    </rPh>
    <rPh sb="2" eb="3">
      <t>ヒ</t>
    </rPh>
    <phoneticPr fontId="2"/>
  </si>
  <si>
    <t>工事費７</t>
    <rPh sb="0" eb="2">
      <t>コウジ</t>
    </rPh>
    <rPh sb="2" eb="3">
      <t>ヒ</t>
    </rPh>
    <phoneticPr fontId="2"/>
  </si>
  <si>
    <t>汎用入力規則（工事費の内訳）とエネ種１</t>
    <rPh sb="0" eb="2">
      <t>ハンヨウ</t>
    </rPh>
    <rPh sb="2" eb="4">
      <t>ニュウリョク</t>
    </rPh>
    <rPh sb="4" eb="6">
      <t>キソク</t>
    </rPh>
    <rPh sb="7" eb="10">
      <t>コウジヒ</t>
    </rPh>
    <rPh sb="11" eb="13">
      <t>ウチワケ</t>
    </rPh>
    <rPh sb="17" eb="18">
      <t>シュ</t>
    </rPh>
    <phoneticPr fontId="2"/>
  </si>
  <si>
    <t>汎用入力規則（機器リスト）とエネ種１</t>
    <rPh sb="0" eb="2">
      <t>ハンヨウ</t>
    </rPh>
    <rPh sb="2" eb="4">
      <t>ニュウリョク</t>
    </rPh>
    <rPh sb="4" eb="6">
      <t>キソク</t>
    </rPh>
    <rPh sb="7" eb="9">
      <t>キキ</t>
    </rPh>
    <rPh sb="16" eb="17">
      <t>シュ</t>
    </rPh>
    <phoneticPr fontId="2"/>
  </si>
  <si>
    <t>コード表より取得</t>
    <rPh sb="3" eb="4">
      <t>ヒョウ</t>
    </rPh>
    <rPh sb="6" eb="8">
      <t>シュトク</t>
    </rPh>
    <phoneticPr fontId="2"/>
  </si>
  <si>
    <t>他年度１メッセージ</t>
    <rPh sb="0" eb="1">
      <t>ホカ</t>
    </rPh>
    <rPh sb="1" eb="3">
      <t>ネンド</t>
    </rPh>
    <phoneticPr fontId="2"/>
  </si>
  <si>
    <t>他年度２メッセージ</t>
    <rPh sb="0" eb="1">
      <t>ホカ</t>
    </rPh>
    <rPh sb="1" eb="3">
      <t>ネンド</t>
    </rPh>
    <phoneticPr fontId="2"/>
  </si>
  <si>
    <t>他年度３メッセージ</t>
    <rPh sb="0" eb="1">
      <t>ホカ</t>
    </rPh>
    <rPh sb="1" eb="3">
      <t>ネンド</t>
    </rPh>
    <phoneticPr fontId="2"/>
  </si>
  <si>
    <t>※過年度の実績報告内容に即して記入してください。</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</si>
  <si>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18"/>
  </si>
  <si>
    <t>※事業年度外のため、本シートは提出の必要はありません。</t>
    <rPh sb="1" eb="3">
      <t>ジギョウ</t>
    </rPh>
    <rPh sb="3" eb="5">
      <t>ネンド</t>
    </rPh>
    <rPh sb="5" eb="6">
      <t>ガイ</t>
    </rPh>
    <rPh sb="10" eb="11">
      <t>ホン</t>
    </rPh>
    <rPh sb="15" eb="17">
      <t>テイシュツ</t>
    </rPh>
    <rPh sb="18" eb="20">
      <t>ヒツヨウ</t>
    </rPh>
    <phoneticPr fontId="18"/>
  </si>
  <si>
    <t>メッセージ分岐１</t>
    <rPh sb="5" eb="7">
      <t>ブンキ</t>
    </rPh>
    <phoneticPr fontId="2"/>
  </si>
  <si>
    <t>メッセージ分岐１より取得</t>
    <rPh sb="5" eb="7">
      <t>ブンキ</t>
    </rPh>
    <rPh sb="10" eb="12">
      <t>シュトク</t>
    </rPh>
    <phoneticPr fontId="2"/>
  </si>
  <si>
    <t>補助対象経費。継続事業の場合は各年度の補助対象経費の合計。</t>
    <rPh sb="23" eb="25">
      <t>ケイヒ</t>
    </rPh>
    <phoneticPr fontId="2"/>
  </si>
  <si>
    <t>集熱器</t>
    <rPh sb="0" eb="1">
      <t>シュウ</t>
    </rPh>
    <phoneticPr fontId="3"/>
  </si>
  <si>
    <t>設計</t>
    <rPh sb="0" eb="2">
      <t>セッケイ</t>
    </rPh>
    <phoneticPr fontId="2"/>
  </si>
  <si>
    <t>工事</t>
    <rPh sb="0" eb="2">
      <t>コウジ</t>
    </rPh>
    <phoneticPr fontId="2"/>
  </si>
  <si>
    <t>支払</t>
    <rPh sb="0" eb="2">
      <t>シハライ</t>
    </rPh>
    <phoneticPr fontId="2"/>
  </si>
  <si>
    <t>実績報告書提出</t>
    <rPh sb="0" eb="2">
      <t>ジッセキ</t>
    </rPh>
    <rPh sb="2" eb="4">
      <t>ホウコク</t>
    </rPh>
    <rPh sb="4" eb="5">
      <t>ショ</t>
    </rPh>
    <rPh sb="5" eb="7">
      <t>テイシュツ</t>
    </rPh>
    <phoneticPr fontId="2"/>
  </si>
  <si>
    <t>ｋｇ/ｈ</t>
    <phoneticPr fontId="48"/>
  </si>
  <si>
    <t>ＭＪ/ｈ</t>
    <phoneticPr fontId="47"/>
  </si>
  <si>
    <t>ＭＪ/ｋｇ</t>
    <phoneticPr fontId="48"/>
  </si>
  <si>
    <t>ＭＪ/ｈ</t>
    <phoneticPr fontId="48"/>
  </si>
  <si>
    <t>ＭＪ/ｈ</t>
    <phoneticPr fontId="48"/>
  </si>
  <si>
    <t>用途：</t>
    <rPh sb="0" eb="2">
      <t>ヨウト</t>
    </rPh>
    <phoneticPr fontId="3"/>
  </si>
  <si>
    <t>・利用計画及び生産計画</t>
    <rPh sb="1" eb="3">
      <t>リヨウ</t>
    </rPh>
    <rPh sb="3" eb="5">
      <t>ケイカク</t>
    </rPh>
    <rPh sb="5" eb="6">
      <t>オヨ</t>
    </rPh>
    <rPh sb="7" eb="9">
      <t>セイサン</t>
    </rPh>
    <rPh sb="9" eb="11">
      <t>ケイカク</t>
    </rPh>
    <phoneticPr fontId="2"/>
  </si>
  <si>
    <t>年次</t>
    <rPh sb="0" eb="2">
      <t>ネンジ</t>
    </rPh>
    <phoneticPr fontId="2"/>
  </si>
  <si>
    <t>年間生産量</t>
    <rPh sb="0" eb="2">
      <t>ネンカン</t>
    </rPh>
    <rPh sb="2" eb="4">
      <t>セイサン</t>
    </rPh>
    <rPh sb="4" eb="5">
      <t>リョウ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</si>
  <si>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</si>
  <si>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</si>
  <si>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</si>
  <si>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</si>
  <si>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</si>
  <si>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年間最大利用量</t>
    <rPh sb="0" eb="2">
      <t>ネンカン</t>
    </rPh>
    <rPh sb="2" eb="4">
      <t>サイダイ</t>
    </rPh>
    <rPh sb="4" eb="6">
      <t>リヨウ</t>
    </rPh>
    <rPh sb="6" eb="7">
      <t>リョウ</t>
    </rPh>
    <phoneticPr fontId="2"/>
  </si>
  <si>
    <t>年間最大生産量</t>
    <rPh sb="0" eb="2">
      <t>ネンカン</t>
    </rPh>
    <rPh sb="2" eb="4">
      <t>サイダイ</t>
    </rPh>
    <rPh sb="4" eb="6">
      <t>セイサン</t>
    </rPh>
    <rPh sb="6" eb="7">
      <t>リョウ</t>
    </rPh>
    <phoneticPr fontId="2"/>
  </si>
  <si>
    <t>設備利用率</t>
    <rPh sb="0" eb="2">
      <t>セツビ</t>
    </rPh>
    <rPh sb="2" eb="5">
      <t>リヨウリツ</t>
    </rPh>
    <phoneticPr fontId="2"/>
  </si>
  <si>
    <t>１枚あたり面積</t>
    <rPh sb="1" eb="2">
      <t>マイ</t>
    </rPh>
    <rPh sb="5" eb="7">
      <t>メンセキ</t>
    </rPh>
    <phoneticPr fontId="3"/>
  </si>
  <si>
    <t>ＧＪ/ｈ</t>
    <phoneticPr fontId="2"/>
  </si>
  <si>
    <t>・月別熱量、年間総発熱量、再エネ率（該当する用途にチェックを入れ、用途ごとに下表に記入してください）</t>
    <rPh sb="1" eb="3">
      <t>ツキベツ</t>
    </rPh>
    <rPh sb="3" eb="5">
      <t>ネツリョウ</t>
    </rPh>
    <rPh sb="6" eb="8">
      <t>ネンカン</t>
    </rPh>
    <rPh sb="8" eb="12">
      <t>ソウハツネツリョウ</t>
    </rPh>
    <rPh sb="13" eb="14">
      <t>サイ</t>
    </rPh>
    <rPh sb="16" eb="17">
      <t>リツ</t>
    </rPh>
    <rPh sb="18" eb="20">
      <t>ガイトウ</t>
    </rPh>
    <rPh sb="22" eb="24">
      <t>ヨウト</t>
    </rPh>
    <rPh sb="23" eb="24">
      <t>リヨウ</t>
    </rPh>
    <rPh sb="30" eb="31">
      <t>イ</t>
    </rPh>
    <rPh sb="33" eb="35">
      <t>ヨウト</t>
    </rPh>
    <rPh sb="38" eb="39">
      <t>シタ</t>
    </rPh>
    <rPh sb="39" eb="40">
      <t>ヒョウ</t>
    </rPh>
    <rPh sb="41" eb="43">
      <t>キニュウ</t>
    </rPh>
    <phoneticPr fontId="2"/>
  </si>
  <si>
    <t>熱利用設備の用途：</t>
    <rPh sb="0" eb="1">
      <t>ネツ</t>
    </rPh>
    <rPh sb="1" eb="3">
      <t>リヨウ</t>
    </rPh>
    <rPh sb="3" eb="5">
      <t>セツビ</t>
    </rPh>
    <rPh sb="6" eb="8">
      <t>ヨウト</t>
    </rPh>
    <phoneticPr fontId="3"/>
  </si>
  <si>
    <t>設備コード表</t>
    <rPh sb="0" eb="2">
      <t>セツビ</t>
    </rPh>
    <rPh sb="5" eb="6">
      <t>ヒョウ</t>
    </rPh>
    <phoneticPr fontId="2"/>
  </si>
  <si>
    <t>給湯</t>
    <rPh sb="0" eb="2">
      <t>キュウトウ</t>
    </rPh>
    <phoneticPr fontId="2"/>
  </si>
  <si>
    <t>空調</t>
    <rPh sb="0" eb="2">
      <t>クウチョウ</t>
    </rPh>
    <phoneticPr fontId="2"/>
  </si>
  <si>
    <t>融雪</t>
    <rPh sb="0" eb="2">
      <t>ユウセツ</t>
    </rPh>
    <phoneticPr fontId="2"/>
  </si>
  <si>
    <t>-</t>
    <phoneticPr fontId="2"/>
  </si>
  <si>
    <t>補助事業に要する経費（設備費）（実施年度）</t>
    <rPh sb="0" eb="2">
      <t>ホジョ</t>
    </rPh>
    <rPh sb="2" eb="4">
      <t>ジギョウ</t>
    </rPh>
    <rPh sb="5" eb="6">
      <t>ヨウ</t>
    </rPh>
    <rPh sb="8" eb="10">
      <t>ケイヒ</t>
    </rPh>
    <rPh sb="11" eb="13">
      <t>セツビ</t>
    </rPh>
    <rPh sb="13" eb="14">
      <t>ヒ</t>
    </rPh>
    <rPh sb="16" eb="18">
      <t>ジッシ</t>
    </rPh>
    <rPh sb="18" eb="20">
      <t>ネンド</t>
    </rPh>
    <phoneticPr fontId="2"/>
  </si>
  <si>
    <t>補助事業に要する経費（設計費）（実施年度）</t>
    <rPh sb="0" eb="2">
      <t>ホジョ</t>
    </rPh>
    <rPh sb="2" eb="4">
      <t>ジギョウ</t>
    </rPh>
    <rPh sb="5" eb="6">
      <t>ヨウ</t>
    </rPh>
    <rPh sb="8" eb="10">
      <t>ケイヒ</t>
    </rPh>
    <rPh sb="11" eb="13">
      <t>セッケイ</t>
    </rPh>
    <rPh sb="13" eb="14">
      <t>ヒ</t>
    </rPh>
    <rPh sb="16" eb="18">
      <t>ジッシ</t>
    </rPh>
    <rPh sb="18" eb="20">
      <t>ネンド</t>
    </rPh>
    <phoneticPr fontId="2"/>
  </si>
  <si>
    <t>補助事業に要する経費（工事費）（実施年度）</t>
    <rPh sb="0" eb="2">
      <t>ホジョ</t>
    </rPh>
    <rPh sb="2" eb="4">
      <t>ジギョウ</t>
    </rPh>
    <rPh sb="5" eb="6">
      <t>ヨウ</t>
    </rPh>
    <rPh sb="8" eb="10">
      <t>ケイヒ</t>
    </rPh>
    <rPh sb="11" eb="14">
      <t>コウジヒ</t>
    </rPh>
    <rPh sb="16" eb="18">
      <t>ジッシ</t>
    </rPh>
    <rPh sb="18" eb="20">
      <t>ネンド</t>
    </rPh>
    <phoneticPr fontId="2"/>
  </si>
  <si>
    <t>補助事業に要する経費（消費税）（実施年度）</t>
    <rPh sb="0" eb="2">
      <t>ホジョ</t>
    </rPh>
    <rPh sb="2" eb="4">
      <t>ジギョウ</t>
    </rPh>
    <rPh sb="5" eb="6">
      <t>ヨウ</t>
    </rPh>
    <rPh sb="8" eb="10">
      <t>ケイヒ</t>
    </rPh>
    <rPh sb="11" eb="14">
      <t>ショウヒゼイ</t>
    </rPh>
    <rPh sb="16" eb="18">
      <t>ジッシ</t>
    </rPh>
    <rPh sb="18" eb="20">
      <t>ネンド</t>
    </rPh>
    <phoneticPr fontId="2"/>
  </si>
  <si>
    <t>補助対象経費（設計費）（実施年度）</t>
    <rPh sb="0" eb="2">
      <t>ホジョ</t>
    </rPh>
    <rPh sb="2" eb="4">
      <t>タイショウ</t>
    </rPh>
    <rPh sb="4" eb="6">
      <t>ケイヒ</t>
    </rPh>
    <rPh sb="7" eb="9">
      <t>セッケイ</t>
    </rPh>
    <rPh sb="9" eb="10">
      <t>ヒ</t>
    </rPh>
    <rPh sb="12" eb="14">
      <t>ジッシ</t>
    </rPh>
    <rPh sb="14" eb="16">
      <t>ネンド</t>
    </rPh>
    <phoneticPr fontId="2"/>
  </si>
  <si>
    <t>補助対象経費（設備費）（実施年度）</t>
    <rPh sb="0" eb="2">
      <t>ホジョ</t>
    </rPh>
    <rPh sb="2" eb="4">
      <t>タイショウ</t>
    </rPh>
    <rPh sb="4" eb="6">
      <t>ケイヒ</t>
    </rPh>
    <rPh sb="7" eb="9">
      <t>セツビ</t>
    </rPh>
    <rPh sb="9" eb="10">
      <t>ヒ</t>
    </rPh>
    <rPh sb="12" eb="14">
      <t>ジッシ</t>
    </rPh>
    <rPh sb="14" eb="16">
      <t>ネンド</t>
    </rPh>
    <phoneticPr fontId="2"/>
  </si>
  <si>
    <t>補助対象経費（工事費）（実施年度）</t>
    <rPh sb="0" eb="2">
      <t>ホジョ</t>
    </rPh>
    <rPh sb="2" eb="4">
      <t>タイショウ</t>
    </rPh>
    <rPh sb="4" eb="6">
      <t>ケイヒ</t>
    </rPh>
    <rPh sb="7" eb="10">
      <t>コウジヒ</t>
    </rPh>
    <rPh sb="12" eb="14">
      <t>ジッシ</t>
    </rPh>
    <rPh sb="14" eb="16">
      <t>ネンド</t>
    </rPh>
    <phoneticPr fontId="2"/>
  </si>
  <si>
    <t>補助金の交付申請予定額（設計費）（実施年度）</t>
    <rPh sb="0" eb="3">
      <t>ホジョキン</t>
    </rPh>
    <rPh sb="4" eb="6">
      <t>コウフ</t>
    </rPh>
    <rPh sb="6" eb="8">
      <t>シンセイ</t>
    </rPh>
    <rPh sb="8" eb="10">
      <t>ヨテイ</t>
    </rPh>
    <rPh sb="10" eb="11">
      <t>ガク</t>
    </rPh>
    <rPh sb="12" eb="14">
      <t>セッケイ</t>
    </rPh>
    <rPh sb="14" eb="15">
      <t>ヒ</t>
    </rPh>
    <rPh sb="17" eb="19">
      <t>ジッシ</t>
    </rPh>
    <rPh sb="19" eb="21">
      <t>ネンド</t>
    </rPh>
    <phoneticPr fontId="2"/>
  </si>
  <si>
    <t>補助金の交付申請予定額（設備費）（実施年度）</t>
    <rPh sb="0" eb="3">
      <t>ホジョキン</t>
    </rPh>
    <rPh sb="4" eb="6">
      <t>コウフ</t>
    </rPh>
    <rPh sb="6" eb="8">
      <t>シンセイ</t>
    </rPh>
    <rPh sb="8" eb="10">
      <t>ヨテイ</t>
    </rPh>
    <rPh sb="10" eb="11">
      <t>ガク</t>
    </rPh>
    <rPh sb="12" eb="14">
      <t>セツビ</t>
    </rPh>
    <rPh sb="14" eb="15">
      <t>ヒ</t>
    </rPh>
    <rPh sb="17" eb="19">
      <t>ジッシ</t>
    </rPh>
    <rPh sb="19" eb="21">
      <t>ネンド</t>
    </rPh>
    <phoneticPr fontId="2"/>
  </si>
  <si>
    <t>補助金の交付申請予定額（工事費）（実施年度）</t>
    <rPh sb="0" eb="3">
      <t>ホジョキン</t>
    </rPh>
    <rPh sb="4" eb="6">
      <t>コウフ</t>
    </rPh>
    <rPh sb="6" eb="8">
      <t>シンセイ</t>
    </rPh>
    <rPh sb="8" eb="10">
      <t>ヨテイ</t>
    </rPh>
    <rPh sb="10" eb="11">
      <t>ガク</t>
    </rPh>
    <rPh sb="12" eb="15">
      <t>コウジヒ</t>
    </rPh>
    <rPh sb="17" eb="19">
      <t>ジッシ</t>
    </rPh>
    <rPh sb="19" eb="21">
      <t>ネンド</t>
    </rPh>
    <phoneticPr fontId="2"/>
  </si>
  <si>
    <t>補助事業に要する経費（設計費）（他年度１）</t>
    <rPh sb="0" eb="2">
      <t>ホジョ</t>
    </rPh>
    <rPh sb="2" eb="4">
      <t>ジギョウ</t>
    </rPh>
    <rPh sb="5" eb="6">
      <t>ヨウ</t>
    </rPh>
    <rPh sb="8" eb="10">
      <t>ケイヒ</t>
    </rPh>
    <rPh sb="11" eb="13">
      <t>セッケイ</t>
    </rPh>
    <rPh sb="13" eb="14">
      <t>ヒ</t>
    </rPh>
    <phoneticPr fontId="2"/>
  </si>
  <si>
    <t>補助事業に要する経費（設備費）（他年度１）</t>
    <rPh sb="0" eb="2">
      <t>ホジョ</t>
    </rPh>
    <rPh sb="2" eb="4">
      <t>ジギョウ</t>
    </rPh>
    <rPh sb="5" eb="6">
      <t>ヨウ</t>
    </rPh>
    <rPh sb="8" eb="10">
      <t>ケイヒ</t>
    </rPh>
    <rPh sb="11" eb="13">
      <t>セツビ</t>
    </rPh>
    <rPh sb="13" eb="14">
      <t>ヒ</t>
    </rPh>
    <phoneticPr fontId="2"/>
  </si>
  <si>
    <t>補助事業に要する経費（工事費）（他年度１）</t>
    <rPh sb="0" eb="2">
      <t>ホジョ</t>
    </rPh>
    <rPh sb="2" eb="4">
      <t>ジギョウ</t>
    </rPh>
    <rPh sb="5" eb="6">
      <t>ヨウ</t>
    </rPh>
    <rPh sb="8" eb="10">
      <t>ケイヒ</t>
    </rPh>
    <rPh sb="11" eb="14">
      <t>コウジヒ</t>
    </rPh>
    <phoneticPr fontId="2"/>
  </si>
  <si>
    <t>補助事業に要する経費（消費税）（他年度１）</t>
    <rPh sb="0" eb="2">
      <t>ホジョ</t>
    </rPh>
    <rPh sb="2" eb="4">
      <t>ジギョウ</t>
    </rPh>
    <rPh sb="5" eb="6">
      <t>ヨウ</t>
    </rPh>
    <rPh sb="8" eb="10">
      <t>ケイヒ</t>
    </rPh>
    <rPh sb="11" eb="14">
      <t>ショウヒゼイ</t>
    </rPh>
    <phoneticPr fontId="2"/>
  </si>
  <si>
    <t>補助対象経費（設計費）（他年度１）</t>
    <rPh sb="0" eb="2">
      <t>ホジョ</t>
    </rPh>
    <rPh sb="2" eb="4">
      <t>タイショウ</t>
    </rPh>
    <rPh sb="4" eb="6">
      <t>ケイヒ</t>
    </rPh>
    <rPh sb="7" eb="9">
      <t>セッケイ</t>
    </rPh>
    <rPh sb="9" eb="10">
      <t>ヒ</t>
    </rPh>
    <phoneticPr fontId="2"/>
  </si>
  <si>
    <t>補助対象経費（設備費）（他年度１）</t>
    <rPh sb="0" eb="2">
      <t>ホジョ</t>
    </rPh>
    <rPh sb="2" eb="4">
      <t>タイショウ</t>
    </rPh>
    <rPh sb="4" eb="6">
      <t>ケイヒ</t>
    </rPh>
    <rPh sb="7" eb="9">
      <t>セツビ</t>
    </rPh>
    <rPh sb="9" eb="10">
      <t>ヒ</t>
    </rPh>
    <phoneticPr fontId="2"/>
  </si>
  <si>
    <t>補助対象経費（工事費）（他年度１）</t>
    <rPh sb="0" eb="2">
      <t>ホジョ</t>
    </rPh>
    <rPh sb="2" eb="4">
      <t>タイショウ</t>
    </rPh>
    <rPh sb="4" eb="6">
      <t>ケイヒ</t>
    </rPh>
    <rPh sb="7" eb="10">
      <t>コウジヒ</t>
    </rPh>
    <phoneticPr fontId="2"/>
  </si>
  <si>
    <t>補助金の交付申請予定額（設計費）（他年度１）</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</si>
  <si>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補助金の交付申請予定額（設備費）（他年度１）</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</si>
  <si>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補助金の交付申請予定額（工事費）（他年度１）</t>
    <rPh sb="0" eb="3">
      <t>ホジョキン</t>
    </rPh>
    <rPh sb="4" eb="6">
      <t>コウフ</t>
    </rPh>
    <rPh sb="6" eb="8">
      <t>シンセイ</t>
    </rPh>
    <rPh sb="8" eb="10">
      <t>ヨテイ</t>
    </rPh>
    <rPh sb="10" eb="11">
      <t>ガク</t>
    </rPh>
    <rPh sb="12" eb="15">
      <t>コウジヒ</t>
    </rPh>
    <phoneticPr fontId="2"/>
  </si>
  <si>
    <t>補助事業に要する経費（設計費）（他年度２）</t>
    <rPh sb="0" eb="2">
      <t>ホジョ</t>
    </rPh>
    <rPh sb="2" eb="4">
      <t>ジギョウ</t>
    </rPh>
    <rPh sb="5" eb="6">
      <t>ヨウ</t>
    </rPh>
    <rPh sb="8" eb="10">
      <t>ケイヒ</t>
    </rPh>
    <rPh sb="11" eb="13">
      <t>セッケイ</t>
    </rPh>
    <rPh sb="13" eb="14">
      <t>ヒ</t>
    </rPh>
    <phoneticPr fontId="2"/>
  </si>
  <si>
    <t>補助事業に要する経費（設備費）（他年度２）</t>
    <rPh sb="0" eb="2">
      <t>ホジョ</t>
    </rPh>
    <rPh sb="2" eb="4">
      <t>ジギョウ</t>
    </rPh>
    <rPh sb="5" eb="6">
      <t>ヨウ</t>
    </rPh>
    <rPh sb="8" eb="10">
      <t>ケイヒ</t>
    </rPh>
    <rPh sb="11" eb="13">
      <t>セツビ</t>
    </rPh>
    <rPh sb="13" eb="14">
      <t>ヒ</t>
    </rPh>
    <phoneticPr fontId="2"/>
  </si>
  <si>
    <t>補助事業に要する経費（工事費）（他年度２）</t>
    <rPh sb="0" eb="2">
      <t>ホジョ</t>
    </rPh>
    <rPh sb="2" eb="4">
      <t>ジギョウ</t>
    </rPh>
    <rPh sb="5" eb="6">
      <t>ヨウ</t>
    </rPh>
    <rPh sb="8" eb="10">
      <t>ケイヒ</t>
    </rPh>
    <rPh sb="11" eb="14">
      <t>コウジヒ</t>
    </rPh>
    <phoneticPr fontId="2"/>
  </si>
  <si>
    <t>補助事業に要する経費（消費税）（他年度２）</t>
    <rPh sb="0" eb="2">
      <t>ホジョ</t>
    </rPh>
    <rPh sb="2" eb="4">
      <t>ジギョウ</t>
    </rPh>
    <rPh sb="5" eb="6">
      <t>ヨウ</t>
    </rPh>
    <rPh sb="8" eb="10">
      <t>ケイヒ</t>
    </rPh>
    <rPh sb="11" eb="14">
      <t>ショウヒゼイ</t>
    </rPh>
    <phoneticPr fontId="2"/>
  </si>
  <si>
    <t>補助対象経費（設計費）（他年度２）</t>
    <rPh sb="0" eb="2">
      <t>ホジョ</t>
    </rPh>
    <rPh sb="2" eb="4">
      <t>タイショウ</t>
    </rPh>
    <rPh sb="4" eb="6">
      <t>ケイヒ</t>
    </rPh>
    <rPh sb="7" eb="9">
      <t>セッケイ</t>
    </rPh>
    <rPh sb="9" eb="10">
      <t>ヒ</t>
    </rPh>
    <phoneticPr fontId="2"/>
  </si>
  <si>
    <t>補助対象経費（設備費）（他年度２）</t>
    <rPh sb="0" eb="2">
      <t>ホジョ</t>
    </rPh>
    <rPh sb="2" eb="4">
      <t>タイショウ</t>
    </rPh>
    <rPh sb="4" eb="6">
      <t>ケイヒ</t>
    </rPh>
    <rPh sb="7" eb="9">
      <t>セツビ</t>
    </rPh>
    <rPh sb="9" eb="10">
      <t>ヒ</t>
    </rPh>
    <phoneticPr fontId="2"/>
  </si>
  <si>
    <t>補助対象経費（工事費）（他年度２）</t>
    <rPh sb="0" eb="2">
      <t>ホジョ</t>
    </rPh>
    <rPh sb="2" eb="4">
      <t>タイショウ</t>
    </rPh>
    <rPh sb="4" eb="6">
      <t>ケイヒ</t>
    </rPh>
    <rPh sb="7" eb="10">
      <t>コウジヒ</t>
    </rPh>
    <phoneticPr fontId="2"/>
  </si>
  <si>
    <t>補助金の交付申請予定額（設計費）（他年度２）</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</si>
  <si>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補助金の交付申請予定額（設備費）（他年度２）</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</si>
  <si>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補助金の交付申請予定額（工事費）（他年度２）</t>
    <rPh sb="0" eb="3">
      <t>ホジョキン</t>
    </rPh>
    <rPh sb="4" eb="6">
      <t>コウフ</t>
    </rPh>
    <rPh sb="6" eb="8">
      <t>シンセイ</t>
    </rPh>
    <rPh sb="8" eb="10">
      <t>ヨテイ</t>
    </rPh>
    <rPh sb="10" eb="11">
      <t>ガク</t>
    </rPh>
    <rPh sb="12" eb="15">
      <t>コウジヒ</t>
    </rPh>
    <phoneticPr fontId="2"/>
  </si>
  <si>
    <t>補助事業に要する経費（設計費）（他年度３）</t>
    <rPh sb="0" eb="2">
      <t>ホジョ</t>
    </rPh>
    <rPh sb="2" eb="4">
      <t>ジギョウ</t>
    </rPh>
    <rPh sb="5" eb="6">
      <t>ヨウ</t>
    </rPh>
    <rPh sb="8" eb="10">
      <t>ケイヒ</t>
    </rPh>
    <rPh sb="11" eb="13">
      <t>セッケイ</t>
    </rPh>
    <rPh sb="13" eb="14">
      <t>ヒ</t>
    </rPh>
    <phoneticPr fontId="2"/>
  </si>
  <si>
    <t>補助事業に要する経費（設備費）（他年度３）</t>
    <rPh sb="0" eb="2">
      <t>ホジョ</t>
    </rPh>
    <rPh sb="2" eb="4">
      <t>ジギョウ</t>
    </rPh>
    <rPh sb="5" eb="6">
      <t>ヨウ</t>
    </rPh>
    <rPh sb="8" eb="10">
      <t>ケイヒ</t>
    </rPh>
    <rPh sb="11" eb="13">
      <t>セツビ</t>
    </rPh>
    <rPh sb="13" eb="14">
      <t>ヒ</t>
    </rPh>
    <phoneticPr fontId="2"/>
  </si>
  <si>
    <t>補助事業に要する経費（工事費）（他年度３）</t>
    <rPh sb="0" eb="2">
      <t>ホジョ</t>
    </rPh>
    <rPh sb="2" eb="4">
      <t>ジギョウ</t>
    </rPh>
    <rPh sb="5" eb="6">
      <t>ヨウ</t>
    </rPh>
    <rPh sb="8" eb="10">
      <t>ケイヒ</t>
    </rPh>
    <rPh sb="11" eb="14">
      <t>コウジヒ</t>
    </rPh>
    <phoneticPr fontId="2"/>
  </si>
  <si>
    <t>補助事業に要する経費（消費税）（他年度３）</t>
    <rPh sb="0" eb="2">
      <t>ホジョ</t>
    </rPh>
    <rPh sb="2" eb="4">
      <t>ジギョウ</t>
    </rPh>
    <rPh sb="5" eb="6">
      <t>ヨウ</t>
    </rPh>
    <rPh sb="8" eb="10">
      <t>ケイヒ</t>
    </rPh>
    <rPh sb="11" eb="14">
      <t>ショウヒゼイ</t>
    </rPh>
    <phoneticPr fontId="2"/>
  </si>
  <si>
    <t>補助対象経費（設計費）（他年度３）</t>
    <rPh sb="0" eb="2">
      <t>ホジョ</t>
    </rPh>
    <rPh sb="2" eb="4">
      <t>タイショウ</t>
    </rPh>
    <rPh sb="4" eb="6">
      <t>ケイヒ</t>
    </rPh>
    <rPh sb="7" eb="9">
      <t>セッケイ</t>
    </rPh>
    <rPh sb="9" eb="10">
      <t>ヒ</t>
    </rPh>
    <phoneticPr fontId="2"/>
  </si>
  <si>
    <t>補助対象経費（設備費）（他年度３）</t>
    <rPh sb="0" eb="2">
      <t>ホジョ</t>
    </rPh>
    <rPh sb="2" eb="4">
      <t>タイショウ</t>
    </rPh>
    <rPh sb="4" eb="6">
      <t>ケイヒ</t>
    </rPh>
    <rPh sb="7" eb="9">
      <t>セツビ</t>
    </rPh>
    <rPh sb="9" eb="10">
      <t>ヒ</t>
    </rPh>
    <phoneticPr fontId="2"/>
  </si>
  <si>
    <t>補助対象経費（工事費）（他年度３）</t>
    <rPh sb="0" eb="2">
      <t>ホジョ</t>
    </rPh>
    <rPh sb="2" eb="4">
      <t>タイショウ</t>
    </rPh>
    <rPh sb="4" eb="6">
      <t>ケイヒ</t>
    </rPh>
    <rPh sb="7" eb="10">
      <t>コウジヒ</t>
    </rPh>
    <phoneticPr fontId="2"/>
  </si>
  <si>
    <t>補助金の交付申請予定額（設計費）（他年度３）</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</si>
  <si>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補助金の交付申請予定額（設備費）（他年度３）</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</si>
  <si>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補助金の交付申請予定額（工事費）（他年度３）</t>
    <rPh sb="0" eb="3">
      <t>ホジョキン</t>
    </rPh>
    <rPh sb="4" eb="6">
      <t>コウフ</t>
    </rPh>
    <rPh sb="6" eb="8">
      <t>シンセイ</t>
    </rPh>
    <rPh sb="8" eb="10">
      <t>ヨテイ</t>
    </rPh>
    <rPh sb="10" eb="11">
      <t>ガク</t>
    </rPh>
    <rPh sb="12" eb="15">
      <t>コウジヒ</t>
    </rPh>
    <phoneticPr fontId="2"/>
  </si>
  <si>
    <t>補助事業に要する経費（合計）（実施年度）</t>
    <rPh sb="0" eb="2">
      <t>ホジョ</t>
    </rPh>
    <rPh sb="2" eb="4">
      <t>ジギョウ</t>
    </rPh>
    <rPh sb="5" eb="6">
      <t>ヨウ</t>
    </rPh>
    <rPh sb="8" eb="10">
      <t>ケイヒ</t>
    </rPh>
    <rPh sb="11" eb="13">
      <t>ゴウケイ</t>
    </rPh>
    <rPh sb="15" eb="17">
      <t>ジッシ</t>
    </rPh>
    <rPh sb="17" eb="19">
      <t>ネンド</t>
    </rPh>
    <phoneticPr fontId="2"/>
  </si>
  <si>
    <t>補助対象経費（合計）（実施年度）</t>
    <rPh sb="0" eb="2">
      <t>ホジョ</t>
    </rPh>
    <rPh sb="2" eb="4">
      <t>タイショウ</t>
    </rPh>
    <rPh sb="4" eb="6">
      <t>ケイヒ</t>
    </rPh>
    <rPh sb="7" eb="9">
      <t>ゴウケイ</t>
    </rPh>
    <rPh sb="11" eb="13">
      <t>ジッシ</t>
    </rPh>
    <rPh sb="13" eb="15">
      <t>ネンド</t>
    </rPh>
    <phoneticPr fontId="2"/>
  </si>
  <si>
    <t>補助金の交付申請予定額（合計）（実施年度）</t>
    <rPh sb="0" eb="3">
      <t>ホジョキン</t>
    </rPh>
    <rPh sb="4" eb="6">
      <t>コウフ</t>
    </rPh>
    <rPh sb="6" eb="8">
      <t>シンセイ</t>
    </rPh>
    <rPh sb="8" eb="10">
      <t>ヨテイ</t>
    </rPh>
    <rPh sb="10" eb="11">
      <t>ガク</t>
    </rPh>
    <rPh sb="12" eb="14">
      <t>ゴウケイ</t>
    </rPh>
    <rPh sb="16" eb="18">
      <t>ジッシ</t>
    </rPh>
    <rPh sb="18" eb="20">
      <t>ネンド</t>
    </rPh>
    <phoneticPr fontId="2"/>
  </si>
  <si>
    <t>補助事業に要する経費（合計）（他年度１）</t>
    <rPh sb="0" eb="2">
      <t>ホジョ</t>
    </rPh>
    <rPh sb="2" eb="4">
      <t>ジギョウ</t>
    </rPh>
    <rPh sb="5" eb="6">
      <t>ヨウ</t>
    </rPh>
    <rPh sb="8" eb="10">
      <t>ケイヒ</t>
    </rPh>
    <rPh sb="11" eb="13">
      <t>ゴウケイ</t>
    </rPh>
    <phoneticPr fontId="2"/>
  </si>
  <si>
    <t>補助対象経費（合計）（他年度１）</t>
    <rPh sb="0" eb="2">
      <t>ホジョ</t>
    </rPh>
    <rPh sb="2" eb="4">
      <t>タイショウ</t>
    </rPh>
    <rPh sb="4" eb="6">
      <t>ケイヒ</t>
    </rPh>
    <rPh sb="7" eb="9">
      <t>ゴウケイ</t>
    </rPh>
    <phoneticPr fontId="2"/>
  </si>
  <si>
    <t>補助金の交付申請予定額（合計）（他年度１）</t>
    <rPh sb="0" eb="3">
      <t>ホジョキン</t>
    </rPh>
    <rPh sb="4" eb="6">
      <t>コウフ</t>
    </rPh>
    <rPh sb="6" eb="8">
      <t>シンセイ</t>
    </rPh>
    <rPh sb="8" eb="10">
      <t>ヨテイ</t>
    </rPh>
    <rPh sb="10" eb="11">
      <t>ガク</t>
    </rPh>
    <rPh sb="12" eb="14">
      <t>ゴウケイ</t>
    </rPh>
    <phoneticPr fontId="2"/>
  </si>
  <si>
    <t>補助事業に要する経費（合計）（他年度２）</t>
    <rPh sb="0" eb="2">
      <t>ホジョ</t>
    </rPh>
    <rPh sb="2" eb="4">
      <t>ジギョウ</t>
    </rPh>
    <rPh sb="5" eb="6">
      <t>ヨウ</t>
    </rPh>
    <rPh sb="8" eb="10">
      <t>ケイヒ</t>
    </rPh>
    <rPh sb="11" eb="13">
      <t>ゴウケイ</t>
    </rPh>
    <phoneticPr fontId="2"/>
  </si>
  <si>
    <t>補助対象経費（合計）（他年度２）</t>
    <rPh sb="0" eb="2">
      <t>ホジョ</t>
    </rPh>
    <rPh sb="2" eb="4">
      <t>タイショウ</t>
    </rPh>
    <rPh sb="4" eb="6">
      <t>ケイヒ</t>
    </rPh>
    <rPh sb="7" eb="9">
      <t>ゴウケイ</t>
    </rPh>
    <phoneticPr fontId="2"/>
  </si>
  <si>
    <t>補助金の交付申請予定額（合計）（他年度２）</t>
    <rPh sb="0" eb="3">
      <t>ホジョキン</t>
    </rPh>
    <rPh sb="4" eb="6">
      <t>コウフ</t>
    </rPh>
    <rPh sb="6" eb="8">
      <t>シンセイ</t>
    </rPh>
    <rPh sb="8" eb="10">
      <t>ヨテイ</t>
    </rPh>
    <rPh sb="10" eb="11">
      <t>ガク</t>
    </rPh>
    <rPh sb="12" eb="14">
      <t>ゴウケイ</t>
    </rPh>
    <phoneticPr fontId="2"/>
  </si>
  <si>
    <t>補助事業に要する経費（合計）（他年度３）</t>
    <rPh sb="0" eb="2">
      <t>ホジョ</t>
    </rPh>
    <rPh sb="2" eb="4">
      <t>ジギョウ</t>
    </rPh>
    <rPh sb="5" eb="6">
      <t>ヨウ</t>
    </rPh>
    <rPh sb="8" eb="10">
      <t>ケイヒ</t>
    </rPh>
    <rPh sb="11" eb="13">
      <t>ゴウケイ</t>
    </rPh>
    <phoneticPr fontId="2"/>
  </si>
  <si>
    <t>補助対象経費（合計）（他年度３）</t>
    <rPh sb="0" eb="2">
      <t>ホジョ</t>
    </rPh>
    <rPh sb="2" eb="4">
      <t>タイショウ</t>
    </rPh>
    <rPh sb="4" eb="6">
      <t>ケイヒ</t>
    </rPh>
    <rPh sb="7" eb="9">
      <t>ゴウケイ</t>
    </rPh>
    <phoneticPr fontId="2"/>
  </si>
  <si>
    <t>補助金の交付申請予定額（合計）（他年度３）</t>
    <rPh sb="0" eb="3">
      <t>ホジョキン</t>
    </rPh>
    <rPh sb="4" eb="6">
      <t>コウフ</t>
    </rPh>
    <rPh sb="6" eb="8">
      <t>シンセイ</t>
    </rPh>
    <rPh sb="8" eb="10">
      <t>ヨテイ</t>
    </rPh>
    <rPh sb="10" eb="11">
      <t>ガク</t>
    </rPh>
    <rPh sb="12" eb="14">
      <t>ゴウケイ</t>
    </rPh>
    <phoneticPr fontId="2"/>
  </si>
  <si>
    <t>補助事業に要する経費（総計）（実施年度）</t>
    <rPh sb="0" eb="2">
      <t>ホジョ</t>
    </rPh>
    <rPh sb="2" eb="4">
      <t>ジギョウ</t>
    </rPh>
    <rPh sb="5" eb="6">
      <t>ヨウ</t>
    </rPh>
    <rPh sb="8" eb="10">
      <t>ケイヒ</t>
    </rPh>
    <rPh sb="11" eb="13">
      <t>ソウケイ</t>
    </rPh>
    <rPh sb="15" eb="17">
      <t>ジッシ</t>
    </rPh>
    <rPh sb="17" eb="19">
      <t>ネンド</t>
    </rPh>
    <phoneticPr fontId="2"/>
  </si>
  <si>
    <t>補助事業に要する経費（総計）（他年度１）</t>
    <rPh sb="0" eb="2">
      <t>ホジョ</t>
    </rPh>
    <rPh sb="2" eb="4">
      <t>ジギョウ</t>
    </rPh>
    <rPh sb="5" eb="6">
      <t>ヨウ</t>
    </rPh>
    <rPh sb="8" eb="10">
      <t>ケイヒ</t>
    </rPh>
    <rPh sb="11" eb="13">
      <t>ソウケイ</t>
    </rPh>
    <phoneticPr fontId="2"/>
  </si>
  <si>
    <t>補助事業に要する経費（総計）（他年度２）</t>
    <rPh sb="0" eb="2">
      <t>ホジョ</t>
    </rPh>
    <rPh sb="2" eb="4">
      <t>ジギョウ</t>
    </rPh>
    <rPh sb="5" eb="6">
      <t>ヨウ</t>
    </rPh>
    <rPh sb="8" eb="10">
      <t>ケイヒ</t>
    </rPh>
    <rPh sb="11" eb="13">
      <t>ソウケイ</t>
    </rPh>
    <phoneticPr fontId="2"/>
  </si>
  <si>
    <t>補助事業に要する経費（総計）（他年度３）</t>
    <rPh sb="0" eb="2">
      <t>ホジョ</t>
    </rPh>
    <rPh sb="2" eb="4">
      <t>ジギョウ</t>
    </rPh>
    <rPh sb="5" eb="6">
      <t>ヨウ</t>
    </rPh>
    <rPh sb="8" eb="10">
      <t>ケイヒ</t>
    </rPh>
    <rPh sb="11" eb="13">
      <t>ソウケイ</t>
    </rPh>
    <phoneticPr fontId="2"/>
  </si>
  <si>
    <t>3-2設備導入事業経費の配分（実施年度）（熱利用）</t>
    <rPh sb="3" eb="5">
      <t>セツビ</t>
    </rPh>
    <rPh sb="5" eb="7">
      <t>ドウニュウ</t>
    </rPh>
    <rPh sb="7" eb="9">
      <t>ジギョウ</t>
    </rPh>
    <rPh sb="9" eb="11">
      <t>ケイヒ</t>
    </rPh>
    <rPh sb="12" eb="14">
      <t>ハイブン</t>
    </rPh>
    <rPh sb="15" eb="17">
      <t>ジッシ</t>
    </rPh>
    <rPh sb="17" eb="19">
      <t>ネンド</t>
    </rPh>
    <rPh sb="21" eb="22">
      <t>ネツ</t>
    </rPh>
    <rPh sb="22" eb="24">
      <t>リヨウ</t>
    </rPh>
    <phoneticPr fontId="2"/>
  </si>
  <si>
    <t>3-2設備導入事業経費の配分（他年度１）（熱利用）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</si>
  <si>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3-2設備導入事業経費の配分（他年度２）（熱利用）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</si>
  <si>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3-2設備導入事業経費の配分（他年度３）（熱利用）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</si>
  <si>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3-2設備導入事業経費の配分（全体）（熱利用）</t>
    <rPh sb="3" eb="5">
      <t>セツビ</t>
    </rPh>
    <rPh sb="5" eb="7">
      <t>ドウニュウ</t>
    </rPh>
    <rPh sb="7" eb="9">
      <t>ジギョウ</t>
    </rPh>
    <rPh sb="9" eb="11">
      <t>ケイヒ</t>
    </rPh>
    <rPh sb="12" eb="14">
      <t>ハイブン</t>
    </rPh>
    <rPh sb="15" eb="17">
      <t>ゼンタイ</t>
    </rPh>
    <rPh sb="19" eb="20">
      <t>ネツ</t>
    </rPh>
    <rPh sb="20" eb="22">
      <t>リヨウ</t>
    </rPh>
    <phoneticPr fontId="2"/>
  </si>
  <si>
    <t>・年間運転経費：</t>
    <rPh sb="1" eb="3">
      <t>ネンカン</t>
    </rPh>
    <rPh sb="3" eb="5">
      <t>ウンテン</t>
    </rPh>
    <rPh sb="5" eb="7">
      <t>ケイヒ</t>
    </rPh>
    <phoneticPr fontId="2"/>
  </si>
  <si>
    <t>借入資金</t>
    <rPh sb="0" eb="2">
      <t>カリイレ</t>
    </rPh>
    <rPh sb="2" eb="4">
      <t>シキン</t>
    </rPh>
    <phoneticPr fontId="2"/>
  </si>
  <si>
    <t>3-4補助事業に要する経費及びその調達方法金融機関借入総合計</t>
    <rPh sb="3" eb="5">
      <t>ホジョ</t>
    </rPh>
    <rPh sb="5" eb="7">
      <t>ジギョウ</t>
    </rPh>
    <rPh sb="8" eb="9">
      <t>ヨウ</t>
    </rPh>
    <rPh sb="11" eb="13">
      <t>ケイヒ</t>
    </rPh>
    <rPh sb="13" eb="14">
      <t>オヨ</t>
    </rPh>
    <rPh sb="17" eb="19">
      <t>チョウタツ</t>
    </rPh>
    <rPh sb="19" eb="21">
      <t>ホウホウ</t>
    </rPh>
    <rPh sb="21" eb="23">
      <t>キンユウ</t>
    </rPh>
    <rPh sb="23" eb="25">
      <t>キカン</t>
    </rPh>
    <rPh sb="25" eb="27">
      <t>カリイレ</t>
    </rPh>
    <rPh sb="27" eb="30">
      <t>ソウゴウケイ</t>
    </rPh>
    <phoneticPr fontId="2"/>
  </si>
  <si>
    <t>法定耐用年数</t>
    <rPh sb="0" eb="2">
      <t>ホウテイ</t>
    </rPh>
    <rPh sb="2" eb="4">
      <t>タイヨウ</t>
    </rPh>
    <rPh sb="4" eb="6">
      <t>ネンスウ</t>
    </rPh>
    <phoneticPr fontId="2"/>
  </si>
  <si>
    <t>法定耐用年数コード表</t>
    <rPh sb="0" eb="2">
      <t>ホウテイ</t>
    </rPh>
    <rPh sb="2" eb="4">
      <t>タイヨウ</t>
    </rPh>
    <rPh sb="4" eb="6">
      <t>ネンスウ</t>
    </rPh>
    <rPh sb="9" eb="10">
      <t>ヒョウ</t>
    </rPh>
    <phoneticPr fontId="2"/>
  </si>
  <si>
    <t>3-5　熱利用単価または発電単価　法定耐用年数</t>
    <rPh sb="4" eb="5">
      <t>ネツ</t>
    </rPh>
    <rPh sb="5" eb="7">
      <t>リヨウ</t>
    </rPh>
    <rPh sb="7" eb="9">
      <t>タンカ</t>
    </rPh>
    <rPh sb="12" eb="14">
      <t>ハツデン</t>
    </rPh>
    <rPh sb="14" eb="16">
      <t>タンカ</t>
    </rPh>
    <rPh sb="17" eb="19">
      <t>ホウテイ</t>
    </rPh>
    <rPh sb="19" eb="21">
      <t>タイヨウ</t>
    </rPh>
    <rPh sb="21" eb="23">
      <t>ネンスウ</t>
    </rPh>
    <phoneticPr fontId="2"/>
  </si>
  <si>
    <t>地中熱利用（出力22kW以下の冷凍機を設置する場合）</t>
    <rPh sb="0" eb="2">
      <t>チチュウ</t>
    </rPh>
    <rPh sb="2" eb="3">
      <t>ネツ</t>
    </rPh>
    <rPh sb="3" eb="5">
      <t>リヨウ</t>
    </rPh>
    <rPh sb="6" eb="8">
      <t>シュツリョク</t>
    </rPh>
    <rPh sb="12" eb="14">
      <t>イカ</t>
    </rPh>
    <rPh sb="15" eb="18">
      <t>レイトウキ</t>
    </rPh>
    <rPh sb="19" eb="21">
      <t>セッチ</t>
    </rPh>
    <rPh sb="23" eb="25">
      <t>バアイ</t>
    </rPh>
    <phoneticPr fontId="2"/>
  </si>
  <si>
    <t>太陽光発電（地上）</t>
    <rPh sb="0" eb="3">
      <t>タイヨウコウ</t>
    </rPh>
    <rPh sb="3" eb="5">
      <t>ハツデン</t>
    </rPh>
    <rPh sb="6" eb="8">
      <t>チジョウ</t>
    </rPh>
    <phoneticPr fontId="2"/>
  </si>
  <si>
    <t>太陽光発電（建物）</t>
    <rPh sb="0" eb="3">
      <t>タイヨウコウ</t>
    </rPh>
    <rPh sb="3" eb="5">
      <t>ハツデン</t>
    </rPh>
    <rPh sb="6" eb="8">
      <t>タテモノ</t>
    </rPh>
    <phoneticPr fontId="2"/>
  </si>
  <si>
    <t>設置する設備</t>
    <rPh sb="0" eb="2">
      <t>セッチ</t>
    </rPh>
    <rPh sb="4" eb="6">
      <t>セツビ</t>
    </rPh>
    <phoneticPr fontId="3"/>
  </si>
  <si>
    <t>設置する設備（法定耐用年数算出用）</t>
    <rPh sb="0" eb="2">
      <t>セッチ</t>
    </rPh>
    <rPh sb="4" eb="6">
      <t>セツビ</t>
    </rPh>
    <rPh sb="7" eb="9">
      <t>ホウテイ</t>
    </rPh>
    <rPh sb="9" eb="11">
      <t>タイヨウ</t>
    </rPh>
    <rPh sb="11" eb="13">
      <t>ネンスウ</t>
    </rPh>
    <rPh sb="13" eb="15">
      <t>サンシュツ</t>
    </rPh>
    <rPh sb="15" eb="16">
      <t>ヨウ</t>
    </rPh>
    <phoneticPr fontId="2"/>
  </si>
  <si>
    <t>設置する設備</t>
    <rPh sb="0" eb="2">
      <t>セッチ</t>
    </rPh>
    <rPh sb="4" eb="6">
      <t>セツビ</t>
    </rPh>
    <phoneticPr fontId="2"/>
  </si>
  <si>
    <t>-</t>
    <phoneticPr fontId="2"/>
  </si>
  <si>
    <t>太陽熱：給湯チェック</t>
    <rPh sb="0" eb="3">
      <t>タイヨウネツ</t>
    </rPh>
    <rPh sb="4" eb="6">
      <t>キュウトウ</t>
    </rPh>
    <phoneticPr fontId="2"/>
  </si>
  <si>
    <t>太陽熱：空調チェック</t>
    <rPh sb="0" eb="3">
      <t>タイヨウネツ</t>
    </rPh>
    <rPh sb="4" eb="6">
      <t>クウチョウ</t>
    </rPh>
    <phoneticPr fontId="2"/>
  </si>
  <si>
    <t>太陽熱：融雪チェック</t>
    <rPh sb="0" eb="3">
      <t>タイヨウネツ</t>
    </rPh>
    <rPh sb="4" eb="6">
      <t>ユウセツ</t>
    </rPh>
    <phoneticPr fontId="2"/>
  </si>
  <si>
    <t>太陽熱：その他チェック</t>
    <rPh sb="0" eb="3">
      <t>タイヨウネツ</t>
    </rPh>
    <rPh sb="6" eb="7">
      <t>タ</t>
    </rPh>
    <phoneticPr fontId="2"/>
  </si>
  <si>
    <t>太陽熱：利用用途１</t>
    <rPh sb="0" eb="3">
      <t>タイヨウネツ</t>
    </rPh>
    <rPh sb="4" eb="6">
      <t>リヨウ</t>
    </rPh>
    <rPh sb="6" eb="8">
      <t>ヨウト</t>
    </rPh>
    <phoneticPr fontId="2"/>
  </si>
  <si>
    <t>太陽熱：利用用途２</t>
    <rPh sb="0" eb="3">
      <t>タイヨウネツ</t>
    </rPh>
    <rPh sb="4" eb="6">
      <t>リヨウ</t>
    </rPh>
    <rPh sb="6" eb="8">
      <t>ヨウト</t>
    </rPh>
    <phoneticPr fontId="2"/>
  </si>
  <si>
    <t>太陽熱：利用用途３</t>
    <rPh sb="0" eb="3">
      <t>タイヨウネツ</t>
    </rPh>
    <rPh sb="4" eb="6">
      <t>リヨウ</t>
    </rPh>
    <rPh sb="6" eb="8">
      <t>ヨウト</t>
    </rPh>
    <phoneticPr fontId="2"/>
  </si>
  <si>
    <t>太陽熱：利用用途４</t>
    <rPh sb="0" eb="3">
      <t>タイヨウネツ</t>
    </rPh>
    <rPh sb="4" eb="6">
      <t>リヨウ</t>
    </rPh>
    <rPh sb="6" eb="8">
      <t>ヨウト</t>
    </rPh>
    <phoneticPr fontId="2"/>
  </si>
  <si>
    <t>温度差：給湯チェック</t>
    <rPh sb="0" eb="2">
      <t>オンド</t>
    </rPh>
    <rPh sb="2" eb="3">
      <t>サ</t>
    </rPh>
    <rPh sb="4" eb="6">
      <t>キュウトウ</t>
    </rPh>
    <phoneticPr fontId="2"/>
  </si>
  <si>
    <t>温度差：空調チェック</t>
    <rPh sb="4" eb="6">
      <t>クウチョウ</t>
    </rPh>
    <phoneticPr fontId="2"/>
  </si>
  <si>
    <t>温度差：融雪チェック</t>
    <rPh sb="4" eb="6">
      <t>ユウセツ</t>
    </rPh>
    <phoneticPr fontId="2"/>
  </si>
  <si>
    <t>温度差：その他チェック</t>
    <rPh sb="6" eb="7">
      <t>タ</t>
    </rPh>
    <phoneticPr fontId="2"/>
  </si>
  <si>
    <t>温度差：利用用途１</t>
    <rPh sb="4" eb="6">
      <t>リヨウ</t>
    </rPh>
    <rPh sb="6" eb="8">
      <t>ヨウト</t>
    </rPh>
    <phoneticPr fontId="2"/>
  </si>
  <si>
    <t>温度差：利用用途２</t>
    <rPh sb="4" eb="6">
      <t>リヨウ</t>
    </rPh>
    <rPh sb="6" eb="8">
      <t>ヨウト</t>
    </rPh>
    <phoneticPr fontId="2"/>
  </si>
  <si>
    <t>温度差：利用用途３</t>
    <rPh sb="4" eb="6">
      <t>リヨウ</t>
    </rPh>
    <rPh sb="6" eb="8">
      <t>ヨウト</t>
    </rPh>
    <phoneticPr fontId="2"/>
  </si>
  <si>
    <t>温度差：利用用途４</t>
    <rPh sb="4" eb="6">
      <t>リヨウ</t>
    </rPh>
    <rPh sb="6" eb="8">
      <t>ヨウト</t>
    </rPh>
    <phoneticPr fontId="2"/>
  </si>
  <si>
    <t>雪氷熱：給湯チェック</t>
    <rPh sb="4" eb="6">
      <t>キュウトウ</t>
    </rPh>
    <phoneticPr fontId="2"/>
  </si>
  <si>
    <t>雪氷熱：空調チェック</t>
    <rPh sb="4" eb="6">
      <t>クウチョウ</t>
    </rPh>
    <phoneticPr fontId="2"/>
  </si>
  <si>
    <t>雪氷熱：融雪チェック</t>
    <rPh sb="4" eb="6">
      <t>ユウセツ</t>
    </rPh>
    <phoneticPr fontId="2"/>
  </si>
  <si>
    <t>雪氷熱：その他チェック</t>
    <rPh sb="6" eb="7">
      <t>タ</t>
    </rPh>
    <phoneticPr fontId="2"/>
  </si>
  <si>
    <t>雪氷熱：利用用途１</t>
    <rPh sb="4" eb="6">
      <t>リヨウ</t>
    </rPh>
    <rPh sb="6" eb="8">
      <t>ヨウト</t>
    </rPh>
    <phoneticPr fontId="2"/>
  </si>
  <si>
    <t>雪氷熱：利用用途２</t>
    <rPh sb="4" eb="6">
      <t>リヨウ</t>
    </rPh>
    <rPh sb="6" eb="8">
      <t>ヨウト</t>
    </rPh>
    <phoneticPr fontId="2"/>
  </si>
  <si>
    <t>雪氷熱：利用用途３</t>
    <rPh sb="4" eb="6">
      <t>リヨウ</t>
    </rPh>
    <rPh sb="6" eb="8">
      <t>ヨウト</t>
    </rPh>
    <phoneticPr fontId="2"/>
  </si>
  <si>
    <t>雪氷熱：利用用途４</t>
    <rPh sb="4" eb="6">
      <t>リヨウ</t>
    </rPh>
    <rPh sb="6" eb="8">
      <t>ヨウト</t>
    </rPh>
    <phoneticPr fontId="2"/>
  </si>
  <si>
    <t>地中熱：給湯チェック</t>
    <rPh sb="4" eb="6">
      <t>キュウトウ</t>
    </rPh>
    <phoneticPr fontId="2"/>
  </si>
  <si>
    <t>地中熱：空調チェック</t>
    <rPh sb="4" eb="6">
      <t>クウチョウ</t>
    </rPh>
    <phoneticPr fontId="2"/>
  </si>
  <si>
    <t>地中熱：融雪チェック</t>
    <rPh sb="4" eb="6">
      <t>ユウセツ</t>
    </rPh>
    <phoneticPr fontId="2"/>
  </si>
  <si>
    <t>地中熱：その他チェック</t>
    <rPh sb="6" eb="7">
      <t>タ</t>
    </rPh>
    <phoneticPr fontId="2"/>
  </si>
  <si>
    <t>地中熱：利用用途１</t>
    <rPh sb="4" eb="6">
      <t>リヨウ</t>
    </rPh>
    <rPh sb="6" eb="8">
      <t>ヨウト</t>
    </rPh>
    <phoneticPr fontId="2"/>
  </si>
  <si>
    <t>地中熱：利用用途２</t>
    <rPh sb="4" eb="6">
      <t>リヨウ</t>
    </rPh>
    <rPh sb="6" eb="8">
      <t>ヨウト</t>
    </rPh>
    <phoneticPr fontId="2"/>
  </si>
  <si>
    <t>地中熱：利用用途３</t>
    <rPh sb="4" eb="6">
      <t>リヨウ</t>
    </rPh>
    <rPh sb="6" eb="8">
      <t>ヨウト</t>
    </rPh>
    <phoneticPr fontId="2"/>
  </si>
  <si>
    <t>地中熱：利用用途４</t>
    <rPh sb="4" eb="6">
      <t>リヨウ</t>
    </rPh>
    <rPh sb="6" eb="8">
      <t>ヨウト</t>
    </rPh>
    <phoneticPr fontId="2"/>
  </si>
  <si>
    <t>バイオマス熱：給湯チェック</t>
    <rPh sb="7" eb="9">
      <t>キュウトウ</t>
    </rPh>
    <phoneticPr fontId="2"/>
  </si>
  <si>
    <t>バイオマス熱：空調チェック</t>
    <rPh sb="7" eb="9">
      <t>クウチョウ</t>
    </rPh>
    <phoneticPr fontId="2"/>
  </si>
  <si>
    <t>バイオマス熱：融雪チェック</t>
    <rPh sb="7" eb="9">
      <t>ユウセツ</t>
    </rPh>
    <phoneticPr fontId="2"/>
  </si>
  <si>
    <t>バイオマス熱：その他チェック</t>
    <rPh sb="9" eb="10">
      <t>タ</t>
    </rPh>
    <phoneticPr fontId="2"/>
  </si>
  <si>
    <t>バイオマス熱：利用用途１</t>
    <rPh sb="7" eb="9">
      <t>リヨウ</t>
    </rPh>
    <rPh sb="9" eb="11">
      <t>ヨウト</t>
    </rPh>
    <phoneticPr fontId="2"/>
  </si>
  <si>
    <t>バイオマス熱：利用用途２</t>
    <rPh sb="7" eb="9">
      <t>リヨウ</t>
    </rPh>
    <rPh sb="9" eb="11">
      <t>ヨウト</t>
    </rPh>
    <phoneticPr fontId="2"/>
  </si>
  <si>
    <t>バイオマス熱：利用用途３</t>
    <rPh sb="7" eb="9">
      <t>リヨウ</t>
    </rPh>
    <rPh sb="9" eb="11">
      <t>ヨウト</t>
    </rPh>
    <phoneticPr fontId="2"/>
  </si>
  <si>
    <t>バイオマス熱：利用用途４</t>
    <rPh sb="7" eb="9">
      <t>リヨウ</t>
    </rPh>
    <rPh sb="9" eb="11">
      <t>ヨウト</t>
    </rPh>
    <phoneticPr fontId="2"/>
  </si>
  <si>
    <t>再エネ率表</t>
    <rPh sb="0" eb="1">
      <t>サイ</t>
    </rPh>
    <rPh sb="3" eb="4">
      <t>リツ</t>
    </rPh>
    <rPh sb="4" eb="5">
      <t>ヒョウ</t>
    </rPh>
    <phoneticPr fontId="2"/>
  </si>
  <si>
    <t>太陽熱利用再エネ率（給湯）</t>
    <rPh sb="0" eb="3">
      <t>タイヨウネツ</t>
    </rPh>
    <rPh sb="3" eb="5">
      <t>リヨウ</t>
    </rPh>
    <rPh sb="5" eb="6">
      <t>サイ</t>
    </rPh>
    <rPh sb="8" eb="9">
      <t>リツ</t>
    </rPh>
    <rPh sb="10" eb="12">
      <t>キュウトウ</t>
    </rPh>
    <phoneticPr fontId="2"/>
  </si>
  <si>
    <t>太陽熱利用再エネ率（空調）</t>
    <rPh sb="0" eb="3">
      <t>タイヨウネツ</t>
    </rPh>
    <rPh sb="3" eb="5">
      <t>リヨウ</t>
    </rPh>
    <rPh sb="5" eb="6">
      <t>サイ</t>
    </rPh>
    <rPh sb="8" eb="9">
      <t>リツ</t>
    </rPh>
    <rPh sb="10" eb="12">
      <t>クウチョウ</t>
    </rPh>
    <phoneticPr fontId="2"/>
  </si>
  <si>
    <t>太陽熱利用再エネ率（融雪）</t>
    <rPh sb="0" eb="3">
      <t>タイヨウネツ</t>
    </rPh>
    <rPh sb="3" eb="5">
      <t>リヨウ</t>
    </rPh>
    <rPh sb="5" eb="6">
      <t>サイ</t>
    </rPh>
    <rPh sb="8" eb="9">
      <t>リツ</t>
    </rPh>
    <rPh sb="10" eb="12">
      <t>ユウセツ</t>
    </rPh>
    <phoneticPr fontId="2"/>
  </si>
  <si>
    <t>太陽熱利用再エネ率（その他）</t>
    <rPh sb="0" eb="3">
      <t>タイヨウネツ</t>
    </rPh>
    <rPh sb="3" eb="5">
      <t>リヨウ</t>
    </rPh>
    <rPh sb="5" eb="6">
      <t>サイ</t>
    </rPh>
    <rPh sb="8" eb="9">
      <t>リツ</t>
    </rPh>
    <rPh sb="12" eb="13">
      <t>タ</t>
    </rPh>
    <phoneticPr fontId="2"/>
  </si>
  <si>
    <t>ＧＪ/ｈ</t>
    <phoneticPr fontId="2"/>
  </si>
  <si>
    <t>3-1　事業概要表再エネ率（給湯）</t>
    <rPh sb="4" eb="6">
      <t>ジギョウ</t>
    </rPh>
    <rPh sb="6" eb="8">
      <t>ガイヨウ</t>
    </rPh>
    <rPh sb="8" eb="9">
      <t>ヒョウ</t>
    </rPh>
    <rPh sb="9" eb="10">
      <t>サイ</t>
    </rPh>
    <rPh sb="12" eb="13">
      <t>リツ</t>
    </rPh>
    <rPh sb="14" eb="16">
      <t>キュウトウ</t>
    </rPh>
    <phoneticPr fontId="2"/>
  </si>
  <si>
    <t>3-1　事業概要表再エネ率（空調）</t>
    <rPh sb="4" eb="6">
      <t>ジギョウ</t>
    </rPh>
    <rPh sb="6" eb="8">
      <t>ガイヨウ</t>
    </rPh>
    <rPh sb="8" eb="9">
      <t>ヒョウ</t>
    </rPh>
    <rPh sb="9" eb="10">
      <t>サイ</t>
    </rPh>
    <rPh sb="12" eb="13">
      <t>リツ</t>
    </rPh>
    <rPh sb="14" eb="16">
      <t>クウチョウ</t>
    </rPh>
    <phoneticPr fontId="2"/>
  </si>
  <si>
    <t>3-1　事業概要表再エネ率（融雪）</t>
    <rPh sb="4" eb="6">
      <t>ジギョウ</t>
    </rPh>
    <rPh sb="6" eb="8">
      <t>ガイヨウ</t>
    </rPh>
    <rPh sb="8" eb="9">
      <t>ヒョウ</t>
    </rPh>
    <rPh sb="9" eb="10">
      <t>サイ</t>
    </rPh>
    <rPh sb="12" eb="13">
      <t>リツ</t>
    </rPh>
    <rPh sb="14" eb="16">
      <t>ユウセツ</t>
    </rPh>
    <phoneticPr fontId="2"/>
  </si>
  <si>
    <t>3-1　事業概要表再エネ率（その他）</t>
    <rPh sb="4" eb="6">
      <t>ジギョウ</t>
    </rPh>
    <rPh sb="6" eb="8">
      <t>ガイヨウ</t>
    </rPh>
    <rPh sb="8" eb="9">
      <t>ヒョウ</t>
    </rPh>
    <rPh sb="9" eb="10">
      <t>サイ</t>
    </rPh>
    <rPh sb="12" eb="13">
      <t>リツ</t>
    </rPh>
    <rPh sb="16" eb="17">
      <t>タ</t>
    </rPh>
    <phoneticPr fontId="2"/>
  </si>
  <si>
    <t>エネ種×再エネ率表</t>
    <rPh sb="2" eb="3">
      <t>シュ</t>
    </rPh>
    <rPh sb="4" eb="5">
      <t>サイ</t>
    </rPh>
    <rPh sb="7" eb="8">
      <t>リツ</t>
    </rPh>
    <rPh sb="8" eb="9">
      <t>ヒョウ</t>
    </rPh>
    <phoneticPr fontId="2"/>
  </si>
  <si>
    <t>バイオマス燃料年間利用量</t>
    <rPh sb="5" eb="7">
      <t>ネンリョウ</t>
    </rPh>
    <rPh sb="7" eb="9">
      <t>ネンカン</t>
    </rPh>
    <rPh sb="9" eb="11">
      <t>リヨウ</t>
    </rPh>
    <rPh sb="11" eb="12">
      <t>リョウ</t>
    </rPh>
    <phoneticPr fontId="2"/>
  </si>
  <si>
    <t>施設名称</t>
    <rPh sb="0" eb="2">
      <t>シセツ</t>
    </rPh>
    <rPh sb="2" eb="4">
      <t>メイショウ</t>
    </rPh>
    <phoneticPr fontId="2"/>
  </si>
  <si>
    <t>内容詳細</t>
    <rPh sb="0" eb="2">
      <t>ナイヨウ</t>
    </rPh>
    <rPh sb="2" eb="4">
      <t>ショウサイ</t>
    </rPh>
    <phoneticPr fontId="2"/>
  </si>
  <si>
    <t>２．体制図</t>
    <rPh sb="2" eb="4">
      <t>タイセイ</t>
    </rPh>
    <rPh sb="4" eb="5">
      <t>ズ</t>
    </rPh>
    <phoneticPr fontId="2"/>
  </si>
  <si>
    <t>支払い（　　月　　日）</t>
    <rPh sb="0" eb="2">
      <t>シハラ</t>
    </rPh>
    <rPh sb="6" eb="7">
      <t>ガツ</t>
    </rPh>
    <rPh sb="9" eb="10">
      <t>ニチ</t>
    </rPh>
    <phoneticPr fontId="2"/>
  </si>
  <si>
    <t>※固定価格買取制度が「有」「予定有」の場合、補助対象は熱設備の専用部分のみとなります。</t>
    <rPh sb="1" eb="3">
      <t>コテイ</t>
    </rPh>
    <rPh sb="3" eb="5">
      <t>カカク</t>
    </rPh>
    <rPh sb="5" eb="7">
      <t>カイトリ</t>
    </rPh>
    <rPh sb="7" eb="9">
      <t>セイド</t>
    </rPh>
    <rPh sb="11" eb="12">
      <t>アリ</t>
    </rPh>
    <rPh sb="14" eb="16">
      <t>ヨテイ</t>
    </rPh>
    <rPh sb="16" eb="17">
      <t>アリ</t>
    </rPh>
    <rPh sb="19" eb="21">
      <t>バアイ</t>
    </rPh>
    <rPh sb="22" eb="24">
      <t>ホジョ</t>
    </rPh>
    <rPh sb="24" eb="26">
      <t>タイショウ</t>
    </rPh>
    <rPh sb="27" eb="28">
      <t>ネツ</t>
    </rPh>
    <rPh sb="28" eb="30">
      <t>セツビ</t>
    </rPh>
    <rPh sb="31" eb="33">
      <t>センヨウ</t>
    </rPh>
    <rPh sb="33" eb="35">
      <t>ブブン</t>
    </rPh>
    <phoneticPr fontId="2"/>
  </si>
  <si>
    <t>３者見積・競争入札
に関する社内稟議</t>
    <rPh sb="1" eb="2">
      <t>シャ</t>
    </rPh>
    <rPh sb="2" eb="4">
      <t>ミツモリ</t>
    </rPh>
    <rPh sb="5" eb="7">
      <t>キョウソウ</t>
    </rPh>
    <rPh sb="7" eb="9">
      <t>ニュウサツ</t>
    </rPh>
    <rPh sb="11" eb="12">
      <t>カン</t>
    </rPh>
    <rPh sb="14" eb="16">
      <t>シャナイ</t>
    </rPh>
    <rPh sb="16" eb="18">
      <t>リンギ</t>
    </rPh>
    <phoneticPr fontId="2"/>
  </si>
  <si>
    <t>蓄電池の容量規模の根拠資料</t>
    <rPh sb="0" eb="3">
      <t>チクデンチ</t>
    </rPh>
    <rPh sb="4" eb="6">
      <t>ヨウリョウ</t>
    </rPh>
    <rPh sb="6" eb="8">
      <t>キボ</t>
    </rPh>
    <rPh sb="9" eb="11">
      <t>コンキョ</t>
    </rPh>
    <rPh sb="11" eb="13">
      <t>シリョウ</t>
    </rPh>
    <phoneticPr fontId="2"/>
  </si>
  <si>
    <t>ポータル</t>
    <phoneticPr fontId="2"/>
  </si>
  <si>
    <t>ポータル</t>
    <phoneticPr fontId="2"/>
  </si>
  <si>
    <t>補助金交付申請書（様式第１）</t>
    <rPh sb="0" eb="3">
      <t>ホジョキン</t>
    </rPh>
    <rPh sb="3" eb="5">
      <t>コウフ</t>
    </rPh>
    <rPh sb="5" eb="7">
      <t>シンセイ</t>
    </rPh>
    <rPh sb="7" eb="8">
      <t>ショ</t>
    </rPh>
    <rPh sb="9" eb="11">
      <t>ヨウシキ</t>
    </rPh>
    <rPh sb="11" eb="12">
      <t>ダイ</t>
    </rPh>
    <phoneticPr fontId="2"/>
  </si>
  <si>
    <t>補助事業に要する経費の配分四半期別発生予定額（別紙２）</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2"/>
  </si>
  <si>
    <t>役員名簿（別紙３）</t>
    <rPh sb="0" eb="2">
      <t>ヤクイン</t>
    </rPh>
    <rPh sb="2" eb="4">
      <t>メイボ</t>
    </rPh>
    <rPh sb="5" eb="7">
      <t>ベッシ</t>
    </rPh>
    <phoneticPr fontId="2"/>
  </si>
  <si>
    <t>3-19　バイオマス原料利用単位</t>
    <rPh sb="10" eb="12">
      <t>ゲンリョウ</t>
    </rPh>
    <rPh sb="12" eb="14">
      <t>リヨウ</t>
    </rPh>
    <rPh sb="14" eb="16">
      <t>タンイ</t>
    </rPh>
    <phoneticPr fontId="2"/>
  </si>
  <si>
    <t>3-19　バイオマス原料利用単位（低位発熱量）</t>
    <rPh sb="10" eb="12">
      <t>ゲンリョウ</t>
    </rPh>
    <rPh sb="12" eb="14">
      <t>リヨウ</t>
    </rPh>
    <rPh sb="14" eb="16">
      <t>タンイ</t>
    </rPh>
    <rPh sb="17" eb="19">
      <t>テイイ</t>
    </rPh>
    <rPh sb="19" eb="21">
      <t>ハツネツ</t>
    </rPh>
    <rPh sb="21" eb="22">
      <t>リョウ</t>
    </rPh>
    <phoneticPr fontId="2"/>
  </si>
  <si>
    <t>年間発熱量表</t>
    <rPh sb="0" eb="2">
      <t>ネンカン</t>
    </rPh>
    <rPh sb="2" eb="4">
      <t>ハツネツ</t>
    </rPh>
    <rPh sb="4" eb="5">
      <t>リョウ</t>
    </rPh>
    <rPh sb="5" eb="6">
      <t>ヒョウ</t>
    </rPh>
    <phoneticPr fontId="2"/>
  </si>
  <si>
    <t>3-1　事業概要表年間総発熱量（給湯）</t>
    <rPh sb="4" eb="6">
      <t>ジギョウ</t>
    </rPh>
    <rPh sb="6" eb="8">
      <t>ガイヨウ</t>
    </rPh>
    <rPh sb="8" eb="9">
      <t>ヒョウ</t>
    </rPh>
    <rPh sb="16" eb="18">
      <t>キュウトウ</t>
    </rPh>
    <phoneticPr fontId="2"/>
  </si>
  <si>
    <t>3-1　事業概要表年間総発熱量（空調）</t>
    <rPh sb="4" eb="6">
      <t>ジギョウ</t>
    </rPh>
    <rPh sb="6" eb="8">
      <t>ガイヨウ</t>
    </rPh>
    <rPh sb="8" eb="9">
      <t>ヒョウ</t>
    </rPh>
    <rPh sb="16" eb="18">
      <t>クウチョウ</t>
    </rPh>
    <phoneticPr fontId="2"/>
  </si>
  <si>
    <t>3-1　事業概要表年間総発熱量（融雪）</t>
    <rPh sb="4" eb="6">
      <t>ジギョウ</t>
    </rPh>
    <rPh sb="6" eb="8">
      <t>ガイヨウ</t>
    </rPh>
    <rPh sb="8" eb="9">
      <t>ヒョウ</t>
    </rPh>
    <rPh sb="16" eb="18">
      <t>ユウセツ</t>
    </rPh>
    <phoneticPr fontId="2"/>
  </si>
  <si>
    <t>3-1　事業概要表年間総発熱量（その他）</t>
    <rPh sb="4" eb="6">
      <t>ジギョウ</t>
    </rPh>
    <rPh sb="6" eb="8">
      <t>ガイヨウ</t>
    </rPh>
    <rPh sb="8" eb="9">
      <t>ヒョウ</t>
    </rPh>
    <rPh sb="18" eb="19">
      <t>タ</t>
    </rPh>
    <phoneticPr fontId="2"/>
  </si>
  <si>
    <t>エネ種×年間総発熱量表</t>
    <rPh sb="2" eb="3">
      <t>シュ</t>
    </rPh>
    <rPh sb="10" eb="11">
      <t>ヒョウ</t>
    </rPh>
    <phoneticPr fontId="2"/>
  </si>
  <si>
    <t>太陽熱利用年間発熱量（給湯）</t>
    <rPh sb="0" eb="3">
      <t>タイヨウネツ</t>
    </rPh>
    <rPh sb="3" eb="5">
      <t>リヨウ</t>
    </rPh>
    <rPh sb="5" eb="7">
      <t>ネンカン</t>
    </rPh>
    <rPh sb="7" eb="9">
      <t>ハツネツ</t>
    </rPh>
    <rPh sb="9" eb="10">
      <t>リョウ</t>
    </rPh>
    <rPh sb="11" eb="13">
      <t>キュウトウ</t>
    </rPh>
    <phoneticPr fontId="2"/>
  </si>
  <si>
    <t>太陽熱利用年間発熱量（空調）</t>
    <rPh sb="0" eb="3">
      <t>タイヨウネツ</t>
    </rPh>
    <rPh sb="3" eb="5">
      <t>リヨウ</t>
    </rPh>
    <rPh sb="5" eb="7">
      <t>ネンカン</t>
    </rPh>
    <rPh sb="7" eb="9">
      <t>ハツネツ</t>
    </rPh>
    <rPh sb="9" eb="10">
      <t>リョウ</t>
    </rPh>
    <rPh sb="11" eb="13">
      <t>クウチョウ</t>
    </rPh>
    <phoneticPr fontId="2"/>
  </si>
  <si>
    <t>太陽熱利用年間発熱量（融雪）</t>
    <rPh sb="0" eb="3">
      <t>タイヨウネツ</t>
    </rPh>
    <rPh sb="3" eb="5">
      <t>リヨウ</t>
    </rPh>
    <rPh sb="5" eb="7">
      <t>ネンカン</t>
    </rPh>
    <rPh sb="7" eb="9">
      <t>ハツネツ</t>
    </rPh>
    <rPh sb="9" eb="10">
      <t>リョウ</t>
    </rPh>
    <rPh sb="11" eb="13">
      <t>ユウセツ</t>
    </rPh>
    <phoneticPr fontId="2"/>
  </si>
  <si>
    <t>太陽熱利用年間発熱量（その他）</t>
    <rPh sb="0" eb="3">
      <t>タイヨウネツ</t>
    </rPh>
    <rPh sb="3" eb="5">
      <t>リヨウ</t>
    </rPh>
    <rPh sb="5" eb="7">
      <t>ネンカン</t>
    </rPh>
    <rPh sb="7" eb="9">
      <t>ハツネツ</t>
    </rPh>
    <rPh sb="9" eb="10">
      <t>リョウ</t>
    </rPh>
    <rPh sb="13" eb="14">
      <t>タ</t>
    </rPh>
    <phoneticPr fontId="2"/>
  </si>
  <si>
    <t>温度差年間発熱量（給湯）</t>
    <rPh sb="3" eb="5">
      <t>ネンカン</t>
    </rPh>
    <rPh sb="5" eb="7">
      <t>ハツネツ</t>
    </rPh>
    <rPh sb="7" eb="8">
      <t>リョウ</t>
    </rPh>
    <rPh sb="9" eb="11">
      <t>キュウトウ</t>
    </rPh>
    <phoneticPr fontId="2"/>
  </si>
  <si>
    <t>温度差年間発熱量（空調）</t>
    <rPh sb="3" eb="5">
      <t>ネンカン</t>
    </rPh>
    <rPh sb="5" eb="7">
      <t>ハツネツ</t>
    </rPh>
    <rPh sb="7" eb="8">
      <t>リョウ</t>
    </rPh>
    <rPh sb="9" eb="11">
      <t>クウチョウ</t>
    </rPh>
    <phoneticPr fontId="2"/>
  </si>
  <si>
    <t>温度差年間発熱量（融雪）</t>
    <rPh sb="3" eb="5">
      <t>ネンカン</t>
    </rPh>
    <rPh sb="5" eb="7">
      <t>ハツネツ</t>
    </rPh>
    <rPh sb="7" eb="8">
      <t>リョウ</t>
    </rPh>
    <rPh sb="9" eb="11">
      <t>ユウセツ</t>
    </rPh>
    <phoneticPr fontId="2"/>
  </si>
  <si>
    <t>温度差年間発熱量（その他）</t>
    <rPh sb="3" eb="5">
      <t>ネンカン</t>
    </rPh>
    <rPh sb="5" eb="7">
      <t>ハツネツ</t>
    </rPh>
    <rPh sb="7" eb="8">
      <t>リョウ</t>
    </rPh>
    <rPh sb="11" eb="12">
      <t>タ</t>
    </rPh>
    <phoneticPr fontId="2"/>
  </si>
  <si>
    <t>温度差再エネ率（給湯）</t>
    <rPh sb="3" eb="4">
      <t>サイ</t>
    </rPh>
    <rPh sb="6" eb="7">
      <t>リツ</t>
    </rPh>
    <rPh sb="8" eb="10">
      <t>キュウトウ</t>
    </rPh>
    <phoneticPr fontId="2"/>
  </si>
  <si>
    <t>温度差再エネ率（空調）</t>
    <rPh sb="3" eb="4">
      <t>サイ</t>
    </rPh>
    <rPh sb="6" eb="7">
      <t>リツ</t>
    </rPh>
    <rPh sb="8" eb="10">
      <t>クウチョウ</t>
    </rPh>
    <phoneticPr fontId="2"/>
  </si>
  <si>
    <t>温度差再エネ率（融雪）</t>
    <rPh sb="3" eb="4">
      <t>サイ</t>
    </rPh>
    <rPh sb="6" eb="7">
      <t>リツ</t>
    </rPh>
    <rPh sb="8" eb="10">
      <t>ユウセツ</t>
    </rPh>
    <phoneticPr fontId="2"/>
  </si>
  <si>
    <t>温度差再エネ率（その他）</t>
    <rPh sb="3" eb="4">
      <t>サイ</t>
    </rPh>
    <rPh sb="6" eb="7">
      <t>リツ</t>
    </rPh>
    <rPh sb="10" eb="11">
      <t>タ</t>
    </rPh>
    <phoneticPr fontId="2"/>
  </si>
  <si>
    <t>雪氷熱年間発熱量（給湯）</t>
    <rPh sb="3" eb="5">
      <t>ネンカン</t>
    </rPh>
    <rPh sb="5" eb="7">
      <t>ハツネツ</t>
    </rPh>
    <rPh sb="7" eb="8">
      <t>リョウ</t>
    </rPh>
    <rPh sb="9" eb="11">
      <t>キュウトウ</t>
    </rPh>
    <phoneticPr fontId="2"/>
  </si>
  <si>
    <t>雪氷熱年間発熱量（空調）</t>
    <rPh sb="3" eb="5">
      <t>ネンカン</t>
    </rPh>
    <rPh sb="5" eb="7">
      <t>ハツネツ</t>
    </rPh>
    <rPh sb="7" eb="8">
      <t>リョウ</t>
    </rPh>
    <rPh sb="9" eb="11">
      <t>クウチョウ</t>
    </rPh>
    <phoneticPr fontId="2"/>
  </si>
  <si>
    <t>雪氷熱年間発熱量（融雪）</t>
    <rPh sb="3" eb="5">
      <t>ネンカン</t>
    </rPh>
    <rPh sb="5" eb="7">
      <t>ハツネツ</t>
    </rPh>
    <rPh sb="7" eb="8">
      <t>リョウ</t>
    </rPh>
    <rPh sb="9" eb="11">
      <t>ユウセツ</t>
    </rPh>
    <phoneticPr fontId="2"/>
  </si>
  <si>
    <t>雪氷熱年間発熱量（その他）</t>
    <rPh sb="3" eb="5">
      <t>ネンカン</t>
    </rPh>
    <rPh sb="5" eb="7">
      <t>ハツネツ</t>
    </rPh>
    <rPh sb="7" eb="8">
      <t>リョウ</t>
    </rPh>
    <rPh sb="11" eb="12">
      <t>タ</t>
    </rPh>
    <phoneticPr fontId="2"/>
  </si>
  <si>
    <t>雪氷熱再エネ率（給湯）</t>
    <rPh sb="3" eb="4">
      <t>サイ</t>
    </rPh>
    <rPh sb="6" eb="7">
      <t>リツ</t>
    </rPh>
    <rPh sb="8" eb="10">
      <t>キュウトウ</t>
    </rPh>
    <phoneticPr fontId="2"/>
  </si>
  <si>
    <t>雪氷熱再エネ率（空調）</t>
    <rPh sb="3" eb="4">
      <t>サイ</t>
    </rPh>
    <rPh sb="6" eb="7">
      <t>リツ</t>
    </rPh>
    <rPh sb="8" eb="10">
      <t>クウチョウ</t>
    </rPh>
    <phoneticPr fontId="2"/>
  </si>
  <si>
    <t>雪氷熱再エネ率（融雪）</t>
    <rPh sb="3" eb="4">
      <t>サイ</t>
    </rPh>
    <rPh sb="6" eb="7">
      <t>リツ</t>
    </rPh>
    <rPh sb="8" eb="10">
      <t>ユウセツ</t>
    </rPh>
    <phoneticPr fontId="2"/>
  </si>
  <si>
    <t>雪氷熱再エネ率（その他）</t>
    <rPh sb="3" eb="4">
      <t>サイ</t>
    </rPh>
    <rPh sb="6" eb="7">
      <t>リツ</t>
    </rPh>
    <rPh sb="10" eb="11">
      <t>タ</t>
    </rPh>
    <phoneticPr fontId="2"/>
  </si>
  <si>
    <t>地中熱年間発熱量（給湯）</t>
    <rPh sb="3" eb="5">
      <t>ネンカン</t>
    </rPh>
    <rPh sb="5" eb="7">
      <t>ハツネツ</t>
    </rPh>
    <rPh sb="7" eb="8">
      <t>リョウ</t>
    </rPh>
    <rPh sb="9" eb="11">
      <t>キュウトウ</t>
    </rPh>
    <phoneticPr fontId="2"/>
  </si>
  <si>
    <t>地中熱年間発熱量（空調）</t>
    <rPh sb="3" eb="5">
      <t>ネンカン</t>
    </rPh>
    <rPh sb="5" eb="7">
      <t>ハツネツ</t>
    </rPh>
    <rPh sb="7" eb="8">
      <t>リョウ</t>
    </rPh>
    <rPh sb="9" eb="11">
      <t>クウチョウ</t>
    </rPh>
    <phoneticPr fontId="2"/>
  </si>
  <si>
    <t>地中熱年間発熱量（融雪）</t>
    <rPh sb="3" eb="5">
      <t>ネンカン</t>
    </rPh>
    <rPh sb="5" eb="7">
      <t>ハツネツ</t>
    </rPh>
    <rPh sb="7" eb="8">
      <t>リョウ</t>
    </rPh>
    <rPh sb="9" eb="11">
      <t>ユウセツ</t>
    </rPh>
    <phoneticPr fontId="2"/>
  </si>
  <si>
    <t>地中熱年間発熱量（その他）</t>
    <rPh sb="3" eb="5">
      <t>ネンカン</t>
    </rPh>
    <rPh sb="5" eb="7">
      <t>ハツネツ</t>
    </rPh>
    <rPh sb="7" eb="8">
      <t>リョウ</t>
    </rPh>
    <rPh sb="11" eb="12">
      <t>タ</t>
    </rPh>
    <phoneticPr fontId="2"/>
  </si>
  <si>
    <t>地中熱再エネ率（給湯）</t>
    <rPh sb="3" eb="4">
      <t>サイ</t>
    </rPh>
    <rPh sb="6" eb="7">
      <t>リツ</t>
    </rPh>
    <rPh sb="8" eb="10">
      <t>キュウトウ</t>
    </rPh>
    <phoneticPr fontId="2"/>
  </si>
  <si>
    <t>地中熱再エネ率（空調）</t>
    <rPh sb="3" eb="4">
      <t>サイ</t>
    </rPh>
    <rPh sb="6" eb="7">
      <t>リツ</t>
    </rPh>
    <rPh sb="8" eb="10">
      <t>クウチョウ</t>
    </rPh>
    <phoneticPr fontId="2"/>
  </si>
  <si>
    <t>地中熱再エネ率（融雪）</t>
    <rPh sb="3" eb="4">
      <t>サイ</t>
    </rPh>
    <rPh sb="6" eb="7">
      <t>リツ</t>
    </rPh>
    <rPh sb="8" eb="10">
      <t>ユウセツ</t>
    </rPh>
    <phoneticPr fontId="2"/>
  </si>
  <si>
    <t>地中熱再エネ率（その他）</t>
    <rPh sb="3" eb="4">
      <t>サイ</t>
    </rPh>
    <rPh sb="6" eb="7">
      <t>リツ</t>
    </rPh>
    <rPh sb="10" eb="11">
      <t>タ</t>
    </rPh>
    <phoneticPr fontId="2"/>
  </si>
  <si>
    <t>バイオマス熱年間発熱量（給湯）</t>
    <rPh sb="6" eb="8">
      <t>ネンカン</t>
    </rPh>
    <rPh sb="8" eb="10">
      <t>ハツネツ</t>
    </rPh>
    <rPh sb="10" eb="11">
      <t>リョウ</t>
    </rPh>
    <rPh sb="12" eb="14">
      <t>キュウトウ</t>
    </rPh>
    <phoneticPr fontId="2"/>
  </si>
  <si>
    <t>バイオマス熱年間発熱量（空調）</t>
    <rPh sb="6" eb="8">
      <t>ネンカン</t>
    </rPh>
    <rPh sb="8" eb="10">
      <t>ハツネツ</t>
    </rPh>
    <rPh sb="10" eb="11">
      <t>リョウ</t>
    </rPh>
    <rPh sb="12" eb="14">
      <t>クウチョウ</t>
    </rPh>
    <phoneticPr fontId="2"/>
  </si>
  <si>
    <t>バイオマス熱年間発熱量（融雪）</t>
    <rPh sb="6" eb="8">
      <t>ネンカン</t>
    </rPh>
    <rPh sb="8" eb="10">
      <t>ハツネツ</t>
    </rPh>
    <rPh sb="10" eb="11">
      <t>リョウ</t>
    </rPh>
    <rPh sb="12" eb="14">
      <t>ユウセツ</t>
    </rPh>
    <phoneticPr fontId="2"/>
  </si>
  <si>
    <t>バイオマス熱年間発熱量（その他）</t>
    <rPh sb="6" eb="8">
      <t>ネンカン</t>
    </rPh>
    <rPh sb="8" eb="10">
      <t>ハツネツ</t>
    </rPh>
    <rPh sb="10" eb="11">
      <t>リョウ</t>
    </rPh>
    <rPh sb="14" eb="15">
      <t>タ</t>
    </rPh>
    <phoneticPr fontId="2"/>
  </si>
  <si>
    <t>バイオマス熱再エネ率（給湯）</t>
    <rPh sb="6" eb="7">
      <t>サイ</t>
    </rPh>
    <rPh sb="9" eb="10">
      <t>リツ</t>
    </rPh>
    <rPh sb="11" eb="13">
      <t>キュウトウ</t>
    </rPh>
    <phoneticPr fontId="2"/>
  </si>
  <si>
    <t>バイオマス熱再エネ率（空調）</t>
    <rPh sb="6" eb="7">
      <t>サイ</t>
    </rPh>
    <rPh sb="9" eb="10">
      <t>リツ</t>
    </rPh>
    <rPh sb="11" eb="13">
      <t>クウチョウ</t>
    </rPh>
    <phoneticPr fontId="2"/>
  </si>
  <si>
    <t>バイオマス熱再エネ率（融雪）</t>
    <rPh sb="6" eb="7">
      <t>サイ</t>
    </rPh>
    <rPh sb="9" eb="10">
      <t>リツ</t>
    </rPh>
    <rPh sb="11" eb="13">
      <t>ユウセツ</t>
    </rPh>
    <phoneticPr fontId="2"/>
  </si>
  <si>
    <t>バイオマス熱再エネ率（その他）</t>
    <rPh sb="6" eb="7">
      <t>サイ</t>
    </rPh>
    <rPh sb="9" eb="10">
      <t>リツ</t>
    </rPh>
    <rPh sb="13" eb="14">
      <t>タ</t>
    </rPh>
    <phoneticPr fontId="2"/>
  </si>
  <si>
    <t>固体</t>
    <rPh sb="0" eb="2">
      <t>コタイ</t>
    </rPh>
    <phoneticPr fontId="2"/>
  </si>
  <si>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2"/>
  </si>
  <si>
    <t>２．他の補助金との関係（本事業に関して本補助金以外の他の補助金を受けている、または受ける予定がある場合は、その補助金の内容を具体的に記入してください）</t>
    <rPh sb="2" eb="3">
      <t>ホカ</t>
    </rPh>
    <rPh sb="4" eb="7">
      <t>ホジョキン</t>
    </rPh>
    <rPh sb="9" eb="11">
      <t>カンケイ</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2"/>
  </si>
  <si>
    <t>１．許認可、権利関係等事業実施の前提となる事項及び実施上問題となる事項</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ジッシ</t>
    </rPh>
    <rPh sb="27" eb="28">
      <t>ジョウ</t>
    </rPh>
    <rPh sb="28" eb="30">
      <t>モンダイ</t>
    </rPh>
    <rPh sb="33" eb="35">
      <t>ジコウ</t>
    </rPh>
    <phoneticPr fontId="2"/>
  </si>
  <si>
    <t>①既設の再生可能エネルギー利用設備の実績（導入済み設備がある場合のみ記入してください）</t>
    <rPh sb="1" eb="3">
      <t>キセツ</t>
    </rPh>
    <rPh sb="4" eb="6">
      <t>サイセイ</t>
    </rPh>
    <rPh sb="6" eb="8">
      <t>カノウ</t>
    </rPh>
    <rPh sb="13" eb="15">
      <t>リヨウ</t>
    </rPh>
    <rPh sb="15" eb="17">
      <t>セツビ</t>
    </rPh>
    <rPh sb="18" eb="20">
      <t>ジッセキ</t>
    </rPh>
    <rPh sb="21" eb="23">
      <t>ドウニュウ</t>
    </rPh>
    <rPh sb="23" eb="24">
      <t>ズ</t>
    </rPh>
    <rPh sb="25" eb="27">
      <t>セツビ</t>
    </rPh>
    <rPh sb="30" eb="32">
      <t>バアイ</t>
    </rPh>
    <rPh sb="34" eb="36">
      <t>キニュウ</t>
    </rPh>
    <phoneticPr fontId="2"/>
  </si>
  <si>
    <t>　※建物本体建設工事等が補助対象設備導入スケジュールに影響する場合は、関連する工事の工程表を別途提出してください。</t>
    <rPh sb="2" eb="4">
      <t>タテモノ</t>
    </rPh>
    <rPh sb="4" eb="6">
      <t>ホンタイ</t>
    </rPh>
    <rPh sb="6" eb="8">
      <t>ケンセツ</t>
    </rPh>
    <rPh sb="8" eb="10">
      <t>コウジ</t>
    </rPh>
    <rPh sb="10" eb="11">
      <t>トウ</t>
    </rPh>
    <rPh sb="12" eb="14">
      <t>ホジョ</t>
    </rPh>
    <rPh sb="14" eb="16">
      <t>タイショウ</t>
    </rPh>
    <rPh sb="16" eb="18">
      <t>セツビ</t>
    </rPh>
    <rPh sb="18" eb="20">
      <t>ドウニュウ</t>
    </rPh>
    <rPh sb="27" eb="29">
      <t>エイキョウ</t>
    </rPh>
    <rPh sb="31" eb="33">
      <t>バアイ</t>
    </rPh>
    <rPh sb="35" eb="37">
      <t>カンレン</t>
    </rPh>
    <rPh sb="39" eb="41">
      <t>コウジ</t>
    </rPh>
    <rPh sb="42" eb="45">
      <t>コウテイヒョウ</t>
    </rPh>
    <rPh sb="46" eb="48">
      <t>ベット</t>
    </rPh>
    <rPh sb="48" eb="50">
      <t>テイシュツ</t>
    </rPh>
    <phoneticPr fontId="2"/>
  </si>
  <si>
    <t>建物本体建設工事（補助対象外）</t>
    <phoneticPr fontId="2"/>
  </si>
  <si>
    <t>工事に係る工程表</t>
    <rPh sb="0" eb="2">
      <t>コウジ</t>
    </rPh>
    <rPh sb="3" eb="4">
      <t>カカ</t>
    </rPh>
    <rPh sb="5" eb="8">
      <t>コウテイヒョウ</t>
    </rPh>
    <phoneticPr fontId="2"/>
  </si>
  <si>
    <t>エネルギー賦存状況に関する根拠資料</t>
    <rPh sb="5" eb="7">
      <t>フソン</t>
    </rPh>
    <rPh sb="7" eb="9">
      <t>ジョウキョウ</t>
    </rPh>
    <rPh sb="10" eb="11">
      <t>カン</t>
    </rPh>
    <rPh sb="13" eb="15">
      <t>コンキョ</t>
    </rPh>
    <rPh sb="15" eb="17">
      <t>シリョウ</t>
    </rPh>
    <phoneticPr fontId="2"/>
  </si>
  <si>
    <t>当該実施年度</t>
    <rPh sb="0" eb="2">
      <t>トウガイ</t>
    </rPh>
    <rPh sb="2" eb="4">
      <t>ジッシ</t>
    </rPh>
    <rPh sb="4" eb="6">
      <t>ネンド</t>
    </rPh>
    <phoneticPr fontId="2"/>
  </si>
  <si>
    <t>当該年度実施期間</t>
    <rPh sb="0" eb="2">
      <t>トウガイ</t>
    </rPh>
    <rPh sb="2" eb="4">
      <t>ネンド</t>
    </rPh>
    <rPh sb="4" eb="6">
      <t>ジッシ</t>
    </rPh>
    <rPh sb="6" eb="8">
      <t>キカン</t>
    </rPh>
    <phoneticPr fontId="2"/>
  </si>
  <si>
    <t>　補助燃料費（燃料費）</t>
    <rPh sb="1" eb="3">
      <t>ホジョ</t>
    </rPh>
    <rPh sb="7" eb="9">
      <t>ネンリョウ</t>
    </rPh>
    <rPh sb="9" eb="10">
      <t>ヒ</t>
    </rPh>
    <phoneticPr fontId="2"/>
  </si>
  <si>
    <t>　補機電力費（商用電力費）</t>
    <rPh sb="1" eb="3">
      <t>ホキ</t>
    </rPh>
    <rPh sb="3" eb="5">
      <t>デンリョク</t>
    </rPh>
    <rPh sb="5" eb="6">
      <t>ヒ</t>
    </rPh>
    <phoneticPr fontId="2"/>
  </si>
  <si>
    <t>補助燃料費（燃料費）、補機電力費（商用電力費）、原料費、水道費、薬剤費等、</t>
    <rPh sb="0" eb="2">
      <t>ホジョ</t>
    </rPh>
    <rPh sb="2" eb="4">
      <t>ネンリョウ</t>
    </rPh>
    <rPh sb="4" eb="5">
      <t>ヒ</t>
    </rPh>
    <rPh sb="11" eb="13">
      <t>ホキ</t>
    </rPh>
    <rPh sb="13" eb="15">
      <t>デンリョク</t>
    </rPh>
    <rPh sb="15" eb="16">
      <t>ヒ</t>
    </rPh>
    <rPh sb="17" eb="19">
      <t>ショウヨウ</t>
    </rPh>
    <rPh sb="19" eb="21">
      <t>デンリョク</t>
    </rPh>
    <rPh sb="21" eb="22">
      <t>ヒ</t>
    </rPh>
    <rPh sb="32" eb="35">
      <t>ヤクザイヒ</t>
    </rPh>
    <phoneticPr fontId="2"/>
  </si>
  <si>
    <t>１．設備（複数の型式を導入する場合は、それぞれの型式ごとにまとめてください）</t>
    <rPh sb="2" eb="4">
      <t>セツビ</t>
    </rPh>
    <rPh sb="5" eb="7">
      <t>フクスウ</t>
    </rPh>
    <rPh sb="8" eb="10">
      <t>カタシキ</t>
    </rPh>
    <rPh sb="11" eb="13">
      <t>ドウニュウ</t>
    </rPh>
    <rPh sb="15" eb="17">
      <t>バアイ</t>
    </rPh>
    <rPh sb="24" eb="26">
      <t>カタシキ</t>
    </rPh>
    <phoneticPr fontId="3"/>
  </si>
  <si>
    <t>(２つ目の型式)</t>
    <rPh sb="3" eb="4">
      <t>メ</t>
    </rPh>
    <rPh sb="5" eb="7">
      <t>カタシキ</t>
    </rPh>
    <phoneticPr fontId="3"/>
  </si>
  <si>
    <t>(３つ目の型式)</t>
    <rPh sb="3" eb="4">
      <t>メ</t>
    </rPh>
    <rPh sb="5" eb="7">
      <t>カタシキ</t>
    </rPh>
    <phoneticPr fontId="3"/>
  </si>
  <si>
    <t>・蓄熱槽</t>
    <phoneticPr fontId="8"/>
  </si>
  <si>
    <t>・後処理設備</t>
    <rPh sb="1" eb="2">
      <t>アト</t>
    </rPh>
    <rPh sb="2" eb="4">
      <t>ショリ</t>
    </rPh>
    <rPh sb="4" eb="6">
      <t>セツビ</t>
    </rPh>
    <phoneticPr fontId="8"/>
  </si>
  <si>
    <t>集熱器</t>
    <rPh sb="0" eb="1">
      <t>シュウ</t>
    </rPh>
    <rPh sb="1" eb="2">
      <t>ネツ</t>
    </rPh>
    <rPh sb="2" eb="3">
      <t>キ</t>
    </rPh>
    <phoneticPr fontId="3"/>
  </si>
  <si>
    <t>2機目フラグ</t>
    <rPh sb="1" eb="2">
      <t>キ</t>
    </rPh>
    <rPh sb="2" eb="3">
      <t>メ</t>
    </rPh>
    <phoneticPr fontId="3"/>
  </si>
  <si>
    <t>3機目フラグ</t>
    <rPh sb="1" eb="2">
      <t>キ</t>
    </rPh>
    <rPh sb="2" eb="3">
      <t>メ</t>
    </rPh>
    <phoneticPr fontId="3"/>
  </si>
  <si>
    <t>蓄熱槽</t>
    <rPh sb="0" eb="2">
      <t>チクネツ</t>
    </rPh>
    <rPh sb="2" eb="3">
      <t>ソウ</t>
    </rPh>
    <phoneticPr fontId="3"/>
  </si>
  <si>
    <t>冷凍機</t>
    <rPh sb="0" eb="3">
      <t>レイトウキ</t>
    </rPh>
    <phoneticPr fontId="3"/>
  </si>
  <si>
    <t>円/ＭＪ</t>
    <rPh sb="0" eb="1">
      <t>エン</t>
    </rPh>
    <phoneticPr fontId="3"/>
  </si>
  <si>
    <t>ＭＪ</t>
    <phoneticPr fontId="3"/>
  </si>
  <si>
    <t>事業実施期間</t>
    <rPh sb="0" eb="2">
      <t>ジギョウ</t>
    </rPh>
    <rPh sb="2" eb="4">
      <t>ジッシ</t>
    </rPh>
    <rPh sb="4" eb="6">
      <t>キカン</t>
    </rPh>
    <phoneticPr fontId="3"/>
  </si>
  <si>
    <t>設備導入事業内容</t>
    <rPh sb="0" eb="2">
      <t>セツビ</t>
    </rPh>
    <rPh sb="2" eb="4">
      <t>ドウニュウ</t>
    </rPh>
    <rPh sb="4" eb="6">
      <t>ジギョウ</t>
    </rPh>
    <rPh sb="6" eb="8">
      <t>ナイヨウ</t>
    </rPh>
    <phoneticPr fontId="3"/>
  </si>
  <si>
    <t>/年</t>
    <rPh sb="1" eb="2">
      <t>ネン</t>
    </rPh>
    <phoneticPr fontId="2"/>
  </si>
  <si>
    <r>
      <t>Ｎｍ</t>
    </r>
    <r>
      <rPr>
        <vertAlign val="superscript"/>
        <sz val="11"/>
        <color indexed="8"/>
        <rFont val="ＭＳ 明朝"/>
        <family val="1"/>
        <charset val="128"/>
      </rPr>
      <t>３</t>
    </r>
    <r>
      <rPr>
        <sz val="11"/>
        <color indexed="8"/>
        <rFont val="ＭＳ 明朝"/>
        <family val="1"/>
        <charset val="128"/>
      </rPr>
      <t>/ｈ</t>
    </r>
    <phoneticPr fontId="2"/>
  </si>
  <si>
    <t>3-18</t>
  </si>
  <si>
    <t>3-27</t>
  </si>
  <si>
    <t>添付資料8</t>
    <rPh sb="0" eb="2">
      <t>テンプ</t>
    </rPh>
    <rPh sb="2" eb="4">
      <t>シリョウ</t>
    </rPh>
    <phoneticPr fontId="2"/>
  </si>
  <si>
    <t>採点審査の際に
考慮する項目</t>
    <rPh sb="0" eb="2">
      <t>サイテン</t>
    </rPh>
    <rPh sb="2" eb="4">
      <t>シンサ</t>
    </rPh>
    <rPh sb="5" eb="6">
      <t>サイ</t>
    </rPh>
    <rPh sb="8" eb="10">
      <t>コウリョ</t>
    </rPh>
    <rPh sb="12" eb="14">
      <t>コウモク</t>
    </rPh>
    <phoneticPr fontId="2"/>
  </si>
  <si>
    <t>利子率を0%とし、年経費率を１／運転年数として算出してください。</t>
    <rPh sb="0" eb="2">
      <t>リシ</t>
    </rPh>
    <rPh sb="2" eb="3">
      <t>リツ</t>
    </rPh>
    <rPh sb="9" eb="10">
      <t>ネン</t>
    </rPh>
    <rPh sb="10" eb="12">
      <t>ケイヒ</t>
    </rPh>
    <rPh sb="12" eb="13">
      <t>リツ</t>
    </rPh>
    <rPh sb="16" eb="18">
      <t>ウンテン</t>
    </rPh>
    <rPh sb="18" eb="20">
      <t>ネンスウ</t>
    </rPh>
    <rPh sb="23" eb="25">
      <t>サンシュツ</t>
    </rPh>
    <phoneticPr fontId="2"/>
  </si>
  <si>
    <t>②</t>
    <phoneticPr fontId="2"/>
  </si>
  <si>
    <t>③</t>
    <phoneticPr fontId="2"/>
  </si>
  <si>
    <t>④</t>
    <phoneticPr fontId="2"/>
  </si>
  <si>
    <t>年間運転経費③の内訳</t>
    <rPh sb="0" eb="2">
      <t>ネンカン</t>
    </rPh>
    <rPh sb="2" eb="4">
      <t>ウンテン</t>
    </rPh>
    <rPh sb="4" eb="6">
      <t>ケイヒ</t>
    </rPh>
    <rPh sb="8" eb="10">
      <t>ウチワケ</t>
    </rPh>
    <phoneticPr fontId="2"/>
  </si>
  <si>
    <t>(①×②＋③) ／ ④</t>
    <phoneticPr fontId="2"/>
  </si>
  <si>
    <t>利用用途</t>
    <rPh sb="0" eb="2">
      <t>リヨウ</t>
    </rPh>
    <rPh sb="2" eb="4">
      <t>ヨウト</t>
    </rPh>
    <phoneticPr fontId="2"/>
  </si>
  <si>
    <t>事業実施スケジュール及び請負会社選定方法</t>
    <rPh sb="0" eb="2">
      <t>ジギョウ</t>
    </rPh>
    <rPh sb="2" eb="4">
      <t>ジッシ</t>
    </rPh>
    <rPh sb="10" eb="11">
      <t>オヨ</t>
    </rPh>
    <rPh sb="12" eb="14">
      <t>ウケオイ</t>
    </rPh>
    <rPh sb="14" eb="16">
      <t>カイシャ</t>
    </rPh>
    <rPh sb="16" eb="18">
      <t>センテイ</t>
    </rPh>
    <rPh sb="18" eb="20">
      <t>ホウホウ</t>
    </rPh>
    <phoneticPr fontId="2"/>
  </si>
  <si>
    <t>＜全体スケジュール＞（複数年度事業の場合のみ記入してください）</t>
    <rPh sb="11" eb="13">
      <t>フクスウ</t>
    </rPh>
    <rPh sb="13" eb="15">
      <t>ネンド</t>
    </rPh>
    <rPh sb="15" eb="17">
      <t>ジギョウ</t>
    </rPh>
    <rPh sb="18" eb="20">
      <t>バアイ</t>
    </rPh>
    <rPh sb="22" eb="24">
      <t>キニュウ</t>
    </rPh>
    <phoneticPr fontId="3"/>
  </si>
  <si>
    <t>＜請負会社選定方法＞</t>
    <rPh sb="1" eb="3">
      <t>ウケオイ</t>
    </rPh>
    <rPh sb="3" eb="5">
      <t>ガイシャ</t>
    </rPh>
    <rPh sb="5" eb="7">
      <t>センテイ</t>
    </rPh>
    <rPh sb="7" eb="9">
      <t>ホウホウ</t>
    </rPh>
    <phoneticPr fontId="2"/>
  </si>
  <si>
    <t>２．設備の保守計画</t>
    <rPh sb="2" eb="4">
      <t>セツビ</t>
    </rPh>
    <rPh sb="5" eb="7">
      <t>ホシュ</t>
    </rPh>
    <rPh sb="7" eb="9">
      <t>ケイカク</t>
    </rPh>
    <phoneticPr fontId="2"/>
  </si>
  <si>
    <t>３．再生可能エネルギー設備の導入について</t>
    <rPh sb="2" eb="4">
      <t>サイセイ</t>
    </rPh>
    <rPh sb="4" eb="6">
      <t>カノウ</t>
    </rPh>
    <rPh sb="11" eb="13">
      <t>セツビ</t>
    </rPh>
    <rPh sb="14" eb="16">
      <t>ドウニュウ</t>
    </rPh>
    <phoneticPr fontId="2"/>
  </si>
  <si>
    <t>実施設計費</t>
    <rPh sb="0" eb="2">
      <t>ジッシ</t>
    </rPh>
    <rPh sb="2" eb="4">
      <t>セッケイ</t>
    </rPh>
    <rPh sb="4" eb="5">
      <t>ヒ</t>
    </rPh>
    <phoneticPr fontId="2"/>
  </si>
  <si>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</si>
  <si>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</si>
  <si>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</si>
  <si>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開始年度～終了年度</t>
    <rPh sb="0" eb="2">
      <t>カイシ</t>
    </rPh>
    <rPh sb="2" eb="4">
      <t>ネンド</t>
    </rPh>
    <rPh sb="5" eb="7">
      <t>シュウリョウ</t>
    </rPh>
    <rPh sb="7" eb="9">
      <t>ネンド</t>
    </rPh>
    <phoneticPr fontId="2"/>
  </si>
  <si>
    <t>補助率</t>
    <rPh sb="0" eb="3">
      <t>ホジョリツ</t>
    </rPh>
    <phoneticPr fontId="2"/>
  </si>
  <si>
    <t>補助率（分子／分母）</t>
    <rPh sb="0" eb="3">
      <t>ホジョリツ</t>
    </rPh>
    <rPh sb="4" eb="6">
      <t>ブンシ</t>
    </rPh>
    <rPh sb="7" eb="9">
      <t>ブンボ</t>
    </rPh>
    <phoneticPr fontId="2"/>
  </si>
  <si>
    <t>実施計画概要　新規・継続の別</t>
    <rPh sb="0" eb="2">
      <t>ジッシ</t>
    </rPh>
    <rPh sb="2" eb="4">
      <t>ケイカク</t>
    </rPh>
    <rPh sb="4" eb="6">
      <t>ガイヨウ</t>
    </rPh>
    <rPh sb="7" eb="9">
      <t>シンキ</t>
    </rPh>
    <rPh sb="10" eb="12">
      <t>ケイゾク</t>
    </rPh>
    <rPh sb="13" eb="14">
      <t>ベツ</t>
    </rPh>
    <phoneticPr fontId="2"/>
  </si>
  <si>
    <t>交付決定日</t>
    <rPh sb="0" eb="2">
      <t>コウフ</t>
    </rPh>
    <rPh sb="2" eb="4">
      <t>ケッテイ</t>
    </rPh>
    <rPh sb="4" eb="5">
      <t>ビ</t>
    </rPh>
    <phoneticPr fontId="3"/>
  </si>
  <si>
    <t>１／３</t>
    <phoneticPr fontId="2"/>
  </si>
  <si>
    <t>２／３</t>
    <phoneticPr fontId="2"/>
  </si>
  <si>
    <t>実施計画　3-6 熱利用単価の算定について</t>
    <rPh sb="0" eb="2">
      <t>ジッシ</t>
    </rPh>
    <rPh sb="2" eb="4">
      <t>ケイカク</t>
    </rPh>
    <rPh sb="9" eb="10">
      <t>ネツ</t>
    </rPh>
    <rPh sb="10" eb="12">
      <t>リヨウ</t>
    </rPh>
    <rPh sb="12" eb="14">
      <t>タンカ</t>
    </rPh>
    <rPh sb="15" eb="17">
      <t>サンテイ</t>
    </rPh>
    <phoneticPr fontId="2"/>
  </si>
  <si>
    <t>実施計画　3-7 設備及び導入効果</t>
    <rPh sb="0" eb="2">
      <t>ジッシ</t>
    </rPh>
    <rPh sb="2" eb="4">
      <t>ケイカク</t>
    </rPh>
    <rPh sb="9" eb="11">
      <t>セツビ</t>
    </rPh>
    <rPh sb="11" eb="12">
      <t>オヨ</t>
    </rPh>
    <rPh sb="13" eb="15">
      <t>ドウニュウ</t>
    </rPh>
    <rPh sb="15" eb="17">
      <t>コウカ</t>
    </rPh>
    <phoneticPr fontId="2"/>
  </si>
  <si>
    <t>実施計画　3-8 補助対象設備の機器リスト</t>
    <rPh sb="0" eb="2">
      <t>ジッシ</t>
    </rPh>
    <rPh sb="2" eb="4">
      <t>ケイカク</t>
    </rPh>
    <rPh sb="9" eb="11">
      <t>ホジョ</t>
    </rPh>
    <rPh sb="11" eb="13">
      <t>タイショウ</t>
    </rPh>
    <rPh sb="13" eb="15">
      <t>セツビ</t>
    </rPh>
    <rPh sb="16" eb="18">
      <t>キキ</t>
    </rPh>
    <phoneticPr fontId="2"/>
  </si>
  <si>
    <t>実施計画　3-18 バイオマス依存率計算書</t>
    <rPh sb="0" eb="2">
      <t>ジッシ</t>
    </rPh>
    <rPh sb="2" eb="4">
      <t>ケイカク</t>
    </rPh>
    <rPh sb="15" eb="17">
      <t>イゾン</t>
    </rPh>
    <rPh sb="17" eb="18">
      <t>リツ</t>
    </rPh>
    <rPh sb="18" eb="21">
      <t>ケイサンショ</t>
    </rPh>
    <phoneticPr fontId="2"/>
  </si>
  <si>
    <t>実施計画　3-24 事業実施に関連する事項</t>
    <rPh sb="0" eb="2">
      <t>ジッシ</t>
    </rPh>
    <rPh sb="2" eb="4">
      <t>ケイカク</t>
    </rPh>
    <rPh sb="10" eb="12">
      <t>ジギョウ</t>
    </rPh>
    <rPh sb="12" eb="14">
      <t>ジッシ</t>
    </rPh>
    <rPh sb="15" eb="17">
      <t>カンレン</t>
    </rPh>
    <rPh sb="19" eb="21">
      <t>ジコウ</t>
    </rPh>
    <phoneticPr fontId="2"/>
  </si>
  <si>
    <t>実施計画　3-25 事業実施体制</t>
    <rPh sb="0" eb="2">
      <t>ジッシ</t>
    </rPh>
    <rPh sb="2" eb="4">
      <t>ケイカク</t>
    </rPh>
    <rPh sb="10" eb="12">
      <t>ジギョウ</t>
    </rPh>
    <rPh sb="12" eb="14">
      <t>ジッシ</t>
    </rPh>
    <rPh sb="14" eb="16">
      <t>タイセイ</t>
    </rPh>
    <phoneticPr fontId="2"/>
  </si>
  <si>
    <t>事業計画</t>
    <rPh sb="0" eb="2">
      <t>ジギョウ</t>
    </rPh>
    <rPh sb="2" eb="4">
      <t>ケイカク</t>
    </rPh>
    <phoneticPr fontId="3"/>
  </si>
  <si>
    <t>　※複数年度事業の場合は、全体の工程表を別途提出してください。</t>
    <rPh sb="2" eb="4">
      <t>フクスウ</t>
    </rPh>
    <rPh sb="4" eb="6">
      <t>ネンド</t>
    </rPh>
    <rPh sb="6" eb="8">
      <t>ジギョウ</t>
    </rPh>
    <rPh sb="9" eb="11">
      <t>バアイ</t>
    </rPh>
    <rPh sb="13" eb="15">
      <t>ゼンタイ</t>
    </rPh>
    <rPh sb="16" eb="19">
      <t>コウテイヒョウ</t>
    </rPh>
    <rPh sb="20" eb="22">
      <t>ベット</t>
    </rPh>
    <rPh sb="22" eb="24">
      <t>テイシュツ</t>
    </rPh>
    <phoneticPr fontId="2"/>
  </si>
  <si>
    <t>（別紙３）</t>
    <rPh sb="1" eb="3">
      <t>ベッシ</t>
    </rPh>
    <phoneticPr fontId="2"/>
  </si>
  <si>
    <t>役 員 名 簿</t>
    <rPh sb="0" eb="1">
      <t>ヤク</t>
    </rPh>
    <rPh sb="2" eb="3">
      <t>イン</t>
    </rPh>
    <rPh sb="4" eb="5">
      <t>ナ</t>
    </rPh>
    <rPh sb="6" eb="7">
      <t>ボ</t>
    </rPh>
    <phoneticPr fontId="3"/>
  </si>
  <si>
    <t>氏名カナ</t>
  </si>
  <si>
    <t>氏名漢字</t>
  </si>
  <si>
    <t>生年月日</t>
  </si>
  <si>
    <t>性別</t>
  </si>
  <si>
    <t>会社名</t>
  </si>
  <si>
    <t>役職名</t>
  </si>
  <si>
    <t>和暦</t>
  </si>
  <si>
    <t>年</t>
  </si>
  <si>
    <t>月</t>
  </si>
  <si>
    <t>日</t>
  </si>
  <si>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</si>
  <si>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</si>
  <si>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申請する補助率</t>
    <rPh sb="0" eb="2">
      <t>シンセイ</t>
    </rPh>
    <rPh sb="4" eb="7">
      <t>ホジョリツ</t>
    </rPh>
    <phoneticPr fontId="3"/>
  </si>
  <si>
    <t>〒</t>
    <phoneticPr fontId="2"/>
  </si>
  <si>
    <t>指定・認定を受けている
地方公共団体</t>
    <rPh sb="0" eb="2">
      <t>シテイ</t>
    </rPh>
    <rPh sb="3" eb="5">
      <t>ニンテイ</t>
    </rPh>
    <rPh sb="6" eb="7">
      <t>ウ</t>
    </rPh>
    <rPh sb="12" eb="14">
      <t>チホウ</t>
    </rPh>
    <rPh sb="14" eb="16">
      <t>コウキョウ</t>
    </rPh>
    <rPh sb="16" eb="18">
      <t>ダンタイ</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</si>
  <si>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</si>
  <si>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</si>
  <si>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</si>
  <si>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</si>
  <si>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</si>
  <si>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</si>
  <si>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</si>
  <si>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</si>
  <si>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</si>
  <si>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</si>
  <si>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</si>
  <si>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</si>
  <si>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</si>
  <si>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</si>
  <si>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</si>
  <si>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</si>
  <si>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</si>
  <si>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</si>
  <si>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</si>
  <si>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</si>
  <si>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</si>
  <si>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</si>
  <si>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</si>
  <si>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</si>
  <si>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</si>
  <si>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</si>
  <si>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</si>
  <si>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</si>
  <si>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</si>
  <si>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</si>
  <si>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</si>
  <si>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</si>
  <si>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</si>
  <si>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</si>
  <si>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</si>
  <si>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</si>
  <si>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</si>
  <si>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</si>
  <si>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</si>
  <si>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</si>
  <si>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</si>
  <si>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</si>
  <si>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</si>
  <si>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</si>
  <si>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</si>
  <si>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</si>
  <si>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</si>
  <si>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</si>
  <si>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当該事業に対する
地方公共団体の財政支援</t>
    <rPh sb="0" eb="2">
      <t>トウガイ</t>
    </rPh>
    <rPh sb="2" eb="4">
      <t>ジギョウ</t>
    </rPh>
    <rPh sb="5" eb="6">
      <t>タイ</t>
    </rPh>
    <rPh sb="9" eb="11">
      <t>チホウ</t>
    </rPh>
    <rPh sb="11" eb="13">
      <t>コウキョウ</t>
    </rPh>
    <rPh sb="13" eb="15">
      <t>ダンタイ</t>
    </rPh>
    <rPh sb="16" eb="18">
      <t>ザイセイ</t>
    </rPh>
    <rPh sb="18" eb="20">
      <t>シエン</t>
    </rPh>
    <phoneticPr fontId="2"/>
  </si>
  <si>
    <t>地方公共団体と連携した
普及啓発事業の
実施内容</t>
    <rPh sb="0" eb="2">
      <t>チホウ</t>
    </rPh>
    <rPh sb="2" eb="4">
      <t>コウキョウ</t>
    </rPh>
    <rPh sb="4" eb="6">
      <t>ダンタイ</t>
    </rPh>
    <rPh sb="7" eb="9">
      <t>レンケイ</t>
    </rPh>
    <rPh sb="12" eb="14">
      <t>フキュウ</t>
    </rPh>
    <rPh sb="14" eb="16">
      <t>ケイハツ</t>
    </rPh>
    <rPh sb="16" eb="18">
      <t>ジギョウ</t>
    </rPh>
    <rPh sb="20" eb="22">
      <t>ジッシ</t>
    </rPh>
    <rPh sb="22" eb="24">
      <t>ナイヨウ</t>
    </rPh>
    <phoneticPr fontId="2"/>
  </si>
  <si>
    <t>担当部署名</t>
    <rPh sb="0" eb="2">
      <t>タントウ</t>
    </rPh>
    <rPh sb="2" eb="4">
      <t>ブショ</t>
    </rPh>
    <rPh sb="4" eb="5">
      <t>メイ</t>
    </rPh>
    <phoneticPr fontId="2"/>
  </si>
  <si>
    <t>他地域への波及効果　等</t>
    <rPh sb="0" eb="1">
      <t>ホカ</t>
    </rPh>
    <rPh sb="1" eb="3">
      <t>チイキ</t>
    </rPh>
    <rPh sb="5" eb="7">
      <t>ハキュウ</t>
    </rPh>
    <rPh sb="7" eb="9">
      <t>コウカ</t>
    </rPh>
    <rPh sb="10" eb="11">
      <t>トウ</t>
    </rPh>
    <phoneticPr fontId="2"/>
  </si>
  <si>
    <t>当該地域の
再生可能エネルギー
導入促進効果、波及効果　等</t>
    <rPh sb="0" eb="2">
      <t>トウガイ</t>
    </rPh>
    <rPh sb="2" eb="4">
      <t>チイキ</t>
    </rPh>
    <rPh sb="6" eb="8">
      <t>サイセイ</t>
    </rPh>
    <rPh sb="8" eb="10">
      <t>カノウ</t>
    </rPh>
    <rPh sb="16" eb="18">
      <t>ドウニュウ</t>
    </rPh>
    <rPh sb="18" eb="20">
      <t>ソクシン</t>
    </rPh>
    <rPh sb="20" eb="22">
      <t>コウカ</t>
    </rPh>
    <rPh sb="23" eb="25">
      <t>ハキュウ</t>
    </rPh>
    <rPh sb="25" eb="27">
      <t>コウカ</t>
    </rPh>
    <rPh sb="28" eb="29">
      <t>トウ</t>
    </rPh>
    <phoneticPr fontId="2"/>
  </si>
  <si>
    <t>再生エネルギー利用設備の設置場所が離島・へき地の申請案件</t>
    <phoneticPr fontId="2"/>
  </si>
  <si>
    <t>次世代エネルギーパーク計画の認定を受けている申請案件</t>
    <phoneticPr fontId="2"/>
  </si>
  <si>
    <t>利子率は金融機関からの借入予定の利子率としてください。</t>
    <rPh sb="0" eb="2">
      <t>リシ</t>
    </rPh>
    <rPh sb="2" eb="3">
      <t>リツ</t>
    </rPh>
    <rPh sb="4" eb="6">
      <t>キンユウ</t>
    </rPh>
    <rPh sb="6" eb="8">
      <t>キカン</t>
    </rPh>
    <rPh sb="11" eb="13">
      <t>カリイレ</t>
    </rPh>
    <rPh sb="13" eb="15">
      <t>ヨテイ</t>
    </rPh>
    <rPh sb="16" eb="18">
      <t>リシ</t>
    </rPh>
    <rPh sb="18" eb="19">
      <t>リツ</t>
    </rPh>
    <phoneticPr fontId="2"/>
  </si>
  <si>
    <t>事業実施予定スケジュール及び請負会社選定方法</t>
    <rPh sb="0" eb="2">
      <t>ジギョウ</t>
    </rPh>
    <rPh sb="2" eb="4">
      <t>ジッシ</t>
    </rPh>
    <rPh sb="4" eb="6">
      <t>ヨテイ</t>
    </rPh>
    <rPh sb="12" eb="13">
      <t>オヨ</t>
    </rPh>
    <rPh sb="14" eb="16">
      <t>ウケオイ</t>
    </rPh>
    <rPh sb="16" eb="18">
      <t>ガイシャ</t>
    </rPh>
    <rPh sb="18" eb="20">
      <t>センテイ</t>
    </rPh>
    <rPh sb="20" eb="22">
      <t>ホウホウ</t>
    </rPh>
    <phoneticPr fontId="2"/>
  </si>
  <si>
    <t>3-26　事業実施予定スケジュール及び請負会社選定方法</t>
    <rPh sb="5" eb="7">
      <t>ジギョウ</t>
    </rPh>
    <rPh sb="7" eb="9">
      <t>ジッシ</t>
    </rPh>
    <rPh sb="9" eb="11">
      <t>ヨテイ</t>
    </rPh>
    <rPh sb="17" eb="18">
      <t>オヨ</t>
    </rPh>
    <rPh sb="19" eb="21">
      <t>ウケオイ</t>
    </rPh>
    <rPh sb="21" eb="23">
      <t>ガイシャ</t>
    </rPh>
    <rPh sb="23" eb="25">
      <t>センテイ</t>
    </rPh>
    <rPh sb="25" eb="27">
      <t>ホウホウ</t>
    </rPh>
    <phoneticPr fontId="2"/>
  </si>
  <si>
    <t>補助事業に要する経費、補助対象経費及び
補助金の配分額（別紙１）</t>
    <rPh sb="0" eb="2">
      <t>ホジョ</t>
    </rPh>
    <rPh sb="2" eb="4">
      <t>ジギョウ</t>
    </rPh>
    <rPh sb="5" eb="6">
      <t>ヨウ</t>
    </rPh>
    <rPh sb="8" eb="10">
      <t>ケイヒ</t>
    </rPh>
    <rPh sb="11" eb="13">
      <t>ホジョ</t>
    </rPh>
    <rPh sb="13" eb="15">
      <t>タイショウ</t>
    </rPh>
    <rPh sb="15" eb="17">
      <t>ケイヒ</t>
    </rPh>
    <rPh sb="17" eb="18">
      <t>オヨ</t>
    </rPh>
    <rPh sb="20" eb="23">
      <t>ホジョキン</t>
    </rPh>
    <rPh sb="24" eb="26">
      <t>ハイブン</t>
    </rPh>
    <rPh sb="26" eb="27">
      <t>ガク</t>
    </rPh>
    <rPh sb="28" eb="30">
      <t>ベッシ</t>
    </rPh>
    <phoneticPr fontId="2"/>
  </si>
  <si>
    <t>②将来の再生可能エネルギー利用設備の導入計画（導入予定の設備がある場合のみ記入してください）</t>
    <rPh sb="1" eb="3">
      <t>ショウライ</t>
    </rPh>
    <rPh sb="4" eb="6">
      <t>サイセイ</t>
    </rPh>
    <rPh sb="6" eb="8">
      <t>カノウ</t>
    </rPh>
    <rPh sb="13" eb="15">
      <t>リヨウ</t>
    </rPh>
    <rPh sb="15" eb="17">
      <t>セツビ</t>
    </rPh>
    <rPh sb="18" eb="20">
      <t>ドウニュウ</t>
    </rPh>
    <rPh sb="20" eb="22">
      <t>ケイカク</t>
    </rPh>
    <rPh sb="23" eb="25">
      <t>ドウニュウ</t>
    </rPh>
    <rPh sb="25" eb="27">
      <t>ヨテイ</t>
    </rPh>
    <rPh sb="28" eb="30">
      <t>セツビ</t>
    </rPh>
    <rPh sb="33" eb="35">
      <t>バアイ</t>
    </rPh>
    <rPh sb="37" eb="39">
      <t>キニュウ</t>
    </rPh>
    <phoneticPr fontId="2"/>
  </si>
  <si>
    <t>資金の調達において金融機関からの借入を予定していない場合は、</t>
    <rPh sb="0" eb="2">
      <t>シキン</t>
    </rPh>
    <rPh sb="3" eb="5">
      <t>チョウタツ</t>
    </rPh>
    <rPh sb="9" eb="11">
      <t>キンユウ</t>
    </rPh>
    <rPh sb="11" eb="13">
      <t>キカン</t>
    </rPh>
    <rPh sb="16" eb="18">
      <t>カリイレ</t>
    </rPh>
    <rPh sb="19" eb="21">
      <t>ヨテイ</t>
    </rPh>
    <rPh sb="26" eb="28">
      <t>バアイ</t>
    </rPh>
    <phoneticPr fontId="2"/>
  </si>
  <si>
    <t>・製造されたバイオマス燃料の用途</t>
    <rPh sb="1" eb="3">
      <t>セイゾウ</t>
    </rPh>
    <rPh sb="11" eb="13">
      <t>ネンリョウ</t>
    </rPh>
    <rPh sb="14" eb="16">
      <t>ヨウト</t>
    </rPh>
    <phoneticPr fontId="2"/>
  </si>
  <si>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3"/>
  </si>
  <si>
    <t>・配管は、設備種別「その他」の設備名称に記入してください。</t>
    <rPh sb="1" eb="3">
      <t>ハイカン</t>
    </rPh>
    <rPh sb="5" eb="7">
      <t>セツビ</t>
    </rPh>
    <rPh sb="7" eb="9">
      <t>シュベツ</t>
    </rPh>
    <rPh sb="12" eb="13">
      <t>タ</t>
    </rPh>
    <rPh sb="15" eb="17">
      <t>セツビ</t>
    </rPh>
    <rPh sb="17" eb="19">
      <t>メイショウ</t>
    </rPh>
    <rPh sb="20" eb="22">
      <t>キニュウ</t>
    </rPh>
    <phoneticPr fontId="3"/>
  </si>
  <si>
    <t>・設備名称の項目を増やす場合は、適宜、エクセルの行を増やしてください。</t>
    <rPh sb="1" eb="3">
      <t>セツビ</t>
    </rPh>
    <rPh sb="3" eb="5">
      <t>メイショウ</t>
    </rPh>
    <rPh sb="6" eb="8">
      <t>コウモク</t>
    </rPh>
    <rPh sb="9" eb="10">
      <t>フ</t>
    </rPh>
    <rPh sb="12" eb="14">
      <t>バアイ</t>
    </rPh>
    <phoneticPr fontId="3"/>
  </si>
  <si>
    <t>地方公共団体が策定した再生可能エネルギー計画における
本補助事業の位置づけ</t>
    <rPh sb="0" eb="2">
      <t>チホウ</t>
    </rPh>
    <rPh sb="2" eb="4">
      <t>コウキョウ</t>
    </rPh>
    <rPh sb="4" eb="6">
      <t>ダンタイ</t>
    </rPh>
    <rPh sb="7" eb="9">
      <t>サクテイ</t>
    </rPh>
    <rPh sb="11" eb="13">
      <t>サイセイ</t>
    </rPh>
    <rPh sb="13" eb="15">
      <t>カノウ</t>
    </rPh>
    <rPh sb="20" eb="22">
      <t>ケイカク</t>
    </rPh>
    <rPh sb="27" eb="28">
      <t>ホン</t>
    </rPh>
    <rPh sb="28" eb="30">
      <t>ホジョ</t>
    </rPh>
    <rPh sb="30" eb="32">
      <t>ジギョウ</t>
    </rPh>
    <rPh sb="33" eb="35">
      <t>イチ</t>
    </rPh>
    <phoneticPr fontId="2"/>
  </si>
  <si>
    <t>地方公共団体の
再生可能エネルギー
計画名称</t>
    <rPh sb="0" eb="2">
      <t>チホウ</t>
    </rPh>
    <rPh sb="2" eb="4">
      <t>コウキョウ</t>
    </rPh>
    <rPh sb="4" eb="6">
      <t>ダンタイ</t>
    </rPh>
    <rPh sb="8" eb="10">
      <t>サイセイ</t>
    </rPh>
    <rPh sb="10" eb="12">
      <t>カノウ</t>
    </rPh>
    <rPh sb="18" eb="20">
      <t>ケイカク</t>
    </rPh>
    <rPh sb="20" eb="22">
      <t>メイショウ</t>
    </rPh>
    <phoneticPr fontId="2"/>
  </si>
  <si>
    <t>本補助事業が再生可能エネルギー計画の指定・認定を受けている理由</t>
    <rPh sb="0" eb="1">
      <t>ホン</t>
    </rPh>
    <rPh sb="1" eb="3">
      <t>ホジョ</t>
    </rPh>
    <rPh sb="3" eb="5">
      <t>ジギョウ</t>
    </rPh>
    <rPh sb="6" eb="8">
      <t>サイセイ</t>
    </rPh>
    <rPh sb="8" eb="10">
      <t>カノウ</t>
    </rPh>
    <rPh sb="15" eb="17">
      <t>ケイカク</t>
    </rPh>
    <rPh sb="18" eb="20">
      <t>シテイ</t>
    </rPh>
    <rPh sb="21" eb="23">
      <t>ニンテイ</t>
    </rPh>
    <rPh sb="24" eb="25">
      <t>ウ</t>
    </rPh>
    <rPh sb="29" eb="31">
      <t>リユウ</t>
    </rPh>
    <phoneticPr fontId="2"/>
  </si>
  <si>
    <t>製造されたバイオマス燃料の用途として下記にあてはまる場合は「はい」、あてはまらない場合は「いいえ」にチェックを入れてください。</t>
    <rPh sb="0" eb="2">
      <t>セイゾウ</t>
    </rPh>
    <rPh sb="10" eb="12">
      <t>ネンリョウ</t>
    </rPh>
    <rPh sb="13" eb="15">
      <t>ヨウト</t>
    </rPh>
    <rPh sb="18" eb="20">
      <t>カキ</t>
    </rPh>
    <rPh sb="26" eb="28">
      <t>バアイ</t>
    </rPh>
    <rPh sb="41" eb="43">
      <t>バアイ</t>
    </rPh>
    <rPh sb="55" eb="56">
      <t>イ</t>
    </rPh>
    <phoneticPr fontId="2"/>
  </si>
  <si>
    <t>　　はい</t>
    <phoneticPr fontId="2"/>
  </si>
  <si>
    <t>いいえ</t>
    <phoneticPr fontId="2"/>
  </si>
  <si>
    <t>製造されたバイオマス燃料は、原則として全量が発電又は熱利用されるものであること。
但し、固定価格買取制度の設備認定を受けた発電設備の燃料として使用しないものであること。</t>
    <rPh sb="0" eb="2">
      <t>セイゾウ</t>
    </rPh>
    <rPh sb="10" eb="12">
      <t>ネンリョウ</t>
    </rPh>
    <rPh sb="14" eb="16">
      <t>ゲンソク</t>
    </rPh>
    <rPh sb="19" eb="21">
      <t>ゼンリョウ</t>
    </rPh>
    <rPh sb="22" eb="24">
      <t>ハツデン</t>
    </rPh>
    <rPh sb="24" eb="25">
      <t>マタ</t>
    </rPh>
    <rPh sb="26" eb="27">
      <t>ネツ</t>
    </rPh>
    <rPh sb="27" eb="29">
      <t>リヨウ</t>
    </rPh>
    <rPh sb="41" eb="42">
      <t>タダ</t>
    </rPh>
    <rPh sb="44" eb="46">
      <t>コテイ</t>
    </rPh>
    <rPh sb="46" eb="48">
      <t>カカク</t>
    </rPh>
    <rPh sb="48" eb="50">
      <t>カイトリ</t>
    </rPh>
    <rPh sb="50" eb="52">
      <t>セイド</t>
    </rPh>
    <rPh sb="53" eb="55">
      <t>セツビ</t>
    </rPh>
    <rPh sb="55" eb="57">
      <t>ニンテイ</t>
    </rPh>
    <rPh sb="58" eb="59">
      <t>ウ</t>
    </rPh>
    <rPh sb="61" eb="63">
      <t>ハツデン</t>
    </rPh>
    <rPh sb="63" eb="65">
      <t>セツビ</t>
    </rPh>
    <rPh sb="66" eb="68">
      <t>ネンリョウ</t>
    </rPh>
    <rPh sb="71" eb="73">
      <t>シヨウ</t>
    </rPh>
    <phoneticPr fontId="2"/>
  </si>
  <si>
    <t>バイオマス依存率（熱利用／発電）</t>
    <rPh sb="5" eb="7">
      <t>イゾン</t>
    </rPh>
    <rPh sb="7" eb="8">
      <t>リツ</t>
    </rPh>
    <rPh sb="9" eb="10">
      <t>ネツ</t>
    </rPh>
    <rPh sb="10" eb="12">
      <t>リヨウ</t>
    </rPh>
    <rPh sb="13" eb="15">
      <t>ハツデン</t>
    </rPh>
    <phoneticPr fontId="2"/>
  </si>
  <si>
    <t>バイオマス依存率（燃料製造）</t>
    <rPh sb="5" eb="7">
      <t>イゾン</t>
    </rPh>
    <rPh sb="7" eb="8">
      <t>リツ</t>
    </rPh>
    <rPh sb="9" eb="11">
      <t>ネンリョウ</t>
    </rPh>
    <rPh sb="11" eb="13">
      <t>セイゾウ</t>
    </rPh>
    <phoneticPr fontId="2"/>
  </si>
  <si>
    <t>上記合計</t>
    <rPh sb="0" eb="2">
      <t>ジョウキ</t>
    </rPh>
    <rPh sb="2" eb="4">
      <t>ゴウケイ</t>
    </rPh>
    <phoneticPr fontId="2"/>
  </si>
  <si>
    <t>設置コスト（熱利用）</t>
    <rPh sb="0" eb="2">
      <t>セッチ</t>
    </rPh>
    <rPh sb="6" eb="7">
      <t>ネツ</t>
    </rPh>
    <rPh sb="7" eb="9">
      <t>リヨウ</t>
    </rPh>
    <phoneticPr fontId="2"/>
  </si>
  <si>
    <t>3-1　事業概要表年間総発熱量（合計）(GJ)</t>
    <rPh sb="4" eb="6">
      <t>ジギョウ</t>
    </rPh>
    <rPh sb="6" eb="8">
      <t>ガイヨウ</t>
    </rPh>
    <rPh sb="8" eb="9">
      <t>ヒョウ</t>
    </rPh>
    <rPh sb="9" eb="11">
      <t>ネンカン</t>
    </rPh>
    <rPh sb="11" eb="15">
      <t>ソウハツネツリョウ</t>
    </rPh>
    <rPh sb="16" eb="18">
      <t>ゴウケイ</t>
    </rPh>
    <phoneticPr fontId="2"/>
  </si>
  <si>
    <t>3-7　低位発熱量MJ（1つめの型式）×年間最大利用量/1000※複数種類の燃料製造の場合は使えないことに注意</t>
    <rPh sb="4" eb="6">
      <t>テイイ</t>
    </rPh>
    <rPh sb="6" eb="8">
      <t>ハツネツ</t>
    </rPh>
    <rPh sb="8" eb="9">
      <t>リョウ</t>
    </rPh>
    <rPh sb="16" eb="18">
      <t>カタシキ</t>
    </rPh>
    <rPh sb="20" eb="22">
      <t>ネンカン</t>
    </rPh>
    <rPh sb="22" eb="24">
      <t>サイダイ</t>
    </rPh>
    <rPh sb="24" eb="26">
      <t>リヨウ</t>
    </rPh>
    <rPh sb="26" eb="27">
      <t>リョウ</t>
    </rPh>
    <rPh sb="33" eb="35">
      <t>フクスウ</t>
    </rPh>
    <rPh sb="35" eb="37">
      <t>シュルイ</t>
    </rPh>
    <rPh sb="38" eb="40">
      <t>ネンリョウ</t>
    </rPh>
    <rPh sb="40" eb="42">
      <t>セイゾウ</t>
    </rPh>
    <rPh sb="43" eb="45">
      <t>バアイ</t>
    </rPh>
    <rPh sb="46" eb="47">
      <t>ツカ</t>
    </rPh>
    <rPh sb="53" eb="55">
      <t>チュウイ</t>
    </rPh>
    <phoneticPr fontId="2"/>
  </si>
  <si>
    <t>3-1　事業概要表年間総発熱量（バイオマス燃料製造）(GJ)</t>
    <rPh sb="4" eb="6">
      <t>ジギョウ</t>
    </rPh>
    <rPh sb="6" eb="8">
      <t>ガイヨウ</t>
    </rPh>
    <rPh sb="8" eb="9">
      <t>ヒョウ</t>
    </rPh>
    <rPh sb="9" eb="11">
      <t>ネンカン</t>
    </rPh>
    <rPh sb="11" eb="15">
      <t>ソウハツネツリョウ</t>
    </rPh>
    <rPh sb="21" eb="23">
      <t>ネンリョウ</t>
    </rPh>
    <rPh sb="23" eb="25">
      <t>セイゾウ</t>
    </rPh>
    <phoneticPr fontId="2"/>
  </si>
  <si>
    <t xml:space="preserve"> 申請者の組織図を基に、申請代表者、経理担当者、検収責任者、事業実施担当者情報の担当者所属部署が記載された、申請事業の実施体制を簡潔に記載、あるいは資料を添付してください。
 その他、他社が関係する事業の場合は、各社の役割分担と各社の社内体制、再生可能エネルギー利用設備の設置場所がわかるように記入してください。</t>
    <rPh sb="18" eb="20">
      <t>ケイリ</t>
    </rPh>
    <rPh sb="24" eb="26">
      <t>ケンシュウ</t>
    </rPh>
    <rPh sb="26" eb="29">
      <t>セキニンシャ</t>
    </rPh>
    <rPh sb="30" eb="32">
      <t>ジギョウ</t>
    </rPh>
    <rPh sb="32" eb="34">
      <t>ジッシ</t>
    </rPh>
    <rPh sb="34" eb="37">
      <t>タントウシャ</t>
    </rPh>
    <rPh sb="37" eb="39">
      <t>ジョウホウ</t>
    </rPh>
    <rPh sb="40" eb="43">
      <t>タントウシャ</t>
    </rPh>
    <rPh sb="67" eb="69">
      <t>キサイ</t>
    </rPh>
    <rPh sb="74" eb="76">
      <t>シリョウ</t>
    </rPh>
    <rPh sb="77" eb="79">
      <t>テンプ</t>
    </rPh>
    <rPh sb="90" eb="91">
      <t>タ</t>
    </rPh>
    <rPh sb="92" eb="94">
      <t>タシャ</t>
    </rPh>
    <rPh sb="95" eb="97">
      <t>カンケイ</t>
    </rPh>
    <rPh sb="99" eb="101">
      <t>ジギョウ</t>
    </rPh>
    <rPh sb="102" eb="104">
      <t>バアイ</t>
    </rPh>
    <rPh sb="106" eb="108">
      <t>カクシャ</t>
    </rPh>
    <rPh sb="109" eb="111">
      <t>ヤクワリ</t>
    </rPh>
    <rPh sb="111" eb="113">
      <t>ブンタン</t>
    </rPh>
    <rPh sb="114" eb="116">
      <t>カクシャ</t>
    </rPh>
    <rPh sb="117" eb="119">
      <t>シャナイ</t>
    </rPh>
    <rPh sb="119" eb="121">
      <t>タイセイ</t>
    </rPh>
    <rPh sb="122" eb="124">
      <t>サイセイ</t>
    </rPh>
    <rPh sb="124" eb="126">
      <t>カノウ</t>
    </rPh>
    <rPh sb="131" eb="133">
      <t>リヨウ</t>
    </rPh>
    <rPh sb="133" eb="135">
      <t>セツビ</t>
    </rPh>
    <rPh sb="136" eb="138">
      <t>セッチ</t>
    </rPh>
    <rPh sb="138" eb="140">
      <t>バショ</t>
    </rPh>
    <rPh sb="147" eb="149">
      <t>キニュウ</t>
    </rPh>
    <phoneticPr fontId="3"/>
  </si>
  <si>
    <t>再生可能エネルギー
計画の策定日・年度 等</t>
    <rPh sb="0" eb="2">
      <t>サイセイ</t>
    </rPh>
    <rPh sb="2" eb="4">
      <t>カノウ</t>
    </rPh>
    <rPh sb="10" eb="12">
      <t>ケイカク</t>
    </rPh>
    <rPh sb="13" eb="15">
      <t>サクテイ</t>
    </rPh>
    <rPh sb="15" eb="16">
      <t>ヒ</t>
    </rPh>
    <rPh sb="17" eb="19">
      <t>ネンド</t>
    </rPh>
    <rPh sb="20" eb="21">
      <t>トウ</t>
    </rPh>
    <phoneticPr fontId="2"/>
  </si>
  <si>
    <t>3-1　熱利用単価</t>
    <rPh sb="4" eb="5">
      <t>ネツ</t>
    </rPh>
    <rPh sb="5" eb="7">
      <t>リヨウ</t>
    </rPh>
    <rPh sb="7" eb="9">
      <t>タンカ</t>
    </rPh>
    <phoneticPr fontId="2"/>
  </si>
  <si>
    <t>3-5　熱利用単価の算定</t>
    <rPh sb="4" eb="5">
      <t>ネツ</t>
    </rPh>
    <rPh sb="5" eb="7">
      <t>リヨウ</t>
    </rPh>
    <rPh sb="7" eb="9">
      <t>タンカ</t>
    </rPh>
    <rPh sb="10" eb="12">
      <t>サンテイ</t>
    </rPh>
    <phoneticPr fontId="2"/>
  </si>
  <si>
    <t>△</t>
  </si>
  <si>
    <t>必要な場合のみ</t>
  </si>
  <si>
    <t>再生可能エネルギー計画の中で本補助事業が位置づけられている箇所</t>
    <rPh sb="0" eb="2">
      <t>サイセイ</t>
    </rPh>
    <rPh sb="2" eb="4">
      <t>カノウ</t>
    </rPh>
    <rPh sb="9" eb="11">
      <t>ケイカク</t>
    </rPh>
    <rPh sb="12" eb="13">
      <t>ナカ</t>
    </rPh>
    <rPh sb="14" eb="15">
      <t>ホン</t>
    </rPh>
    <rPh sb="15" eb="17">
      <t>ホジョ</t>
    </rPh>
    <rPh sb="17" eb="19">
      <t>ジギョウ</t>
    </rPh>
    <rPh sb="20" eb="22">
      <t>イチ</t>
    </rPh>
    <rPh sb="29" eb="31">
      <t>カショ</t>
    </rPh>
    <phoneticPr fontId="2"/>
  </si>
  <si>
    <t>バイオマス燃料製造</t>
    <rPh sb="5" eb="7">
      <t>ネンリョウ</t>
    </rPh>
    <rPh sb="7" eb="9">
      <t>セイゾウ</t>
    </rPh>
    <phoneticPr fontId="2"/>
  </si>
  <si>
    <t>○</t>
  </si>
  <si>
    <t>チェックリスト表</t>
    <rPh sb="7" eb="8">
      <t>ヒョウ</t>
    </rPh>
    <phoneticPr fontId="2"/>
  </si>
  <si>
    <t>太陽熱利用</t>
    <rPh sb="0" eb="3">
      <t>タイヨウネツ</t>
    </rPh>
    <rPh sb="3" eb="5">
      <t>リヨウ</t>
    </rPh>
    <phoneticPr fontId="2"/>
  </si>
  <si>
    <t>温度差エネルギー利用</t>
    <rPh sb="0" eb="2">
      <t>オンド</t>
    </rPh>
    <rPh sb="2" eb="3">
      <t>サ</t>
    </rPh>
    <rPh sb="8" eb="10">
      <t>リヨウ</t>
    </rPh>
    <phoneticPr fontId="2"/>
  </si>
  <si>
    <t>雪氷熱利用</t>
    <rPh sb="0" eb="2">
      <t>セッピョウ</t>
    </rPh>
    <rPh sb="2" eb="3">
      <t>ネツ</t>
    </rPh>
    <rPh sb="3" eb="5">
      <t>リヨウ</t>
    </rPh>
    <phoneticPr fontId="2"/>
  </si>
  <si>
    <t>地中熱利用</t>
    <rPh sb="0" eb="2">
      <t>チチュウ</t>
    </rPh>
    <rPh sb="2" eb="3">
      <t>ネツ</t>
    </rPh>
    <rPh sb="3" eb="5">
      <t>リヨウ</t>
    </rPh>
    <phoneticPr fontId="2"/>
  </si>
  <si>
    <t>バイオマス熱利用</t>
    <rPh sb="5" eb="6">
      <t>ネツ</t>
    </rPh>
    <rPh sb="6" eb="8">
      <t>リヨウ</t>
    </rPh>
    <phoneticPr fontId="2"/>
  </si>
  <si>
    <t>○</t>
    <phoneticPr fontId="2"/>
  </si>
  <si>
    <t>△</t>
    <phoneticPr fontId="2"/>
  </si>
  <si>
    <t>－</t>
    <phoneticPr fontId="2"/>
  </si>
  <si>
    <t>補助率を２／３で申請する場合のみ
①２／３要件についての説明書
②地方公共団体が策定した再生可能エネルギー計画
③地方公共団体から指定・認定を受けていることの証明書（当該地方公共団体の首長の押印があること）
④地方公共団体からの財政支援に関する証明書（当該地方公共団体の首長の押印があること）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3" eb="55">
      <t>ケイカク</t>
    </rPh>
    <rPh sb="57" eb="59">
      <t>チホウ</t>
    </rPh>
    <rPh sb="59" eb="61">
      <t>コウキョウ</t>
    </rPh>
    <rPh sb="61" eb="63">
      <t>ダンタイ</t>
    </rPh>
    <rPh sb="65" eb="67">
      <t>シテイ</t>
    </rPh>
    <rPh sb="68" eb="70">
      <t>ニンテイ</t>
    </rPh>
    <rPh sb="71" eb="72">
      <t>ウ</t>
    </rPh>
    <rPh sb="79" eb="82">
      <t>ショウメイショ</t>
    </rPh>
    <rPh sb="83" eb="85">
      <t>トウガイ</t>
    </rPh>
    <rPh sb="85" eb="87">
      <t>チホウ</t>
    </rPh>
    <rPh sb="87" eb="89">
      <t>コウキョウ</t>
    </rPh>
    <rPh sb="89" eb="91">
      <t>ダンタイ</t>
    </rPh>
    <rPh sb="92" eb="94">
      <t>シュチョウ</t>
    </rPh>
    <rPh sb="95" eb="97">
      <t>オウイン</t>
    </rPh>
    <rPh sb="105" eb="107">
      <t>チホウ</t>
    </rPh>
    <rPh sb="107" eb="109">
      <t>コウキョウ</t>
    </rPh>
    <rPh sb="109" eb="111">
      <t>ダンタイ</t>
    </rPh>
    <rPh sb="114" eb="116">
      <t>ザイセイ</t>
    </rPh>
    <rPh sb="116" eb="118">
      <t>シエン</t>
    </rPh>
    <rPh sb="119" eb="120">
      <t>カン</t>
    </rPh>
    <rPh sb="122" eb="125">
      <t>ショウメイショ</t>
    </rPh>
    <rPh sb="126" eb="128">
      <t>トウガイ</t>
    </rPh>
    <rPh sb="128" eb="130">
      <t>チホウ</t>
    </rPh>
    <rPh sb="130" eb="132">
      <t>コウキョウ</t>
    </rPh>
    <rPh sb="132" eb="134">
      <t>ダンタイ</t>
    </rPh>
    <rPh sb="135" eb="137">
      <t>シュチョウ</t>
    </rPh>
    <rPh sb="138" eb="140">
      <t>オウイン</t>
    </rPh>
    <phoneticPr fontId="2"/>
  </si>
  <si>
    <t>バイオマスコージェネレーションを行う場合のみ</t>
  </si>
  <si>
    <t>バイオマスコージェネレーションを行う場合のみ</t>
    <rPh sb="16" eb="17">
      <t>オコナ</t>
    </rPh>
    <rPh sb="18" eb="20">
      <t>バアイ</t>
    </rPh>
    <phoneticPr fontId="2"/>
  </si>
  <si>
    <t>-</t>
  </si>
  <si>
    <t>○</t>
    <phoneticPr fontId="2"/>
  </si>
  <si>
    <t>太陽熱利用設備の場合のみ</t>
  </si>
  <si>
    <t>太陽熱利用設備の場合のみ</t>
    <rPh sb="0" eb="3">
      <t>タイヨウネツ</t>
    </rPh>
    <rPh sb="3" eb="5">
      <t>リヨウ</t>
    </rPh>
    <rPh sb="5" eb="7">
      <t>セツビ</t>
    </rPh>
    <rPh sb="8" eb="10">
      <t>バアイ</t>
    </rPh>
    <phoneticPr fontId="2"/>
  </si>
  <si>
    <t>バイオマス燃料製造設備の場合のみ</t>
  </si>
  <si>
    <t>バイオマス燃料製造設備の場合のみ</t>
    <rPh sb="5" eb="7">
      <t>ネンリョウ</t>
    </rPh>
    <rPh sb="7" eb="9">
      <t>セイゾウ</t>
    </rPh>
    <rPh sb="9" eb="11">
      <t>セツビ</t>
    </rPh>
    <rPh sb="12" eb="14">
      <t>バアイ</t>
    </rPh>
    <phoneticPr fontId="2"/>
  </si>
  <si>
    <t>バイオマス熱利用設備、バイオマス燃料製造設備の場合のみ</t>
  </si>
  <si>
    <t>バイオマス熱利用設備、バイオマス燃料製造設備の場合のみ</t>
    <rPh sb="5" eb="6">
      <t>ネツ</t>
    </rPh>
    <rPh sb="6" eb="8">
      <t>リヨウ</t>
    </rPh>
    <rPh sb="8" eb="10">
      <t>セツビ</t>
    </rPh>
    <rPh sb="16" eb="18">
      <t>ネンリョウ</t>
    </rPh>
    <rPh sb="18" eb="20">
      <t>セイゾウ</t>
    </rPh>
    <rPh sb="20" eb="22">
      <t>セツビ</t>
    </rPh>
    <rPh sb="23" eb="25">
      <t>バアイ</t>
    </rPh>
    <phoneticPr fontId="2"/>
  </si>
  <si>
    <t>バイオマス熱利用設備の場合のみ</t>
  </si>
  <si>
    <t>バイオマス熱利用設備の場合のみ</t>
    <rPh sb="5" eb="6">
      <t>ネツ</t>
    </rPh>
    <rPh sb="6" eb="8">
      <t>リヨウ</t>
    </rPh>
    <rPh sb="8" eb="10">
      <t>セツビ</t>
    </rPh>
    <rPh sb="11" eb="13">
      <t>バアイ</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</si>
  <si>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</si>
  <si>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</si>
  <si>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</si>
  <si>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</si>
  <si>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</si>
  <si>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</si>
  <si>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提出</t>
    <rPh sb="0" eb="2">
      <t>テイシュツ</t>
    </rPh>
    <phoneticPr fontId="2"/>
  </si>
  <si>
    <t>チェック</t>
    <phoneticPr fontId="2"/>
  </si>
  <si>
    <t>補助率を２／３で申請する場合のみ
①２／３要件についての説明書
②地方公共団体が策定した再生可能エネルギー計画
③地方公共団体から指定・認定を受けていることの証明書
　（当該地方公共団体の首長の押印があること）
④地方公共団体からの財政支援に関する証明書
　（当該地方公共団体の首長の押印があること）</t>
    <phoneticPr fontId="2"/>
  </si>
  <si>
    <t>エネルギー
種別</t>
    <rPh sb="6" eb="8">
      <t>シュベツ</t>
    </rPh>
    <phoneticPr fontId="2"/>
  </si>
  <si>
    <t>繊維くず</t>
    <rPh sb="0" eb="2">
      <t>センイ</t>
    </rPh>
    <phoneticPr fontId="47"/>
  </si>
  <si>
    <t>繊維
くず</t>
    <rPh sb="0" eb="2">
      <t>センイ</t>
    </rPh>
    <phoneticPr fontId="47"/>
  </si>
  <si>
    <t>繊維くず</t>
    <rPh sb="0" eb="2">
      <t>センイ</t>
    </rPh>
    <phoneticPr fontId="2"/>
  </si>
  <si>
    <t>繊維
くず</t>
    <rPh sb="0" eb="2">
      <t>センイ</t>
    </rPh>
    <phoneticPr fontId="2"/>
  </si>
  <si>
    <t>実施スケジュール用年度１</t>
    <rPh sb="0" eb="2">
      <t>ジッシ</t>
    </rPh>
    <rPh sb="8" eb="9">
      <t>ヨウ</t>
    </rPh>
    <rPh sb="9" eb="11">
      <t>ネンド</t>
    </rPh>
    <phoneticPr fontId="2"/>
  </si>
  <si>
    <t>実施スケジュール用年度２</t>
    <rPh sb="0" eb="2">
      <t>ジッシ</t>
    </rPh>
    <rPh sb="8" eb="9">
      <t>ヨウ</t>
    </rPh>
    <rPh sb="9" eb="11">
      <t>ネンド</t>
    </rPh>
    <phoneticPr fontId="2"/>
  </si>
  <si>
    <t>実施スケジュール用年度３</t>
    <rPh sb="0" eb="2">
      <t>ジッシ</t>
    </rPh>
    <rPh sb="8" eb="9">
      <t>ヨウ</t>
    </rPh>
    <rPh sb="9" eb="11">
      <t>ネンド</t>
    </rPh>
    <phoneticPr fontId="2"/>
  </si>
  <si>
    <t>実施スケジュール用年度４</t>
    <rPh sb="0" eb="2">
      <t>ジッシ</t>
    </rPh>
    <rPh sb="8" eb="9">
      <t>ヨウ</t>
    </rPh>
    <rPh sb="9" eb="11">
      <t>ネンド</t>
    </rPh>
    <phoneticPr fontId="2"/>
  </si>
  <si>
    <t>ｋｇ/ｈ</t>
  </si>
  <si>
    <t>3-1　建設単価</t>
    <rPh sb="4" eb="6">
      <t>ケンセツ</t>
    </rPh>
    <rPh sb="6" eb="8">
      <t>タンカ</t>
    </rPh>
    <phoneticPr fontId="2"/>
  </si>
  <si>
    <t>3-1　事業概要表年間総発熱量（最終適用熱量）</t>
    <rPh sb="4" eb="6">
      <t>ジギョウ</t>
    </rPh>
    <rPh sb="6" eb="8">
      <t>ガイヨウ</t>
    </rPh>
    <rPh sb="8" eb="9">
      <t>ヒョウ</t>
    </rPh>
    <rPh sb="9" eb="11">
      <t>ネンカン</t>
    </rPh>
    <rPh sb="11" eb="15">
      <t>ソウハツネツリョウ</t>
    </rPh>
    <rPh sb="16" eb="18">
      <t>サイシュウ</t>
    </rPh>
    <rPh sb="18" eb="20">
      <t>テキヨウ</t>
    </rPh>
    <rPh sb="20" eb="22">
      <t>ネツリョウ</t>
    </rPh>
    <phoneticPr fontId="2"/>
  </si>
  <si>
    <t>（銀行名1）</t>
    <rPh sb="1" eb="4">
      <t>ギンコウメイ</t>
    </rPh>
    <phoneticPr fontId="3"/>
  </si>
  <si>
    <t>ベニア・合板・化粧板</t>
    <rPh sb="9" eb="10">
      <t>イタ</t>
    </rPh>
    <phoneticPr fontId="2"/>
  </si>
  <si>
    <t>ベニア・合板・化粧板</t>
    <rPh sb="9" eb="10">
      <t>イタ</t>
    </rPh>
    <phoneticPr fontId="47"/>
  </si>
  <si>
    <t>その他</t>
    <rPh sb="2" eb="3">
      <t>タ</t>
    </rPh>
    <phoneticPr fontId="47"/>
  </si>
  <si>
    <t>◆実施計画書等（Excel書式）の作成手順</t>
    <rPh sb="1" eb="3">
      <t>ジッシ</t>
    </rPh>
    <rPh sb="3" eb="6">
      <t>ケイカクショ</t>
    </rPh>
    <rPh sb="6" eb="7">
      <t>トウ</t>
    </rPh>
    <rPh sb="13" eb="15">
      <t>ショシキ</t>
    </rPh>
    <rPh sb="17" eb="19">
      <t>サクセイ</t>
    </rPh>
    <rPh sb="19" eb="21">
      <t>テジュン</t>
    </rPh>
    <phoneticPr fontId="3"/>
  </si>
  <si>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3"/>
  </si>
  <si>
    <t>※過年度の実績報告内容に即して記入してください。</t>
    <rPh sb="1" eb="4">
      <t>カネンド</t>
    </rPh>
    <rPh sb="5" eb="7">
      <t>ジッセキ</t>
    </rPh>
    <rPh sb="7" eb="9">
      <t>ホウコク</t>
    </rPh>
    <rPh sb="9" eb="11">
      <t>ナイヨウ</t>
    </rPh>
    <rPh sb="12" eb="13">
      <t>ソク</t>
    </rPh>
    <rPh sb="15" eb="17">
      <t>キニュウ</t>
    </rPh>
    <phoneticPr fontId="2"/>
  </si>
  <si>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3"/>
  </si>
  <si>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2"/>
  </si>
  <si>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3"/>
  </si>
  <si>
    <t>・入力するセルの凡例（各シ－ト共通）</t>
    <rPh sb="1" eb="3">
      <t>ニュウリョク</t>
    </rPh>
    <rPh sb="8" eb="10">
      <t>ハンレイ</t>
    </rPh>
    <rPh sb="11" eb="12">
      <t>カク</t>
    </rPh>
    <rPh sb="15" eb="17">
      <t>キョウツウ</t>
    </rPh>
    <phoneticPr fontId="3"/>
  </si>
  <si>
    <t>　：必要情報を入力してください。</t>
    <rPh sb="2" eb="4">
      <t>ヒツヨウ</t>
    </rPh>
    <rPh sb="4" eb="6">
      <t>ジョウホウ</t>
    </rPh>
    <rPh sb="7" eb="9">
      <t>ニュウリョク</t>
    </rPh>
    <phoneticPr fontId="3"/>
  </si>
  <si>
    <t>　：プルダウンリストから選択してください。</t>
    <rPh sb="12" eb="14">
      <t>センタク</t>
    </rPh>
    <phoneticPr fontId="3"/>
  </si>
  <si>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3"/>
  </si>
  <si>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2"/>
  </si>
  <si>
    <t>複数年度事業は、「3-2　設備導入事業経費の配分」を事業期間すべての年度分の書類を作成してください。</t>
    <rPh sb="0" eb="2">
      <t>フクスウ</t>
    </rPh>
    <rPh sb="2" eb="4">
      <t>ネンド</t>
    </rPh>
    <rPh sb="4" eb="6">
      <t>ジギョウ</t>
    </rPh>
    <rPh sb="13" eb="15">
      <t>セツビ</t>
    </rPh>
    <rPh sb="15" eb="17">
      <t>ドウニュウ</t>
    </rPh>
    <rPh sb="17" eb="19">
      <t>ジギョウ</t>
    </rPh>
    <rPh sb="19" eb="21">
      <t>ケイヒ</t>
    </rPh>
    <rPh sb="22" eb="24">
      <t>ハイブン</t>
    </rPh>
    <rPh sb="26" eb="28">
      <t>ジギョウ</t>
    </rPh>
    <rPh sb="28" eb="30">
      <t>キカン</t>
    </rPh>
    <rPh sb="34" eb="36">
      <t>ネンド</t>
    </rPh>
    <rPh sb="36" eb="37">
      <t>ブン</t>
    </rPh>
    <rPh sb="38" eb="40">
      <t>ショルイ</t>
    </rPh>
    <rPh sb="41" eb="43">
      <t>サクセイ</t>
    </rPh>
    <phoneticPr fontId="3"/>
  </si>
  <si>
    <t>1申請で複数の種類の再生可能エネルギー利用設備を導入する場合は、ＳＩＩまでお問い合わせください。</t>
    <rPh sb="1" eb="3">
      <t>シンセイ</t>
    </rPh>
    <rPh sb="4" eb="6">
      <t>フクスウ</t>
    </rPh>
    <rPh sb="7" eb="9">
      <t>シュルイ</t>
    </rPh>
    <rPh sb="10" eb="12">
      <t>サイセイ</t>
    </rPh>
    <rPh sb="12" eb="14">
      <t>カノウ</t>
    </rPh>
    <rPh sb="19" eb="21">
      <t>リヨウ</t>
    </rPh>
    <rPh sb="21" eb="23">
      <t>セツビ</t>
    </rPh>
    <rPh sb="24" eb="26">
      <t>ドウニュウ</t>
    </rPh>
    <rPh sb="28" eb="30">
      <t>バアイ</t>
    </rPh>
    <rPh sb="38" eb="39">
      <t>ト</t>
    </rPh>
    <rPh sb="40" eb="41">
      <t>ア</t>
    </rPh>
    <phoneticPr fontId="3"/>
  </si>
  <si>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3"/>
  </si>
  <si>
    <t>書類の不足がないかをチェックリストにて確認し、公募要領の「ファイリング例」に従ってファイリングしてください。</t>
    <rPh sb="0" eb="2">
      <t>ショルイ</t>
    </rPh>
    <rPh sb="3" eb="5">
      <t>フソク</t>
    </rPh>
    <rPh sb="19" eb="21">
      <t>カクニン</t>
    </rPh>
    <rPh sb="23" eb="25">
      <t>コウボ</t>
    </rPh>
    <rPh sb="25" eb="27">
      <t>ヨウリョウ</t>
    </rPh>
    <rPh sb="35" eb="36">
      <t>レイ</t>
    </rPh>
    <rPh sb="38" eb="39">
      <t>シタガ</t>
    </rPh>
    <phoneticPr fontId="3"/>
  </si>
  <si>
    <t>初めに「（別紙3）役員名簿」及び「3-1　実施計画書概要」の入力・プルダウンリストのセルを入力してください。</t>
    <rPh sb="0" eb="1">
      <t>ハジ</t>
    </rPh>
    <rPh sb="5" eb="7">
      <t>ベッシ</t>
    </rPh>
    <rPh sb="9" eb="11">
      <t>ヤクイン</t>
    </rPh>
    <rPh sb="11" eb="13">
      <t>メイボ</t>
    </rPh>
    <rPh sb="14" eb="15">
      <t>オヨ</t>
    </rPh>
    <rPh sb="21" eb="23">
      <t>ジッシ</t>
    </rPh>
    <rPh sb="23" eb="26">
      <t>ケイカクショ</t>
    </rPh>
    <rPh sb="26" eb="28">
      <t>ガイヨウ</t>
    </rPh>
    <rPh sb="30" eb="32">
      <t>ニュウリョク</t>
    </rPh>
    <rPh sb="45" eb="47">
      <t>ニュウリョク</t>
    </rPh>
    <phoneticPr fontId="2"/>
  </si>
  <si>
    <t>複数の種類の再生可能エネルギー利用設備を導入している申請案件</t>
    <rPh sb="3" eb="5">
      <t>シュルイ</t>
    </rPh>
    <rPh sb="8" eb="10">
      <t>カノウ</t>
    </rPh>
    <phoneticPr fontId="2"/>
  </si>
  <si>
    <t>型式</t>
    <rPh sb="0" eb="2">
      <t>カタシキ</t>
    </rPh>
    <phoneticPr fontId="2"/>
  </si>
  <si>
    <t>・機器が「3-10　システムフロー図」及び「3-11　機器配置図」と照合できるようにしてください。</t>
    <rPh sb="1" eb="3">
      <t>キキ</t>
    </rPh>
    <rPh sb="17" eb="18">
      <t>ズ</t>
    </rPh>
    <rPh sb="19" eb="20">
      <t>オヨ</t>
    </rPh>
    <rPh sb="27" eb="29">
      <t>キキ</t>
    </rPh>
    <rPh sb="29" eb="31">
      <t>ハイチ</t>
    </rPh>
    <rPh sb="31" eb="32">
      <t>ズ</t>
    </rPh>
    <rPh sb="34" eb="36">
      <t>ショウゴウ</t>
    </rPh>
    <phoneticPr fontId="3"/>
  </si>
  <si>
    <t>必要な場合のみ</t>
    <phoneticPr fontId="2"/>
  </si>
  <si>
    <t>「3-7　設備及び導入効果」は申請する再生可能エネルギー利用設備のもののみ記入してください。</t>
    <rPh sb="5" eb="7">
      <t>セツビ</t>
    </rPh>
    <rPh sb="7" eb="8">
      <t>オヨ</t>
    </rPh>
    <rPh sb="9" eb="11">
      <t>ドウニュウ</t>
    </rPh>
    <rPh sb="11" eb="13">
      <t>コウカ</t>
    </rPh>
    <rPh sb="15" eb="17">
      <t>シンセイ</t>
    </rPh>
    <rPh sb="19" eb="21">
      <t>サイセイ</t>
    </rPh>
    <rPh sb="21" eb="23">
      <t>カノウ</t>
    </rPh>
    <rPh sb="28" eb="30">
      <t>リヨウ</t>
    </rPh>
    <rPh sb="30" eb="32">
      <t>セツビ</t>
    </rPh>
    <rPh sb="37" eb="39">
      <t>キニュウ</t>
    </rPh>
    <phoneticPr fontId="3"/>
  </si>
  <si>
    <t>補助事業に要する経費の四半期別発生予定額（別紙２）</t>
    <rPh sb="0" eb="2">
      <t>ホジョ</t>
    </rPh>
    <rPh sb="2" eb="4">
      <t>ジギョウ</t>
    </rPh>
    <rPh sb="5" eb="6">
      <t>ヨウ</t>
    </rPh>
    <rPh sb="8" eb="10">
      <t>ケイヒ</t>
    </rPh>
    <rPh sb="11" eb="14">
      <t>シハンキ</t>
    </rPh>
    <rPh sb="14" eb="15">
      <t>ベツ</t>
    </rPh>
    <rPh sb="15" eb="17">
      <t>ハッセイ</t>
    </rPh>
    <rPh sb="17" eb="19">
      <t>ヨテイ</t>
    </rPh>
    <rPh sb="19" eb="20">
      <t>ガク</t>
    </rPh>
    <rPh sb="21" eb="23">
      <t>ベッシ</t>
    </rPh>
    <phoneticPr fontId="2"/>
  </si>
  <si>
    <t>Excel書式</t>
  </si>
  <si>
    <t>Excel書式</t>
    <phoneticPr fontId="2"/>
  </si>
  <si>
    <t>Excel書式</t>
    <phoneticPr fontId="2"/>
  </si>
  <si>
    <t>１／３</t>
  </si>
  <si>
    <t>△</t>
    <phoneticPr fontId="2"/>
  </si>
  <si>
    <r>
      <t>バイオマス燃料製造設備</t>
    </r>
    <r>
      <rPr>
        <u/>
        <sz val="10"/>
        <color indexed="8"/>
        <rFont val="ＭＳ ゴシック"/>
        <family val="3"/>
        <charset val="128"/>
      </rPr>
      <t>以外は提出が必要</t>
    </r>
    <rPh sb="11" eb="13">
      <t>イガイ</t>
    </rPh>
    <rPh sb="14" eb="16">
      <t>テイシュツ</t>
    </rPh>
    <rPh sb="17" eb="19">
      <t>ヒツヨウ</t>
    </rPh>
    <phoneticPr fontId="2"/>
  </si>
  <si>
    <t>財務諸表（貸借対照表及び損益計算書）直近３期分</t>
    <rPh sb="0" eb="2">
      <t>ザイム</t>
    </rPh>
    <rPh sb="2" eb="4">
      <t>ショヒョウ</t>
    </rPh>
    <rPh sb="5" eb="10">
      <t>タイシャクタイショウヒョウ</t>
    </rPh>
    <rPh sb="10" eb="11">
      <t>オヨ</t>
    </rPh>
    <rPh sb="12" eb="14">
      <t>ソンエキ</t>
    </rPh>
    <rPh sb="14" eb="17">
      <t>ケイサンショ</t>
    </rPh>
    <rPh sb="18" eb="20">
      <t>チョッキン</t>
    </rPh>
    <rPh sb="21" eb="22">
      <t>キ</t>
    </rPh>
    <rPh sb="22" eb="23">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</si>
</sst>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quot;¥&quot;#,##0_);[Red]\(&quot;¥&quot;#,##0\)"/>
    <numFmt numFmtId="177" formatCode="#,##0_ "/>
    <numFmt numFmtId="178" formatCode="[$-411]ggge&quot;年&quot;m&quot;月&quot;d&quot;日&quot;;@"/>
    <numFmt numFmtId="179" formatCode="[&lt;=99999999]####\-####;\(00\)\ ####\-####"/>
    <numFmt numFmtId="180" formatCode="#,##0.000;[Red]\-#,##0.000"/>
    <numFmt numFmtId="181" formatCode="0.0"/>
    <numFmt numFmtId="182" formatCode="[DBNum3][$-411]0"/>
    <numFmt numFmtId="183" formatCode="[=0]&quot;&quot;;General"/>
    <numFmt numFmtId="184" formatCode="&quot;手&quot;&quot;順&quot;##"/>
    <numFmt numFmtId="185" formatCode="#,##0.00_ "/>
    <numFmt numFmtId="186" formatCode="&quot;平成&quot;##&quot;年度&quot;"/>
    <numFmt numFmtId="187" formatCode="#&quot;．&quot;"/>
    <numFmt numFmtId="188" formatCode="##&quot;年&quot;"/>
    <numFmt numFmtId="189" formatCode="#&quot;年&quot;"/>
    <numFmt numFmtId="190" formatCode="#&quot;年目&quot;"/>
    <numFmt numFmtId="191" formatCode="_ * #,##0.0_ ;_ * \-#,##0.0_ ;_ * &quot;-&quot;?_ ;_ @_ "/>
    <numFmt numFmtId="192" formatCode="00"/>
    <numFmt numFmtId="193" formatCode="#&quot;人&quot;"/>
    <numFmt numFmtId="194" formatCode="#,###&quot;円&quot;\ "/>
    <numFmt numFmtId="195" formatCode="#,###"/>
    <numFmt numFmtId="196" formatCode="#,###.0"/>
    <numFmt numFmtId="197" formatCode="#,##0.0"/>
  </numFmts>
  <fonts count="96">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12"/>
      <name val="Arial Unicode MS"/>
      <family val="3"/>
      <charset val="128"/>
    </font>
    <font>
      <sz val="8"/>
      <name val="ＭＳ ゴシック"/>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sz val="10"/>
      <color indexed="10"/>
      <name val="ＭＳ Ｐ明朝"/>
      <family val="1"/>
      <charset val="128"/>
    </font>
    <font>
      <sz val="10"/>
      <color indexed="10"/>
      <name val="ＭＳ 明朝"/>
      <family val="1"/>
      <charset val="128"/>
    </font>
    <font>
      <sz val="9"/>
      <color indexed="8"/>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vertAlign val="superscript"/>
      <sz val="11"/>
      <color indexed="8"/>
      <name val="ＭＳ 明朝"/>
      <family val="1"/>
      <charset val="128"/>
    </font>
    <font>
      <sz val="14"/>
      <name val="ＭＳ 明朝"/>
      <family val="1"/>
      <charset val="128"/>
    </font>
    <font>
      <sz val="11"/>
      <name val="ＭＳ Ｐ明朝"/>
      <family val="1"/>
      <charset val="128"/>
    </font>
    <font>
      <sz val="10"/>
      <name val="ＭＳ Ｐ明朝"/>
      <family val="1"/>
      <charset val="128"/>
    </font>
    <font>
      <sz val="12"/>
      <color indexed="8"/>
      <name val="ＭＳ 明朝"/>
      <family val="1"/>
      <charset val="128"/>
    </font>
    <font>
      <sz val="8"/>
      <name val="ＭＳ 明朝"/>
      <family val="1"/>
      <charset val="128"/>
    </font>
    <font>
      <b/>
      <sz val="12"/>
      <name val="ＭＳ 明朝"/>
      <family val="1"/>
      <charset val="128"/>
    </font>
    <font>
      <b/>
      <sz val="12"/>
      <color indexed="10"/>
      <name val="ＭＳ 明朝"/>
      <family val="1"/>
      <charset val="128"/>
    </font>
    <font>
      <vertAlign val="superscript"/>
      <sz val="11"/>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Ｐゴシック"/>
      <family val="3"/>
      <charset val="128"/>
    </font>
    <font>
      <sz val="10.5"/>
      <color indexed="8"/>
      <name val="ＭＳ 明朝"/>
      <family val="1"/>
      <charset val="128"/>
    </font>
    <font>
      <sz val="11"/>
      <color indexed="8"/>
      <name val="ＭＳ 明朝"/>
      <family val="1"/>
      <charset val="128"/>
    </font>
    <font>
      <sz val="11"/>
      <color indexed="8"/>
      <name val="ＭＳ 明朝"/>
      <family val="1"/>
      <charset val="128"/>
    </font>
    <font>
      <sz val="10"/>
      <color indexed="8"/>
      <name val="ＭＳ 明朝"/>
      <family val="1"/>
      <charset val="128"/>
    </font>
    <font>
      <sz val="11"/>
      <color indexed="30"/>
      <name val="ＭＳ 明朝"/>
      <family val="1"/>
      <charset val="128"/>
    </font>
    <font>
      <sz val="16"/>
      <color indexed="8"/>
      <name val="ＭＳ 明朝"/>
      <family val="1"/>
      <charset val="128"/>
    </font>
    <font>
      <sz val="14"/>
      <color indexed="8"/>
      <name val="ＭＳ 明朝"/>
      <family val="1"/>
      <charset val="128"/>
    </font>
    <font>
      <b/>
      <sz val="9"/>
      <color indexed="10"/>
      <name val="ＭＳ Ｐゴシック"/>
      <family val="3"/>
      <charset val="128"/>
    </font>
    <font>
      <u/>
      <sz val="11"/>
      <color indexed="10"/>
      <name val="ＭＳ Ｐゴシック"/>
      <family val="3"/>
      <charset val="128"/>
    </font>
    <font>
      <sz val="14"/>
      <color indexed="10"/>
      <name val="ＭＳ Ｐ明朝"/>
      <family val="1"/>
      <charset val="128"/>
    </font>
    <font>
      <sz val="10"/>
      <color indexed="10"/>
      <name val="ＭＳ 明朝"/>
      <family val="1"/>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0.5"/>
      <name val="ＭＳ Ｐ明朝"/>
      <family val="1"/>
      <charset val="128"/>
    </font>
    <font>
      <b/>
      <sz val="18"/>
      <color indexed="56"/>
      <name val="ＭＳ Ｐゴシック"/>
      <family val="3"/>
      <charset val="128"/>
    </font>
    <font>
      <b/>
      <sz val="11"/>
      <color indexed="56"/>
      <name val="ＭＳ Ｐゴシック"/>
      <family val="3"/>
      <charset val="128"/>
    </font>
    <font>
      <sz val="16"/>
      <name val="ＭＳ ゴシック"/>
      <family val="3"/>
      <charset val="128"/>
    </font>
    <font>
      <sz val="8"/>
      <color indexed="8"/>
      <name val="ＭＳ 明朝"/>
      <family val="1"/>
      <charset val="128"/>
    </font>
    <font>
      <u/>
      <sz val="10"/>
      <color indexed="8"/>
      <name val="ＭＳ ゴシック"/>
      <family val="3"/>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b/>
      <sz val="14"/>
      <color theme="1"/>
      <name val="ＭＳ 明朝"/>
      <family val="1"/>
      <charset val="128"/>
    </font>
    <font>
      <sz val="12"/>
      <color rgb="FF0000FF"/>
      <name val="ＭＳ 明朝"/>
      <family val="1"/>
      <charset val="128"/>
    </font>
    <font>
      <b/>
      <sz val="10.5"/>
      <color theme="1"/>
      <name val="ＭＳ 明朝"/>
      <family val="1"/>
      <charset val="128"/>
    </font>
    <font>
      <sz val="12"/>
      <color theme="1"/>
      <name val="ＭＳ 明朝"/>
      <family val="1"/>
      <charset val="128"/>
    </font>
    <font>
      <sz val="14"/>
      <color theme="1"/>
      <name val="ＭＳ 明朝"/>
      <family val="1"/>
      <charset val="128"/>
    </font>
    <font>
      <sz val="10.5"/>
      <color rgb="FF000000"/>
      <name val="ＭＳ 明朝"/>
      <family val="1"/>
      <charset val="128"/>
    </font>
    <font>
      <sz val="16"/>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b/>
      <sz val="10.5"/>
      <color rgb="FF000000"/>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9"/>
      <color rgb="FF0033CC"/>
      <name val="ＭＳ 明朝"/>
      <family val="1"/>
      <charset val="128"/>
    </font>
    <font>
      <sz val="9"/>
      <color theme="1"/>
      <name val="ＭＳ 明朝"/>
      <family val="1"/>
      <charset val="128"/>
    </font>
    <font>
      <sz val="11"/>
      <color rgb="FFFF0000"/>
      <name val="ＭＳ 明朝"/>
      <family val="1"/>
      <charset val="128"/>
    </font>
    <font>
      <sz val="10"/>
      <color theme="0" tint="-0.34998626667073579"/>
      <name val="ＭＳ ゴシック"/>
      <family val="3"/>
      <charset val="128"/>
    </font>
    <font>
      <sz val="10"/>
      <color theme="1"/>
      <name val="ＭＳ Ｐゴシック"/>
      <family val="3"/>
      <charset val="128"/>
      <scheme val="minor"/>
    </font>
    <font>
      <sz val="9"/>
      <color rgb="FF0000FF"/>
      <name val="ＭＳ 明朝"/>
      <family val="1"/>
      <charset val="128"/>
    </font>
    <font>
      <sz val="10"/>
      <color rgb="FF0033CC"/>
      <name val="ＭＳ 明朝"/>
      <family val="1"/>
      <charset val="128"/>
    </font>
    <font>
      <sz val="10"/>
      <color theme="1"/>
      <name val="ＭＳ 明朝"/>
      <family val="1"/>
      <charset val="128"/>
    </font>
    <font>
      <sz val="10.5"/>
      <color rgb="FF0000FF"/>
      <name val="ＭＳ 明朝"/>
      <family val="1"/>
      <charset val="128"/>
    </font>
    <font>
      <sz val="10"/>
      <color rgb="FF0000FF"/>
      <name val="ＭＳ 明朝"/>
      <family val="1"/>
      <charset val="128"/>
    </font>
    <font>
      <b/>
      <sz val="14"/>
      <color rgb="FFFF0000"/>
      <name val="ＭＳ 明朝"/>
      <family val="1"/>
      <charset val="128"/>
    </font>
    <font>
      <sz val="10.5"/>
      <color theme="1"/>
      <name val="ＭＳ ゴシック"/>
      <family val="3"/>
      <charset val="128"/>
    </font>
    <font>
      <sz val="8"/>
      <color theme="1"/>
      <name val="ＭＳ ゴシック"/>
      <family val="3"/>
      <charset val="128"/>
    </font>
    <font>
      <sz val="14"/>
      <color rgb="FF000000"/>
      <name val="ＭＳ 明朝"/>
      <family val="1"/>
      <charset val="128"/>
    </font>
    <font>
      <sz val="9"/>
      <color rgb="FF000000"/>
      <name val="ＭＳ 明朝"/>
      <family val="1"/>
      <charset val="128"/>
    </font>
    <font>
      <b/>
      <sz val="16"/>
      <color theme="1"/>
      <name val="ＭＳ 明朝"/>
      <family val="1"/>
      <charset val="128"/>
    </font>
    <font>
      <sz val="8"/>
      <color rgb="FF000000"/>
      <name val="ＭＳ 明朝"/>
      <family val="1"/>
      <charset val="128"/>
    </font>
    <font>
      <b/>
      <sz val="12"/>
      <color theme="1"/>
      <name val="ＭＳ 明朝"/>
      <family val="1"/>
      <charset val="128"/>
    </font>
  </fonts>
  <fills count="2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13"/>
        <bgColor indexed="64"/>
      </patternFill>
    </fill>
    <fill>
      <patternFill patternType="solid">
        <fgColor indexed="49"/>
        <bgColor indexed="64"/>
      </patternFill>
    </fill>
    <fill>
      <patternFill patternType="solid">
        <fgColor indexed="50"/>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rgb="FFCC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theme="8" tint="0.79998168889431442"/>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theme="8" tint="0.59999389629810485"/>
      </patternFill>
    </fill>
  </fills>
  <borders count="190">
    <border>
      <left/>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top style="double">
        <color indexed="64"/>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medium">
        <color indexed="64"/>
      </left>
      <right/>
      <top style="dotted">
        <color indexed="64"/>
      </top>
      <bottom style="double">
        <color indexed="64"/>
      </bottom>
      <diagonal/>
    </border>
    <border>
      <left/>
      <right/>
      <top/>
      <bottom style="dotted">
        <color indexed="64"/>
      </bottom>
      <diagonal/>
    </border>
    <border>
      <left/>
      <right/>
      <top/>
      <bottom style="dash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bottom style="thin">
        <color indexed="53"/>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style="thin">
        <color rgb="FFFF0000"/>
      </left>
      <right style="thin">
        <color rgb="FFFF0000"/>
      </right>
      <top style="thin">
        <color rgb="FFFF0000"/>
      </top>
      <bottom style="thin">
        <color rgb="FFFF0000"/>
      </bottom>
      <diagonal/>
    </border>
    <border>
      <left style="thin">
        <color rgb="FFFF6600"/>
      </left>
      <right/>
      <top/>
      <bottom style="thin">
        <color rgb="FFFF6600"/>
      </bottom>
      <diagonal/>
    </border>
    <border>
      <left/>
      <right/>
      <top/>
      <bottom style="thin">
        <color rgb="FFFF6600"/>
      </bottom>
      <diagonal/>
    </border>
    <border>
      <left/>
      <right style="thin">
        <color rgb="FFFF6600"/>
      </right>
      <top/>
      <bottom style="thin">
        <color rgb="FFFF66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rgb="FFFF6600"/>
      </right>
      <top/>
      <bottom/>
      <diagonal/>
    </border>
    <border>
      <left style="double">
        <color rgb="FFFF6600"/>
      </left>
      <right/>
      <top style="thin">
        <color rgb="FFFF6600"/>
      </top>
      <bottom style="thin">
        <color rgb="FFFF6600"/>
      </bottom>
      <diagonal/>
    </border>
    <border>
      <left/>
      <right style="thin">
        <color rgb="FFFF6600"/>
      </right>
      <top style="thin">
        <color rgb="FFFF6600"/>
      </top>
      <bottom style="thin">
        <color rgb="FFFF6600"/>
      </bottom>
      <diagonal/>
    </border>
    <border>
      <left style="thin">
        <color rgb="FFFF6600"/>
      </left>
      <right style="thin">
        <color rgb="FFFF6600"/>
      </right>
      <top style="thin">
        <color rgb="FFFF6600"/>
      </top>
      <bottom style="double">
        <color rgb="FFFF6600"/>
      </bottom>
      <diagonal/>
    </border>
    <border>
      <left style="thin">
        <color rgb="FFFF6600"/>
      </left>
      <right style="thin">
        <color rgb="FFFF6600"/>
      </right>
      <top style="thin">
        <color rgb="FFFF6600"/>
      </top>
      <bottom style="thin">
        <color rgb="FFFF6600"/>
      </bottom>
      <diagonal/>
    </border>
    <border>
      <left style="thin">
        <color rgb="FFFF6600"/>
      </left>
      <right style="thin">
        <color rgb="FFFF6600"/>
      </right>
      <top/>
      <bottom style="thin">
        <color rgb="FFFF6600"/>
      </bottom>
      <diagonal/>
    </border>
    <border>
      <left style="thin">
        <color rgb="FFFF6600"/>
      </left>
      <right/>
      <top style="thin">
        <color rgb="FFFF6600"/>
      </top>
      <bottom style="double">
        <color rgb="FFFF6600"/>
      </bottom>
      <diagonal/>
    </border>
    <border>
      <left style="double">
        <color rgb="FFFF6600"/>
      </left>
      <right style="thin">
        <color rgb="FFFF6600"/>
      </right>
      <top style="thin">
        <color rgb="FFFF6600"/>
      </top>
      <bottom style="thin">
        <color rgb="FFFF6600"/>
      </bottom>
      <diagonal/>
    </border>
    <border>
      <left style="thin">
        <color rgb="FFFF6600"/>
      </left>
      <right style="double">
        <color rgb="FFFF6600"/>
      </right>
      <top style="thin">
        <color rgb="FFFF6600"/>
      </top>
      <bottom style="thin">
        <color rgb="FFFF6600"/>
      </bottom>
      <diagonal/>
    </border>
    <border>
      <left style="thin">
        <color rgb="FFFF6600"/>
      </left>
      <right/>
      <top style="thin">
        <color rgb="FFFF6600"/>
      </top>
      <bottom style="thin">
        <color rgb="FFFF6600"/>
      </bottom>
      <diagonal/>
    </border>
    <border>
      <left style="double">
        <color rgb="FFFF6600"/>
      </left>
      <right/>
      <top/>
      <bottom style="thin">
        <color rgb="FFFF6600"/>
      </bottom>
      <diagonal/>
    </border>
    <border>
      <left/>
      <right style="thin">
        <color rgb="FFFF6600"/>
      </right>
      <top style="thin">
        <color rgb="FFFF6600"/>
      </top>
      <bottom style="double">
        <color rgb="FFFF6600"/>
      </bottom>
      <diagonal/>
    </border>
    <border>
      <left style="double">
        <color rgb="FFFF6600"/>
      </left>
      <right/>
      <top style="thin">
        <color rgb="FFFF6600"/>
      </top>
      <bottom/>
      <diagonal/>
    </border>
    <border>
      <left/>
      <right style="double">
        <color rgb="FFFF6600"/>
      </right>
      <top style="thin">
        <color rgb="FFFF6600"/>
      </top>
      <bottom/>
      <diagonal/>
    </border>
    <border>
      <left style="double">
        <color rgb="FFFF6600"/>
      </left>
      <right/>
      <top/>
      <bottom style="double">
        <color rgb="FFFF6600"/>
      </bottom>
      <diagonal/>
    </border>
    <border>
      <left/>
      <right style="double">
        <color rgb="FFFF6600"/>
      </right>
      <top/>
      <bottom style="double">
        <color rgb="FFFF6600"/>
      </bottom>
      <diagonal/>
    </border>
    <border>
      <left/>
      <right/>
      <top style="thin">
        <color rgb="FFFF6600"/>
      </top>
      <bottom style="thin">
        <color rgb="FFFF6600"/>
      </bottom>
      <diagonal/>
    </border>
    <border>
      <left style="double">
        <color rgb="FFFF6600"/>
      </left>
      <right style="thin">
        <color rgb="FFFF6600"/>
      </right>
      <top/>
      <bottom style="thin">
        <color rgb="FFFF6600"/>
      </bottom>
      <diagonal/>
    </border>
    <border>
      <left style="thin">
        <color rgb="FFFF6600"/>
      </left>
      <right style="double">
        <color rgb="FFFF6600"/>
      </right>
      <top/>
      <bottom style="thin">
        <color rgb="FFFF6600"/>
      </bottom>
      <diagonal/>
    </border>
    <border>
      <left style="double">
        <color rgb="FFFF6600"/>
      </left>
      <right style="thin">
        <color rgb="FFFF6600"/>
      </right>
      <top style="thin">
        <color rgb="FFFF6600"/>
      </top>
      <bottom style="double">
        <color rgb="FFFF6600"/>
      </bottom>
      <diagonal/>
    </border>
    <border>
      <left style="thin">
        <color rgb="FFFF6600"/>
      </left>
      <right/>
      <top style="thin">
        <color rgb="FFFF6600"/>
      </top>
      <bottom/>
      <diagonal/>
    </border>
    <border>
      <left style="thin">
        <color rgb="FFFF6600"/>
      </left>
      <right/>
      <top/>
      <bottom style="double">
        <color rgb="FFFF6600"/>
      </bottom>
      <diagonal/>
    </border>
    <border>
      <left/>
      <right/>
      <top style="thin">
        <color rgb="FFFF6600"/>
      </top>
      <bottom/>
      <diagonal/>
    </border>
    <border>
      <left/>
      <right style="thin">
        <color rgb="FFFF6600"/>
      </right>
      <top style="thin">
        <color rgb="FFFF6600"/>
      </top>
      <bottom/>
      <diagonal/>
    </border>
    <border>
      <left style="thin">
        <color rgb="FFFF6600"/>
      </left>
      <right/>
      <top/>
      <bottom/>
      <diagonal/>
    </border>
  </borders>
  <cellStyleXfs count="24">
    <xf numFmtId="0" fontId="0" fillId="0" borderId="0">
      <alignment vertical="center"/>
    </xf>
    <xf numFmtId="0" fontId="50" fillId="0" borderId="152">
      <alignment horizontal="left" vertical="center"/>
    </xf>
    <xf numFmtId="9" fontId="34" fillId="0" borderId="0" applyFont="0" applyFill="0" applyBorder="0" applyAlignment="0" applyProtection="0">
      <alignment vertical="center"/>
    </xf>
    <xf numFmtId="9" fontId="1" fillId="0" borderId="0" applyFont="0" applyFill="0" applyBorder="0" applyAlignment="0" applyProtection="0">
      <alignment vertical="center"/>
    </xf>
    <xf numFmtId="0" fontId="4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34"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7" fillId="0" borderId="0"/>
    <xf numFmtId="0" fontId="57" fillId="0" borderId="0">
      <alignment vertical="center"/>
    </xf>
    <xf numFmtId="0" fontId="56" fillId="0" borderId="0">
      <alignment vertical="center"/>
    </xf>
    <xf numFmtId="0" fontId="1" fillId="0" borderId="0"/>
    <xf numFmtId="0" fontId="1" fillId="0" borderId="0"/>
    <xf numFmtId="0" fontId="1" fillId="0" borderId="0">
      <alignment vertical="center"/>
    </xf>
    <xf numFmtId="0" fontId="1" fillId="0" borderId="0">
      <alignment vertical="center"/>
    </xf>
    <xf numFmtId="0" fontId="56" fillId="0" borderId="0">
      <alignment vertical="center"/>
    </xf>
    <xf numFmtId="0" fontId="57" fillId="0" borderId="0"/>
    <xf numFmtId="0" fontId="57" fillId="0" borderId="0"/>
    <xf numFmtId="0" fontId="1" fillId="0" borderId="0"/>
  </cellStyleXfs>
  <cellXfs count="1113">
    <xf numFmtId="0" fontId="0" fillId="0" borderId="0" xfId="0">
      <alignment vertical="center"/>
    </xf>
    <xf numFmtId="0" fontId="6" fillId="0" borderId="0" xfId="0" applyFont="1">
      <alignment vertical="center"/>
    </xf>
    <xf numFmtId="0" fontId="6" fillId="0" borderId="0" xfId="0" applyFont="1" applyAlignment="1">
      <alignment vertical="center"/>
    </xf>
    <xf numFmtId="0" fontId="9"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center"/>
    </xf>
    <xf numFmtId="0" fontId="15" fillId="0" borderId="0" xfId="0" applyFont="1" applyAlignment="1">
      <alignment vertical="top"/>
    </xf>
    <xf numFmtId="0" fontId="37" fillId="0" borderId="0" xfId="15" applyFont="1" applyAlignment="1">
      <alignment vertical="top"/>
    </xf>
    <xf numFmtId="0" fontId="38" fillId="0" borderId="0" xfId="15" applyFont="1" applyAlignment="1">
      <alignment vertical="center" shrinkToFit="1"/>
    </xf>
    <xf numFmtId="0" fontId="38" fillId="0" borderId="0" xfId="15" applyFont="1">
      <alignment vertical="center"/>
    </xf>
    <xf numFmtId="0" fontId="38" fillId="0" borderId="0" xfId="15" applyFont="1" applyFill="1">
      <alignment vertical="center"/>
    </xf>
    <xf numFmtId="0" fontId="38" fillId="0" borderId="0" xfId="15" applyFont="1" applyAlignment="1">
      <alignment vertical="top"/>
    </xf>
    <xf numFmtId="0" fontId="40" fillId="0" borderId="0" xfId="15" applyFont="1" applyFill="1">
      <alignment vertical="center"/>
    </xf>
    <xf numFmtId="0" fontId="38" fillId="0" borderId="0" xfId="15" applyFont="1" applyFill="1" applyBorder="1">
      <alignment vertical="center"/>
    </xf>
    <xf numFmtId="0" fontId="36" fillId="0" borderId="0" xfId="15" applyFont="1" applyAlignment="1">
      <alignment horizontal="justify" vertical="center"/>
    </xf>
    <xf numFmtId="0" fontId="41" fillId="0" borderId="0" xfId="15" applyFont="1">
      <alignment vertical="center"/>
    </xf>
    <xf numFmtId="0" fontId="36" fillId="0" borderId="0" xfId="15" applyFont="1" applyAlignment="1">
      <alignment horizontal="left" vertical="center" indent="1"/>
    </xf>
    <xf numFmtId="0" fontId="56" fillId="0" borderId="0" xfId="15">
      <alignment vertical="center"/>
    </xf>
    <xf numFmtId="0" fontId="40" fillId="0" borderId="0" xfId="15" applyFont="1" applyFill="1" applyAlignment="1">
      <alignment horizontal="right" vertical="center"/>
    </xf>
    <xf numFmtId="0" fontId="38" fillId="0" borderId="0" xfId="15" applyFont="1" applyFill="1" applyBorder="1" applyAlignment="1">
      <alignment vertical="center"/>
    </xf>
    <xf numFmtId="0" fontId="20" fillId="0" borderId="0" xfId="15"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 fillId="0" borderId="0" xfId="0" applyFont="1" applyFill="1">
      <alignment vertical="center"/>
    </xf>
    <xf numFmtId="0" fontId="10" fillId="0" borderId="0" xfId="0" applyFont="1" applyFill="1" applyAlignment="1">
      <alignment horizontal="center" vertical="center"/>
    </xf>
    <xf numFmtId="0" fontId="21" fillId="0" borderId="0" xfId="0" applyFont="1" applyFill="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 fillId="0" borderId="0" xfId="0"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0" fontId="25" fillId="0" borderId="0" xfId="0" applyFont="1" applyAlignment="1">
      <alignment vertical="center"/>
    </xf>
    <xf numFmtId="0" fontId="6" fillId="0" borderId="0" xfId="0" applyFont="1" applyAlignment="1">
      <alignment horizontal="right" vertical="center"/>
    </xf>
    <xf numFmtId="0" fontId="26" fillId="0" borderId="0" xfId="0" applyFont="1" applyAlignment="1">
      <alignment vertical="center"/>
    </xf>
    <xf numFmtId="0" fontId="6" fillId="0" borderId="6" xfId="0" applyFont="1" applyBorder="1" applyAlignment="1">
      <alignment horizontal="center" vertical="center"/>
    </xf>
    <xf numFmtId="0" fontId="26" fillId="0" borderId="0" xfId="0" applyFont="1" applyBorder="1" applyAlignment="1">
      <alignment vertical="center"/>
    </xf>
    <xf numFmtId="0" fontId="25" fillId="0" borderId="0" xfId="0" applyFont="1" applyAlignment="1">
      <alignment vertical="center" wrapText="1"/>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Alignment="1">
      <alignment vertical="center" wrapText="1"/>
    </xf>
    <xf numFmtId="0" fontId="43" fillId="0" borderId="0" xfId="0" applyFont="1">
      <alignment vertical="center"/>
    </xf>
    <xf numFmtId="0" fontId="6" fillId="0" borderId="0" xfId="11" applyFont="1">
      <alignment vertical="center"/>
    </xf>
    <xf numFmtId="0" fontId="1" fillId="0" borderId="0" xfId="11">
      <alignment vertical="center"/>
    </xf>
    <xf numFmtId="0" fontId="6" fillId="0" borderId="0" xfId="11" applyFont="1" applyAlignment="1">
      <alignment horizontal="left" vertical="center"/>
    </xf>
    <xf numFmtId="0" fontId="6" fillId="0" borderId="0" xfId="23" applyFont="1" applyAlignment="1">
      <alignment vertical="center"/>
    </xf>
    <xf numFmtId="0" fontId="38" fillId="0" borderId="0" xfId="14" applyFont="1">
      <alignment vertical="center"/>
    </xf>
    <xf numFmtId="0" fontId="57" fillId="0" borderId="0" xfId="14">
      <alignment vertical="center"/>
    </xf>
    <xf numFmtId="0" fontId="12" fillId="0" borderId="0" xfId="23" applyFont="1" applyAlignment="1">
      <alignment vertical="center"/>
    </xf>
    <xf numFmtId="0" fontId="6" fillId="0" borderId="0" xfId="23" applyFont="1" applyAlignment="1">
      <alignment vertical="center" wrapText="1"/>
    </xf>
    <xf numFmtId="0" fontId="6" fillId="0" borderId="6" xfId="23" applyFont="1" applyBorder="1" applyAlignment="1">
      <alignment vertical="center"/>
    </xf>
    <xf numFmtId="0" fontId="6" fillId="0" borderId="0" xfId="23" applyFont="1" applyBorder="1" applyAlignment="1">
      <alignment vertical="center"/>
    </xf>
    <xf numFmtId="0" fontId="6" fillId="0" borderId="6" xfId="23" applyFont="1" applyBorder="1" applyAlignment="1">
      <alignment horizontal="center" vertical="center"/>
    </xf>
    <xf numFmtId="0" fontId="6" fillId="0" borderId="13" xfId="23" applyFont="1" applyBorder="1" applyAlignment="1">
      <alignment vertical="center"/>
    </xf>
    <xf numFmtId="0" fontId="6" fillId="0" borderId="13" xfId="23" applyFont="1" applyBorder="1" applyAlignment="1">
      <alignment horizontal="center" vertical="center"/>
    </xf>
    <xf numFmtId="0" fontId="6" fillId="0" borderId="14" xfId="23" applyFont="1" applyBorder="1" applyAlignment="1">
      <alignment vertical="center"/>
    </xf>
    <xf numFmtId="0" fontId="6" fillId="0" borderId="14" xfId="23" applyFont="1" applyBorder="1" applyAlignment="1">
      <alignment horizontal="center" vertical="center"/>
    </xf>
    <xf numFmtId="0" fontId="6" fillId="0" borderId="15" xfId="23" applyFont="1" applyBorder="1" applyAlignment="1">
      <alignment vertical="center"/>
    </xf>
    <xf numFmtId="0" fontId="6" fillId="0" borderId="15" xfId="23" applyFont="1" applyBorder="1" applyAlignment="1">
      <alignment horizontal="center" vertical="center"/>
    </xf>
    <xf numFmtId="0" fontId="20" fillId="0" borderId="0" xfId="23" applyFont="1" applyBorder="1" applyAlignment="1">
      <alignment vertical="center"/>
    </xf>
    <xf numFmtId="9" fontId="6" fillId="0" borderId="0" xfId="23" applyNumberFormat="1" applyFont="1" applyBorder="1" applyAlignment="1">
      <alignment vertical="center"/>
    </xf>
    <xf numFmtId="0" fontId="6" fillId="0" borderId="6" xfId="23" applyFont="1" applyBorder="1" applyAlignment="1">
      <alignment vertical="center" wrapText="1"/>
    </xf>
    <xf numFmtId="0" fontId="12" fillId="0" borderId="0" xfId="23" applyFont="1" applyAlignment="1">
      <alignment vertical="center" wrapText="1"/>
    </xf>
    <xf numFmtId="0" fontId="29" fillId="0" borderId="0" xfId="23" applyFont="1" applyAlignment="1">
      <alignment horizontal="center" vertical="center"/>
    </xf>
    <xf numFmtId="0" fontId="29" fillId="0" borderId="6" xfId="23" applyFont="1" applyBorder="1" applyAlignment="1">
      <alignment vertical="center"/>
    </xf>
    <xf numFmtId="0" fontId="6" fillId="0" borderId="0" xfId="23" applyNumberFormat="1" applyFont="1" applyAlignment="1">
      <alignment vertical="center"/>
    </xf>
    <xf numFmtId="0" fontId="7" fillId="2" borderId="6" xfId="12" applyFill="1" applyBorder="1" applyAlignment="1">
      <alignment vertical="center"/>
    </xf>
    <xf numFmtId="0" fontId="32" fillId="2" borderId="6" xfId="12" applyNumberFormat="1" applyFont="1" applyFill="1" applyBorder="1" applyAlignment="1" applyProtection="1">
      <alignment horizontal="center" vertical="center" wrapText="1"/>
    </xf>
    <xf numFmtId="0" fontId="32" fillId="2" borderId="6" xfId="12" applyNumberFormat="1" applyFont="1" applyFill="1" applyBorder="1" applyAlignment="1" applyProtection="1">
      <alignment vertical="center" wrapText="1"/>
    </xf>
    <xf numFmtId="0" fontId="7" fillId="0" borderId="0" xfId="12" applyAlignment="1">
      <alignment vertical="center"/>
    </xf>
    <xf numFmtId="0" fontId="7" fillId="3" borderId="6" xfId="12" quotePrefix="1" applyNumberFormat="1" applyFill="1" applyBorder="1" applyAlignment="1">
      <alignment vertical="center"/>
    </xf>
    <xf numFmtId="0" fontId="32" fillId="4" borderId="6" xfId="12" applyNumberFormat="1" applyFont="1" applyFill="1" applyBorder="1" applyAlignment="1" applyProtection="1">
      <alignment horizontal="left" vertical="center" wrapText="1"/>
    </xf>
    <xf numFmtId="0" fontId="32" fillId="4" borderId="6" xfId="12" applyNumberFormat="1" applyFont="1" applyFill="1" applyBorder="1" applyAlignment="1" applyProtection="1">
      <alignment vertical="center" wrapText="1"/>
    </xf>
    <xf numFmtId="0" fontId="38" fillId="5" borderId="16" xfId="15" applyFont="1" applyFill="1" applyBorder="1">
      <alignment vertical="center"/>
    </xf>
    <xf numFmtId="0" fontId="7" fillId="5" borderId="16" xfId="12" applyFill="1" applyBorder="1" applyAlignment="1">
      <alignment vertical="center"/>
    </xf>
    <xf numFmtId="0" fontId="32" fillId="4" borderId="6" xfId="12" applyNumberFormat="1" applyFont="1" applyFill="1" applyBorder="1" applyAlignment="1" applyProtection="1">
      <alignment horizontal="center" vertical="center" wrapText="1"/>
    </xf>
    <xf numFmtId="0" fontId="13" fillId="6" borderId="0" xfId="15" applyFont="1" applyFill="1" applyAlignment="1">
      <alignment horizontal="left" vertical="center"/>
    </xf>
    <xf numFmtId="0" fontId="6" fillId="0" borderId="0" xfId="15" applyFont="1" applyFill="1">
      <alignment vertical="center"/>
    </xf>
    <xf numFmtId="0" fontId="13" fillId="7" borderId="0" xfId="15" applyFont="1" applyFill="1" applyAlignment="1">
      <alignment horizontal="left" vertical="center"/>
    </xf>
    <xf numFmtId="0" fontId="45" fillId="0" borderId="0" xfId="0" applyFont="1" applyAlignment="1">
      <alignment horizontal="left" vertical="center" indent="1"/>
    </xf>
    <xf numFmtId="0" fontId="46" fillId="0" borderId="0" xfId="0" applyFont="1" applyAlignment="1">
      <alignment horizontal="left" vertical="center"/>
    </xf>
    <xf numFmtId="0" fontId="38" fillId="0" borderId="0" xfId="15" applyFont="1" applyFill="1" applyBorder="1" applyAlignment="1">
      <alignment horizontal="center" vertical="center"/>
    </xf>
    <xf numFmtId="0" fontId="38" fillId="0" borderId="0" xfId="15" applyFont="1" applyFill="1" applyBorder="1" applyAlignment="1">
      <alignment horizontal="left" vertical="center"/>
    </xf>
    <xf numFmtId="0" fontId="38" fillId="0" borderId="0" xfId="15" applyFont="1" applyFill="1" applyBorder="1" applyAlignment="1">
      <alignment horizontal="right" vertical="center"/>
    </xf>
    <xf numFmtId="0" fontId="35" fillId="0" borderId="0" xfId="15" applyFont="1" applyFill="1" applyBorder="1">
      <alignment vertical="center"/>
    </xf>
    <xf numFmtId="0" fontId="20" fillId="0" borderId="0" xfId="15" applyFont="1" applyAlignment="1">
      <alignment vertical="top"/>
    </xf>
    <xf numFmtId="0" fontId="39" fillId="0" borderId="0" xfId="15" applyFont="1" applyAlignment="1">
      <alignment horizontal="left" vertical="center"/>
    </xf>
    <xf numFmtId="0" fontId="20" fillId="0" borderId="0" xfId="15" applyFont="1" applyAlignment="1">
      <alignment horizontal="center" vertical="center"/>
    </xf>
    <xf numFmtId="0" fontId="20" fillId="0" borderId="0" xfId="15" applyFont="1">
      <alignment vertical="center"/>
    </xf>
    <xf numFmtId="0" fontId="6" fillId="0" borderId="0" xfId="11" applyFont="1" applyAlignment="1">
      <alignment vertical="center"/>
    </xf>
    <xf numFmtId="0" fontId="6" fillId="0" borderId="0" xfId="11" applyFont="1" applyBorder="1">
      <alignment vertical="center"/>
    </xf>
    <xf numFmtId="0" fontId="12" fillId="0" borderId="8" xfId="11" applyFont="1" applyFill="1" applyBorder="1" applyAlignment="1">
      <alignment vertical="center" wrapText="1" shrinkToFit="1"/>
    </xf>
    <xf numFmtId="182" fontId="6" fillId="0" borderId="0" xfId="15" applyNumberFormat="1" applyFont="1" applyFill="1">
      <alignment vertical="center"/>
    </xf>
    <xf numFmtId="182" fontId="6" fillId="0" borderId="0" xfId="15" applyNumberFormat="1" applyFont="1" applyFill="1" applyAlignment="1">
      <alignment horizontal="right" vertical="center"/>
    </xf>
    <xf numFmtId="0" fontId="44" fillId="0" borderId="0" xfId="15" applyFont="1" applyFill="1" applyBorder="1" applyAlignment="1">
      <alignment vertical="top" wrapText="1"/>
    </xf>
    <xf numFmtId="0" fontId="58" fillId="0" borderId="0" xfId="14" applyFont="1">
      <alignment vertical="center"/>
    </xf>
    <xf numFmtId="0" fontId="20" fillId="0" borderId="0" xfId="14" applyFont="1">
      <alignment vertical="center"/>
    </xf>
    <xf numFmtId="0" fontId="30" fillId="0" borderId="0" xfId="23" applyFont="1" applyFill="1" applyBorder="1" applyAlignment="1">
      <alignment vertical="center"/>
    </xf>
    <xf numFmtId="0" fontId="6" fillId="0" borderId="17" xfId="23" applyFont="1" applyFill="1" applyBorder="1" applyAlignment="1">
      <alignment vertical="center" wrapText="1"/>
    </xf>
    <xf numFmtId="0" fontId="10" fillId="0" borderId="0" xfId="23" applyFont="1" applyAlignment="1">
      <alignment vertical="center"/>
    </xf>
    <xf numFmtId="0" fontId="59" fillId="0" borderId="0" xfId="0" applyFont="1">
      <alignment vertical="center"/>
    </xf>
    <xf numFmtId="0" fontId="59" fillId="0" borderId="0" xfId="0" applyFont="1" applyAlignment="1">
      <alignment vertical="center"/>
    </xf>
    <xf numFmtId="0" fontId="60" fillId="0" borderId="0" xfId="0" applyFont="1">
      <alignment vertical="center"/>
    </xf>
    <xf numFmtId="0" fontId="61" fillId="0" borderId="0" xfId="0" applyFont="1" applyAlignment="1">
      <alignment horizontal="left" vertical="center"/>
    </xf>
    <xf numFmtId="0" fontId="60" fillId="0" borderId="6" xfId="0" applyFont="1" applyBorder="1" applyAlignment="1">
      <alignment horizontal="center" vertical="center"/>
    </xf>
    <xf numFmtId="0" fontId="60" fillId="0" borderId="6" xfId="0" applyFont="1" applyBorder="1" applyAlignment="1">
      <alignment horizontal="center" vertical="center" wrapText="1"/>
    </xf>
    <xf numFmtId="0" fontId="60" fillId="0" borderId="8" xfId="0" applyFont="1" applyBorder="1" applyAlignment="1">
      <alignment horizontal="center" vertical="center"/>
    </xf>
    <xf numFmtId="0" fontId="60" fillId="0" borderId="0" xfId="0" applyFont="1" applyAlignment="1">
      <alignment horizontal="center" vertical="center"/>
    </xf>
    <xf numFmtId="0" fontId="62" fillId="0" borderId="0" xfId="0" applyFont="1" applyBorder="1" applyAlignment="1">
      <alignment horizontal="center" vertical="center"/>
    </xf>
    <xf numFmtId="0" fontId="63" fillId="0" borderId="0" xfId="0" applyFont="1" applyBorder="1" applyAlignment="1">
      <alignment vertical="center" textRotation="255"/>
    </xf>
    <xf numFmtId="0" fontId="64" fillId="0" borderId="0" xfId="0" applyFont="1" applyBorder="1" applyAlignment="1">
      <alignment horizontal="center" vertical="center"/>
    </xf>
    <xf numFmtId="0" fontId="63" fillId="0" borderId="18" xfId="0" applyFont="1" applyBorder="1" applyAlignment="1">
      <alignment vertical="center" textRotation="255"/>
    </xf>
    <xf numFmtId="0" fontId="10" fillId="0" borderId="0" xfId="0" applyFont="1" applyBorder="1" applyAlignment="1">
      <alignment horizontal="center" vertical="center"/>
    </xf>
    <xf numFmtId="0" fontId="61"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60" fillId="0" borderId="0" xfId="0" applyFont="1" applyBorder="1">
      <alignment vertical="center"/>
    </xf>
    <xf numFmtId="0" fontId="65" fillId="0" borderId="0" xfId="0" applyFont="1" applyAlignment="1">
      <alignment horizontal="center" vertical="top" wrapText="1"/>
    </xf>
    <xf numFmtId="0" fontId="61" fillId="0" borderId="0" xfId="0" applyFont="1" applyBorder="1" applyAlignment="1">
      <alignment horizontal="right" vertical="center"/>
    </xf>
    <xf numFmtId="0" fontId="61" fillId="0" borderId="0" xfId="0" applyFont="1" applyBorder="1" applyAlignment="1">
      <alignment horizontal="center" vertical="center"/>
    </xf>
    <xf numFmtId="181" fontId="15" fillId="0" borderId="19" xfId="0" applyNumberFormat="1" applyFont="1" applyBorder="1" applyAlignment="1">
      <alignment horizontal="center" vertical="center"/>
    </xf>
    <xf numFmtId="0" fontId="66" fillId="0" borderId="0" xfId="0" applyFont="1" applyFill="1" applyBorder="1">
      <alignment vertical="center"/>
    </xf>
    <xf numFmtId="0" fontId="67" fillId="0" borderId="0" xfId="0" applyFont="1" applyFill="1" applyBorder="1">
      <alignment vertical="center"/>
    </xf>
    <xf numFmtId="0" fontId="67" fillId="0" borderId="0" xfId="0" applyFont="1" applyFill="1" applyBorder="1" applyAlignment="1">
      <alignment vertical="center"/>
    </xf>
    <xf numFmtId="0" fontId="68" fillId="0" borderId="0" xfId="0" applyFont="1" applyFill="1" applyBorder="1" applyAlignment="1">
      <alignment horizontal="left" vertical="center"/>
    </xf>
    <xf numFmtId="0" fontId="66" fillId="0" borderId="6" xfId="0" applyFont="1" applyFill="1" applyBorder="1" applyAlignment="1">
      <alignment horizontal="center" vertical="center"/>
    </xf>
    <xf numFmtId="0" fontId="66" fillId="0" borderId="6" xfId="0" applyFont="1" applyFill="1" applyBorder="1" applyAlignment="1">
      <alignment horizontal="center" vertical="center" wrapText="1"/>
    </xf>
    <xf numFmtId="0" fontId="66" fillId="0" borderId="8"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6" xfId="0" applyFont="1" applyFill="1" applyBorder="1" applyAlignment="1">
      <alignment vertical="center" shrinkToFit="1"/>
    </xf>
    <xf numFmtId="0" fontId="62" fillId="0" borderId="0" xfId="0" applyFont="1" applyFill="1" applyBorder="1" applyAlignment="1">
      <alignment horizontal="center" vertical="center"/>
    </xf>
    <xf numFmtId="0" fontId="69" fillId="0" borderId="20" xfId="0" applyFont="1" applyFill="1" applyBorder="1" applyAlignment="1">
      <alignment horizontal="center" vertical="center"/>
    </xf>
    <xf numFmtId="0" fontId="70" fillId="0" borderId="21" xfId="0" applyFont="1" applyFill="1" applyBorder="1" applyAlignment="1">
      <alignment horizontal="center" vertical="center"/>
    </xf>
    <xf numFmtId="0" fontId="71" fillId="0" borderId="0" xfId="0" applyFont="1" applyFill="1" applyBorder="1" applyAlignment="1">
      <alignment vertical="center" textRotation="255"/>
    </xf>
    <xf numFmtId="181" fontId="15" fillId="0" borderId="0" xfId="0" applyNumberFormat="1" applyFont="1" applyFill="1" applyBorder="1" applyAlignment="1">
      <alignment horizontal="center" vertical="center"/>
    </xf>
    <xf numFmtId="0" fontId="69" fillId="0" borderId="0" xfId="0" applyFont="1" applyFill="1" applyBorder="1" applyAlignment="1">
      <alignment horizontal="center" vertical="center"/>
    </xf>
    <xf numFmtId="0" fontId="71" fillId="0" borderId="18" xfId="0" applyFont="1" applyFill="1" applyBorder="1" applyAlignment="1">
      <alignment vertical="center" textRotation="255"/>
    </xf>
    <xf numFmtId="0" fontId="10" fillId="0" borderId="0" xfId="0" applyFont="1" applyFill="1" applyBorder="1" applyAlignment="1">
      <alignment horizontal="center" vertical="center"/>
    </xf>
    <xf numFmtId="0" fontId="68" fillId="0" borderId="0" xfId="0" applyFont="1" applyFill="1" applyBorder="1" applyAlignment="1">
      <alignment vertical="center"/>
    </xf>
    <xf numFmtId="0" fontId="20" fillId="0" borderId="0" xfId="15" applyFont="1" applyAlignment="1">
      <alignment horizontal="left" vertical="center"/>
    </xf>
    <xf numFmtId="0" fontId="6" fillId="0" borderId="0" xfId="11" applyFont="1" applyFill="1">
      <alignment vertical="center"/>
    </xf>
    <xf numFmtId="0" fontId="12" fillId="0" borderId="14" xfId="11" applyFont="1" applyFill="1" applyBorder="1" applyAlignment="1">
      <alignment vertical="center" wrapText="1" shrinkToFit="1"/>
    </xf>
    <xf numFmtId="0" fontId="14" fillId="0" borderId="0" xfId="15" applyFont="1" applyBorder="1" applyAlignment="1">
      <alignment horizontal="center" vertical="center" wrapText="1"/>
    </xf>
    <xf numFmtId="9" fontId="14" fillId="0" borderId="0" xfId="2" applyFont="1" applyFill="1" applyBorder="1">
      <alignment vertical="center"/>
    </xf>
    <xf numFmtId="0" fontId="6" fillId="0" borderId="0" xfId="11" applyFont="1" applyAlignment="1">
      <alignment horizontal="center" vertical="center"/>
    </xf>
    <xf numFmtId="0" fontId="13" fillId="0" borderId="0" xfId="11" applyFont="1">
      <alignment vertical="center"/>
    </xf>
    <xf numFmtId="0" fontId="72" fillId="0" borderId="0" xfId="11" applyFont="1">
      <alignment vertical="center"/>
    </xf>
    <xf numFmtId="0" fontId="24" fillId="0" borderId="0" xfId="11" applyFont="1" applyAlignment="1">
      <alignment horizontal="left" vertical="center"/>
    </xf>
    <xf numFmtId="0" fontId="6" fillId="0" borderId="0" xfId="16" applyFont="1" applyAlignment="1" applyProtection="1">
      <alignment horizontal="center" vertical="center"/>
    </xf>
    <xf numFmtId="0" fontId="6" fillId="0" borderId="0" xfId="16" applyFont="1" applyAlignment="1" applyProtection="1">
      <alignment horizontal="left" vertical="center" shrinkToFit="1"/>
    </xf>
    <xf numFmtId="0" fontId="6" fillId="0" borderId="0" xfId="16" applyFont="1" applyAlignment="1" applyProtection="1">
      <alignment vertical="center"/>
    </xf>
    <xf numFmtId="0" fontId="13" fillId="0" borderId="0" xfId="16" applyFont="1" applyAlignment="1" applyProtection="1">
      <alignment horizontal="center" vertical="center"/>
    </xf>
    <xf numFmtId="0" fontId="13" fillId="0" borderId="0" xfId="16" applyFont="1" applyAlignment="1" applyProtection="1">
      <alignment vertical="center"/>
    </xf>
    <xf numFmtId="0" fontId="6" fillId="0" borderId="0" xfId="16" quotePrefix="1" applyFont="1" applyAlignment="1" applyProtection="1">
      <alignment horizontal="center" vertical="center"/>
    </xf>
    <xf numFmtId="0" fontId="1" fillId="0" borderId="0" xfId="16" applyAlignment="1">
      <alignment vertical="center"/>
    </xf>
    <xf numFmtId="0" fontId="6" fillId="12" borderId="0" xfId="16" applyFont="1" applyFill="1" applyAlignment="1" applyProtection="1">
      <alignment vertical="center"/>
    </xf>
    <xf numFmtId="0" fontId="6" fillId="0" borderId="0" xfId="16" applyFont="1" applyAlignment="1" applyProtection="1">
      <alignment horizontal="left" vertical="center"/>
    </xf>
    <xf numFmtId="184" fontId="6" fillId="0" borderId="6" xfId="16" applyNumberFormat="1" applyFont="1" applyBorder="1" applyAlignment="1" applyProtection="1">
      <alignment horizontal="center" vertical="center"/>
    </xf>
    <xf numFmtId="0" fontId="49" fillId="0" borderId="5" xfId="4" applyBorder="1" applyAlignment="1" applyProtection="1">
      <alignment vertical="center"/>
    </xf>
    <xf numFmtId="0" fontId="6" fillId="0" borderId="22" xfId="16" applyFont="1" applyBorder="1" applyAlignment="1" applyProtection="1">
      <alignment vertical="center"/>
    </xf>
    <xf numFmtId="0" fontId="6" fillId="0" borderId="23" xfId="16" applyFont="1" applyBorder="1" applyAlignment="1" applyProtection="1">
      <alignment vertical="center"/>
    </xf>
    <xf numFmtId="187" fontId="6" fillId="0" borderId="0" xfId="16" quotePrefix="1" applyNumberFormat="1" applyFont="1" applyAlignment="1" applyProtection="1">
      <alignment horizontal="center" vertical="center"/>
    </xf>
    <xf numFmtId="184" fontId="6" fillId="0" borderId="5" xfId="16" applyNumberFormat="1" applyFont="1" applyBorder="1" applyAlignment="1" applyProtection="1">
      <alignment horizontal="center" vertical="center"/>
    </xf>
    <xf numFmtId="0" fontId="14" fillId="0" borderId="0" xfId="0" applyFont="1" applyAlignment="1">
      <alignment horizontal="center" vertical="center"/>
    </xf>
    <xf numFmtId="0" fontId="15" fillId="0" borderId="0" xfId="0" applyFont="1" applyAlignment="1">
      <alignment horizontal="left"/>
    </xf>
    <xf numFmtId="0" fontId="12" fillId="0" borderId="0" xfId="0" applyFont="1">
      <alignment vertical="center"/>
    </xf>
    <xf numFmtId="0" fontId="6" fillId="0" borderId="6" xfId="10" applyFont="1" applyFill="1" applyBorder="1" applyAlignment="1">
      <alignment horizontal="center" vertical="center" wrapText="1"/>
    </xf>
    <xf numFmtId="0" fontId="6" fillId="0" borderId="24" xfId="10" applyFont="1" applyFill="1" applyBorder="1" applyAlignment="1">
      <alignment horizontal="center" vertical="center" wrapText="1"/>
    </xf>
    <xf numFmtId="0" fontId="6" fillId="0" borderId="0" xfId="0" applyFont="1" applyAlignment="1">
      <alignment horizontal="left"/>
    </xf>
    <xf numFmtId="0" fontId="15" fillId="0" borderId="0" xfId="0" applyFont="1" applyFill="1" applyAlignment="1">
      <alignment horizontal="left"/>
    </xf>
    <xf numFmtId="0" fontId="6" fillId="0" borderId="0" xfId="0" applyFont="1" applyFill="1" applyAlignment="1">
      <alignment horizontal="left"/>
    </xf>
    <xf numFmtId="179" fontId="15" fillId="0" borderId="0" xfId="0" applyNumberFormat="1" applyFont="1" applyFill="1" applyAlignment="1">
      <alignment horizontal="left"/>
    </xf>
    <xf numFmtId="0" fontId="6" fillId="0" borderId="8" xfId="0" applyFont="1" applyFill="1" applyBorder="1" applyAlignment="1">
      <alignment horizontal="center" vertical="center"/>
    </xf>
    <xf numFmtId="0" fontId="6" fillId="0" borderId="6" xfId="0" applyFont="1" applyBorder="1" applyAlignment="1">
      <alignment horizontal="left" vertical="center"/>
    </xf>
    <xf numFmtId="0" fontId="6" fillId="0" borderId="8" xfId="0" applyFont="1" applyFill="1" applyBorder="1" applyAlignment="1">
      <alignment horizontal="right" vertical="center"/>
    </xf>
    <xf numFmtId="0" fontId="6" fillId="0" borderId="25"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0" xfId="23" applyFont="1" applyFill="1" applyBorder="1" applyAlignment="1">
      <alignment vertical="center"/>
    </xf>
    <xf numFmtId="0" fontId="57" fillId="0" borderId="0" xfId="14" applyFill="1">
      <alignment vertical="center"/>
    </xf>
    <xf numFmtId="0" fontId="21" fillId="0" borderId="0" xfId="23" applyFont="1" applyFill="1" applyAlignment="1">
      <alignment vertical="center"/>
    </xf>
    <xf numFmtId="0" fontId="6" fillId="0" borderId="0" xfId="23" applyFont="1" applyFill="1" applyAlignment="1">
      <alignment vertical="center"/>
    </xf>
    <xf numFmtId="0" fontId="20" fillId="0" borderId="0" xfId="23" applyFont="1" applyFill="1" applyBorder="1" applyAlignment="1">
      <alignment vertical="center"/>
    </xf>
    <xf numFmtId="0" fontId="12" fillId="0" borderId="0" xfId="23" applyFont="1" applyFill="1" applyAlignment="1">
      <alignment vertical="center"/>
    </xf>
    <xf numFmtId="0" fontId="12" fillId="0" borderId="0" xfId="23" applyFont="1" applyFill="1" applyAlignment="1">
      <alignment vertical="center" wrapText="1"/>
    </xf>
    <xf numFmtId="0" fontId="29" fillId="0" borderId="0" xfId="23" applyFont="1" applyFill="1" applyAlignment="1">
      <alignment vertical="center"/>
    </xf>
    <xf numFmtId="0" fontId="58" fillId="0" borderId="0" xfId="14" applyFont="1" applyFill="1">
      <alignment vertical="center"/>
    </xf>
    <xf numFmtId="0" fontId="20" fillId="0" borderId="0" xfId="14" applyFont="1" applyFill="1">
      <alignment vertical="center"/>
    </xf>
    <xf numFmtId="0" fontId="58" fillId="0" borderId="6" xfId="14"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Fill="1" applyAlignment="1">
      <alignment horizontal="center" vertical="center"/>
    </xf>
    <xf numFmtId="0" fontId="22" fillId="0" borderId="0" xfId="15" applyFont="1" applyAlignment="1">
      <alignment horizontal="left" vertical="center"/>
    </xf>
    <xf numFmtId="0" fontId="12" fillId="0" borderId="27" xfId="0" applyFont="1" applyFill="1" applyBorder="1" applyAlignment="1">
      <alignment vertical="center" wrapText="1"/>
    </xf>
    <xf numFmtId="0" fontId="15" fillId="0" borderId="28"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24" xfId="0" applyFont="1" applyFill="1" applyBorder="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73" fillId="0" borderId="0" xfId="0" applyFont="1" applyAlignment="1">
      <alignment vertical="center"/>
    </xf>
    <xf numFmtId="0" fontId="74" fillId="0" borderId="0" xfId="0" applyFont="1">
      <alignment vertical="center"/>
    </xf>
    <xf numFmtId="0" fontId="75" fillId="13" borderId="6" xfId="0" applyFont="1" applyFill="1" applyBorder="1" applyAlignment="1">
      <alignment horizontal="center" vertical="center"/>
    </xf>
    <xf numFmtId="0" fontId="74" fillId="14" borderId="29" xfId="0" applyFont="1" applyFill="1" applyBorder="1" applyAlignment="1">
      <alignment horizontal="center" vertical="center"/>
    </xf>
    <xf numFmtId="0" fontId="74" fillId="15" borderId="29" xfId="0" applyFont="1" applyFill="1" applyBorder="1" applyAlignment="1">
      <alignment horizontal="center" vertical="center"/>
    </xf>
    <xf numFmtId="0" fontId="74" fillId="14" borderId="5" xfId="0" applyFont="1" applyFill="1" applyBorder="1" applyAlignment="1">
      <alignment horizontal="center" vertical="center"/>
    </xf>
    <xf numFmtId="49" fontId="74" fillId="15" borderId="29" xfId="0" applyNumberFormat="1" applyFont="1" applyFill="1" applyBorder="1" applyAlignment="1">
      <alignment horizontal="center" vertical="center"/>
    </xf>
    <xf numFmtId="49" fontId="74" fillId="14" borderId="29" xfId="0" applyNumberFormat="1" applyFont="1" applyFill="1" applyBorder="1" applyAlignment="1">
      <alignment horizontal="center" vertical="center"/>
    </xf>
    <xf numFmtId="0" fontId="20" fillId="0" borderId="6" xfId="15" applyFont="1" applyBorder="1" applyAlignment="1">
      <alignment horizontal="center" vertical="center" shrinkToFit="1"/>
    </xf>
    <xf numFmtId="0" fontId="9" fillId="0" borderId="26" xfId="0" applyFont="1" applyFill="1" applyBorder="1" applyAlignment="1">
      <alignment horizontal="center" vertical="center" wrapText="1"/>
    </xf>
    <xf numFmtId="0" fontId="76" fillId="14" borderId="29" xfId="0" applyFont="1" applyFill="1" applyBorder="1" applyAlignment="1">
      <alignment horizontal="center" vertical="center"/>
    </xf>
    <xf numFmtId="0" fontId="76" fillId="15" borderId="29" xfId="0" applyFont="1" applyFill="1" applyBorder="1" applyAlignment="1">
      <alignment horizontal="center" vertical="center"/>
    </xf>
    <xf numFmtId="0" fontId="76" fillId="14" borderId="5" xfId="0" applyFont="1" applyFill="1" applyBorder="1" applyAlignment="1">
      <alignment horizontal="center" vertical="center"/>
    </xf>
    <xf numFmtId="0" fontId="77" fillId="14" borderId="29" xfId="0" applyFont="1" applyFill="1" applyBorder="1">
      <alignment vertical="center"/>
    </xf>
    <xf numFmtId="0" fontId="77" fillId="15" borderId="29" xfId="0" applyFont="1" applyFill="1" applyBorder="1">
      <alignment vertical="center"/>
    </xf>
    <xf numFmtId="0" fontId="77" fillId="14" borderId="5" xfId="0" applyFont="1" applyFill="1" applyBorder="1">
      <alignment vertical="center"/>
    </xf>
    <xf numFmtId="0" fontId="77" fillId="14" borderId="8" xfId="0" applyFont="1" applyFill="1" applyBorder="1">
      <alignment vertical="center"/>
    </xf>
    <xf numFmtId="0" fontId="77" fillId="15" borderId="8" xfId="0" applyFont="1" applyFill="1" applyBorder="1">
      <alignment vertical="center"/>
    </xf>
    <xf numFmtId="0" fontId="77" fillId="14" borderId="6" xfId="0" applyFont="1" applyFill="1" applyBorder="1">
      <alignment vertical="center"/>
    </xf>
    <xf numFmtId="0" fontId="77" fillId="15" borderId="8" xfId="0" applyFont="1" applyFill="1" applyBorder="1" applyAlignment="1">
      <alignment vertical="center" wrapText="1"/>
    </xf>
    <xf numFmtId="0" fontId="77" fillId="14" borderId="8" xfId="0" applyFont="1" applyFill="1" applyBorder="1" applyAlignment="1">
      <alignment vertical="center" wrapText="1"/>
    </xf>
    <xf numFmtId="0" fontId="20" fillId="0" borderId="0" xfId="15" applyFont="1" applyAlignment="1">
      <alignment horizontal="right" vertical="center"/>
    </xf>
    <xf numFmtId="0" fontId="78" fillId="0" borderId="0" xfId="11" applyFont="1">
      <alignment vertical="center"/>
    </xf>
    <xf numFmtId="0" fontId="79" fillId="0" borderId="0" xfId="14" applyFont="1">
      <alignment vertical="center"/>
    </xf>
    <xf numFmtId="0" fontId="77" fillId="0" borderId="0" xfId="0" applyFont="1">
      <alignment vertical="center"/>
    </xf>
    <xf numFmtId="0" fontId="6" fillId="0" borderId="30" xfId="0" applyFont="1" applyFill="1" applyBorder="1" applyAlignment="1">
      <alignment horizontal="center" vertical="center" wrapText="1"/>
    </xf>
    <xf numFmtId="0" fontId="19" fillId="0" borderId="0" xfId="15" applyFont="1" applyFill="1" applyBorder="1" applyAlignment="1">
      <alignment vertical="center" shrinkToFit="1"/>
    </xf>
    <xf numFmtId="0" fontId="38" fillId="0" borderId="31" xfId="15" applyFont="1" applyBorder="1" applyAlignment="1">
      <alignment vertical="center" shrinkToFit="1"/>
    </xf>
    <xf numFmtId="0" fontId="38" fillId="0" borderId="31" xfId="15" applyFont="1" applyBorder="1">
      <alignment vertical="center"/>
    </xf>
    <xf numFmtId="0" fontId="38" fillId="0" borderId="31" xfId="15" applyFont="1" applyFill="1" applyBorder="1" applyAlignment="1">
      <alignment horizontal="left" vertical="center"/>
    </xf>
    <xf numFmtId="0" fontId="6" fillId="0" borderId="31" xfId="15" applyFont="1" applyFill="1" applyBorder="1">
      <alignment vertical="center"/>
    </xf>
    <xf numFmtId="0" fontId="38" fillId="0" borderId="31" xfId="15" applyFont="1" applyFill="1" applyBorder="1">
      <alignment vertical="center"/>
    </xf>
    <xf numFmtId="38" fontId="38" fillId="0" borderId="31" xfId="8" applyFont="1" applyFill="1" applyBorder="1" applyAlignment="1">
      <alignment horizontal="right" vertical="center"/>
    </xf>
    <xf numFmtId="0" fontId="20" fillId="0" borderId="31" xfId="15" applyFont="1" applyBorder="1" applyAlignment="1">
      <alignment vertical="top"/>
    </xf>
    <xf numFmtId="0" fontId="19" fillId="0" borderId="0" xfId="15" applyFont="1" applyFill="1" applyBorder="1" applyAlignment="1">
      <alignment horizontal="right" vertical="center" shrinkToFit="1"/>
    </xf>
    <xf numFmtId="0" fontId="22" fillId="0" borderId="31" xfId="15" applyFont="1" applyBorder="1" applyAlignment="1">
      <alignment horizontal="left" vertical="center"/>
    </xf>
    <xf numFmtId="0" fontId="20" fillId="0" borderId="31" xfId="15" applyFont="1" applyBorder="1" applyAlignment="1">
      <alignment horizontal="left" vertical="center"/>
    </xf>
    <xf numFmtId="0" fontId="38" fillId="0" borderId="31" xfId="15" applyFont="1" applyFill="1" applyBorder="1" applyAlignment="1">
      <alignment vertical="center"/>
    </xf>
    <xf numFmtId="0" fontId="4" fillId="9" borderId="0" xfId="0" applyFont="1" applyFill="1" applyBorder="1" applyAlignment="1">
      <alignment horizontal="left" vertical="top" wrapText="1"/>
    </xf>
    <xf numFmtId="0" fontId="73" fillId="0" borderId="0" xfId="0" applyFont="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38" fillId="0" borderId="32" xfId="15" applyFont="1" applyBorder="1" applyAlignment="1">
      <alignment vertical="center" shrinkToFit="1"/>
    </xf>
    <xf numFmtId="0" fontId="38" fillId="0" borderId="32" xfId="15" applyFont="1" applyBorder="1">
      <alignment vertical="center"/>
    </xf>
    <xf numFmtId="0" fontId="6" fillId="0" borderId="32" xfId="15" applyFont="1" applyFill="1" applyBorder="1">
      <alignment vertical="center"/>
    </xf>
    <xf numFmtId="0" fontId="38" fillId="0" borderId="32" xfId="15" applyFont="1" applyFill="1" applyBorder="1">
      <alignment vertical="center"/>
    </xf>
    <xf numFmtId="0" fontId="20" fillId="0" borderId="32" xfId="15" applyFont="1" applyBorder="1" applyAlignment="1">
      <alignment vertical="top"/>
    </xf>
    <xf numFmtId="0" fontId="22" fillId="0" borderId="32" xfId="15" applyFont="1" applyBorder="1" applyAlignment="1">
      <alignment horizontal="left" vertical="center"/>
    </xf>
    <xf numFmtId="0" fontId="0" fillId="0" borderId="32" xfId="0" applyBorder="1" applyAlignment="1">
      <alignment vertical="center"/>
    </xf>
    <xf numFmtId="0" fontId="38" fillId="0" borderId="32" xfId="15" applyFont="1" applyFill="1" applyBorder="1" applyAlignment="1">
      <alignment vertical="center"/>
    </xf>
    <xf numFmtId="0" fontId="80" fillId="0" borderId="0" xfId="15" applyFont="1">
      <alignment vertical="center"/>
    </xf>
    <xf numFmtId="0" fontId="58" fillId="0" borderId="0" xfId="0" applyFont="1">
      <alignment vertical="center"/>
    </xf>
    <xf numFmtId="0" fontId="6" fillId="0" borderId="6" xfId="11" applyFont="1" applyBorder="1" applyAlignment="1">
      <alignment horizontal="center" vertical="center"/>
    </xf>
    <xf numFmtId="0" fontId="9" fillId="0" borderId="0" xfId="11" applyFont="1">
      <alignment vertical="center"/>
    </xf>
    <xf numFmtId="0" fontId="9" fillId="0" borderId="0" xfId="14" applyFont="1">
      <alignment vertical="center"/>
    </xf>
    <xf numFmtId="0" fontId="12" fillId="0" borderId="6" xfId="0" applyFont="1" applyFill="1" applyBorder="1" applyAlignment="1">
      <alignment horizontal="center" vertical="center" shrinkToFit="1"/>
    </xf>
    <xf numFmtId="186" fontId="74" fillId="0" borderId="0" xfId="0" applyNumberFormat="1" applyFont="1">
      <alignment vertical="center"/>
    </xf>
    <xf numFmtId="186" fontId="77" fillId="0" borderId="0" xfId="0" applyNumberFormat="1" applyFont="1">
      <alignment vertical="center"/>
    </xf>
    <xf numFmtId="189" fontId="74" fillId="0" borderId="0" xfId="0" applyNumberFormat="1" applyFont="1">
      <alignment vertical="center"/>
    </xf>
    <xf numFmtId="190" fontId="74" fillId="0" borderId="0" xfId="0" applyNumberFormat="1" applyFont="1">
      <alignment vertical="center"/>
    </xf>
    <xf numFmtId="0" fontId="77" fillId="0" borderId="0" xfId="0" quotePrefix="1" applyFont="1">
      <alignment vertical="center"/>
    </xf>
    <xf numFmtId="49" fontId="77" fillId="0" borderId="0" xfId="0" quotePrefix="1" applyNumberFormat="1" applyFont="1">
      <alignment vertical="center"/>
    </xf>
    <xf numFmtId="49" fontId="77" fillId="0" borderId="0" xfId="0" applyNumberFormat="1" applyFont="1">
      <alignment vertical="center"/>
    </xf>
    <xf numFmtId="56" fontId="74" fillId="0" borderId="0" xfId="0" applyNumberFormat="1" applyFont="1">
      <alignment vertical="center"/>
    </xf>
    <xf numFmtId="38" fontId="6" fillId="16" borderId="3" xfId="8" applyFont="1" applyFill="1" applyBorder="1" applyAlignment="1">
      <alignment vertical="center" wrapText="1"/>
    </xf>
    <xf numFmtId="38" fontId="6" fillId="16" borderId="30" xfId="8" applyFont="1" applyFill="1" applyBorder="1" applyAlignment="1">
      <alignment vertical="center" wrapText="1"/>
    </xf>
    <xf numFmtId="38" fontId="6" fillId="16" borderId="11" xfId="8" applyFont="1" applyFill="1" applyBorder="1" applyAlignment="1">
      <alignment horizontal="right" vertical="center" wrapText="1"/>
    </xf>
    <xf numFmtId="38" fontId="6" fillId="16" borderId="12" xfId="8" applyFont="1" applyFill="1" applyBorder="1" applyAlignment="1">
      <alignment horizontal="right" vertical="center" wrapText="1"/>
    </xf>
    <xf numFmtId="38" fontId="6" fillId="16" borderId="33" xfId="8" applyFont="1" applyFill="1" applyBorder="1" applyAlignment="1">
      <alignment vertical="center" wrapText="1"/>
    </xf>
    <xf numFmtId="38" fontId="6" fillId="16" borderId="34" xfId="8" applyFont="1" applyFill="1" applyBorder="1" applyAlignment="1">
      <alignment vertical="center" wrapText="1"/>
    </xf>
    <xf numFmtId="38" fontId="6" fillId="16" borderId="35" xfId="8" applyFont="1" applyFill="1" applyBorder="1" applyAlignment="1">
      <alignment horizontal="right" vertical="center" wrapText="1"/>
    </xf>
    <xf numFmtId="38" fontId="6" fillId="16" borderId="36" xfId="8" applyFont="1" applyFill="1" applyBorder="1" applyAlignment="1">
      <alignment horizontal="right" vertical="center" wrapText="1"/>
    </xf>
    <xf numFmtId="38" fontId="6" fillId="16" borderId="37" xfId="8" applyFont="1" applyFill="1" applyBorder="1" applyAlignment="1">
      <alignment horizontal="right" vertical="center" wrapText="1"/>
    </xf>
    <xf numFmtId="38" fontId="6" fillId="16" borderId="38" xfId="8" applyFont="1" applyFill="1" applyBorder="1" applyAlignment="1">
      <alignment horizontal="right" vertical="center" wrapText="1"/>
    </xf>
    <xf numFmtId="38" fontId="6" fillId="16" borderId="9" xfId="8" applyFont="1" applyFill="1" applyBorder="1" applyAlignment="1">
      <alignment horizontal="right" vertical="center" wrapText="1"/>
    </xf>
    <xf numFmtId="0" fontId="6" fillId="0" borderId="39" xfId="0" applyFont="1" applyFill="1" applyBorder="1" applyAlignment="1">
      <alignment horizontal="left" vertical="center" wrapText="1"/>
    </xf>
    <xf numFmtId="38" fontId="6" fillId="16" borderId="39" xfId="8" applyFont="1" applyFill="1" applyBorder="1" applyAlignment="1">
      <alignment horizontal="right" vertical="center" wrapText="1"/>
    </xf>
    <xf numFmtId="38" fontId="6" fillId="16" borderId="40" xfId="8" applyFont="1" applyFill="1" applyBorder="1" applyAlignment="1">
      <alignment horizontal="right" vertical="center" wrapText="1"/>
    </xf>
    <xf numFmtId="38" fontId="6" fillId="16" borderId="41" xfId="8" applyFont="1" applyFill="1" applyBorder="1" applyAlignment="1">
      <alignment horizontal="right" vertical="center" wrapText="1"/>
    </xf>
    <xf numFmtId="0" fontId="9" fillId="0" borderId="20" xfId="0" applyFont="1" applyFill="1" applyBorder="1" applyAlignment="1">
      <alignment horizontal="justify" vertical="center" wrapText="1"/>
    </xf>
    <xf numFmtId="0" fontId="18" fillId="17" borderId="42" xfId="0" applyFont="1" applyFill="1" applyBorder="1" applyAlignment="1">
      <alignment vertical="center" wrapText="1"/>
    </xf>
    <xf numFmtId="38" fontId="6" fillId="17" borderId="43" xfId="8" applyFont="1" applyFill="1" applyBorder="1" applyAlignment="1">
      <alignment horizontal="right" vertical="center" wrapText="1"/>
    </xf>
    <xf numFmtId="9" fontId="12" fillId="17" borderId="44" xfId="0" applyNumberFormat="1" applyFont="1" applyFill="1" applyBorder="1" applyAlignment="1">
      <alignment horizontal="left" vertical="center" wrapText="1"/>
    </xf>
    <xf numFmtId="38" fontId="6" fillId="17" borderId="45" xfId="8" applyFont="1" applyFill="1" applyBorder="1" applyAlignment="1">
      <alignment horizontal="right" vertical="center" wrapText="1"/>
    </xf>
    <xf numFmtId="0" fontId="12" fillId="17" borderId="46" xfId="0" applyFont="1" applyFill="1" applyBorder="1" applyAlignment="1">
      <alignment horizontal="justify" vertical="center" wrapText="1"/>
    </xf>
    <xf numFmtId="0" fontId="18" fillId="17" borderId="42" xfId="0" applyFont="1" applyFill="1" applyBorder="1" applyAlignment="1">
      <alignment horizontal="justify" vertical="center" wrapText="1"/>
    </xf>
    <xf numFmtId="0" fontId="18" fillId="17" borderId="47" xfId="0" applyFont="1" applyFill="1" applyBorder="1" applyAlignment="1">
      <alignment horizontal="justify" vertical="center" wrapText="1"/>
    </xf>
    <xf numFmtId="0" fontId="18" fillId="17" borderId="47" xfId="0" applyFont="1" applyFill="1" applyBorder="1" applyAlignment="1">
      <alignment vertical="center" wrapText="1"/>
    </xf>
    <xf numFmtId="0" fontId="4" fillId="0" borderId="0" xfId="0" applyFont="1" applyFill="1" applyBorder="1" applyAlignment="1">
      <alignment horizontal="left" vertical="top" wrapText="1"/>
    </xf>
    <xf numFmtId="0" fontId="81" fillId="0" borderId="0" xfId="0" applyFont="1">
      <alignment vertical="center"/>
    </xf>
    <xf numFmtId="0" fontId="59" fillId="0" borderId="0" xfId="15" applyFont="1">
      <alignment vertical="center"/>
    </xf>
    <xf numFmtId="0" fontId="36" fillId="0" borderId="0" xfId="15" applyFont="1" applyAlignment="1">
      <alignment horizontal="left" vertical="center"/>
    </xf>
    <xf numFmtId="0" fontId="56" fillId="0" borderId="0" xfId="15" applyFont="1">
      <alignment vertical="center"/>
    </xf>
    <xf numFmtId="0" fontId="27" fillId="0" borderId="0" xfId="15" applyFont="1">
      <alignment vertical="center"/>
    </xf>
    <xf numFmtId="0" fontId="75" fillId="0" borderId="0" xfId="15" applyFont="1">
      <alignment vertical="center"/>
    </xf>
    <xf numFmtId="0" fontId="14" fillId="0" borderId="0" xfId="15" applyFont="1" applyAlignment="1">
      <alignment horizontal="left" vertical="center"/>
    </xf>
    <xf numFmtId="38" fontId="77" fillId="0" borderId="0" xfId="0" applyNumberFormat="1" applyFont="1">
      <alignment vertical="center"/>
    </xf>
    <xf numFmtId="0" fontId="6" fillId="0" borderId="8" xfId="23" applyFont="1" applyBorder="1" applyAlignment="1">
      <alignment vertical="center"/>
    </xf>
    <xf numFmtId="0" fontId="6" fillId="0" borderId="8" xfId="23" applyFont="1" applyBorder="1" applyAlignment="1">
      <alignment horizontal="center" vertical="center"/>
    </xf>
    <xf numFmtId="0" fontId="82" fillId="0" borderId="0" xfId="14" applyFont="1">
      <alignment vertical="center"/>
    </xf>
    <xf numFmtId="185" fontId="30" fillId="16" borderId="16" xfId="8" applyNumberFormat="1" applyFont="1" applyFill="1" applyBorder="1" applyAlignment="1">
      <alignment vertical="center"/>
    </xf>
    <xf numFmtId="180" fontId="6" fillId="16" borderId="48" xfId="8" applyNumberFormat="1" applyFont="1" applyFill="1" applyBorder="1" applyAlignment="1">
      <alignment vertical="center"/>
    </xf>
    <xf numFmtId="0" fontId="6" fillId="16" borderId="49" xfId="23" applyNumberFormat="1" applyFont="1" applyFill="1" applyBorder="1" applyAlignment="1">
      <alignment vertical="center"/>
    </xf>
    <xf numFmtId="38" fontId="6" fillId="17" borderId="50" xfId="8" applyFont="1" applyFill="1" applyBorder="1" applyAlignment="1">
      <alignment horizontal="right" vertical="center" wrapText="1"/>
    </xf>
    <xf numFmtId="0" fontId="6" fillId="17" borderId="51" xfId="0" applyFont="1" applyFill="1" applyBorder="1" applyAlignment="1">
      <alignment horizontal="center" vertical="center" wrapText="1"/>
    </xf>
    <xf numFmtId="0" fontId="6" fillId="17" borderId="52" xfId="0" applyFont="1" applyFill="1" applyBorder="1" applyAlignment="1">
      <alignment horizontal="center" vertical="center" wrapText="1"/>
    </xf>
    <xf numFmtId="0" fontId="12" fillId="17" borderId="52" xfId="0" applyFont="1" applyFill="1" applyBorder="1" applyAlignment="1">
      <alignment horizontal="justify" vertical="center" wrapText="1"/>
    </xf>
    <xf numFmtId="0" fontId="12" fillId="17" borderId="51" xfId="0" applyFont="1" applyFill="1" applyBorder="1" applyAlignment="1">
      <alignment horizontal="justify" vertical="center" wrapText="1"/>
    </xf>
    <xf numFmtId="38" fontId="6" fillId="17" borderId="53" xfId="8" applyFont="1" applyFill="1" applyBorder="1" applyAlignment="1">
      <alignment horizontal="right" vertical="center" wrapText="1"/>
    </xf>
    <xf numFmtId="0" fontId="77" fillId="0" borderId="0" xfId="0" applyFont="1" applyAlignment="1">
      <alignment vertical="center"/>
    </xf>
    <xf numFmtId="0" fontId="24" fillId="0" borderId="0" xfId="0" applyFont="1" applyAlignment="1">
      <alignment horizontal="center" vertical="center"/>
    </xf>
    <xf numFmtId="0" fontId="6" fillId="0" borderId="22" xfId="0" applyFont="1" applyFill="1" applyBorder="1" applyAlignment="1">
      <alignment horizontal="center" vertical="center"/>
    </xf>
    <xf numFmtId="0" fontId="83" fillId="0" borderId="0" xfId="0" applyFont="1" applyAlignment="1">
      <alignment horizontal="right" vertical="center"/>
    </xf>
    <xf numFmtId="0" fontId="12" fillId="0" borderId="0" xfId="11" applyFont="1">
      <alignment vertical="center"/>
    </xf>
    <xf numFmtId="0" fontId="74" fillId="15" borderId="29" xfId="0" applyFont="1" applyFill="1" applyBorder="1" applyAlignment="1">
      <alignment horizontal="center" vertical="center"/>
    </xf>
    <xf numFmtId="0" fontId="77" fillId="15" borderId="29" xfId="0" applyFont="1" applyFill="1" applyBorder="1">
      <alignment vertical="center"/>
    </xf>
    <xf numFmtId="0" fontId="76" fillId="15" borderId="29" xfId="0" applyFont="1" applyFill="1" applyBorder="1" applyAlignment="1">
      <alignment horizontal="center" vertical="center"/>
    </xf>
    <xf numFmtId="0" fontId="77" fillId="15" borderId="8" xfId="0" applyFont="1" applyFill="1" applyBorder="1">
      <alignment vertical="center"/>
    </xf>
    <xf numFmtId="49" fontId="74" fillId="14" borderId="29" xfId="0" applyNumberFormat="1" applyFont="1" applyFill="1" applyBorder="1" applyAlignment="1">
      <alignment horizontal="center" vertical="center"/>
    </xf>
    <xf numFmtId="0" fontId="77" fillId="14" borderId="29" xfId="0" applyFont="1" applyFill="1" applyBorder="1">
      <alignment vertical="center"/>
    </xf>
    <xf numFmtId="0" fontId="76" fillId="14" borderId="29" xfId="0" applyFont="1" applyFill="1" applyBorder="1" applyAlignment="1">
      <alignment horizontal="center" vertical="center"/>
    </xf>
    <xf numFmtId="0" fontId="77" fillId="14" borderId="8" xfId="0" applyFont="1" applyFill="1" applyBorder="1" applyAlignment="1">
      <alignment vertical="center" wrapText="1"/>
    </xf>
    <xf numFmtId="178" fontId="6" fillId="0" borderId="6" xfId="0" applyNumberFormat="1" applyFont="1" applyFill="1" applyBorder="1" applyAlignment="1">
      <alignment horizontal="center" vertical="center"/>
    </xf>
    <xf numFmtId="38" fontId="6" fillId="16" borderId="6" xfId="0" applyNumberFormat="1" applyFont="1" applyFill="1" applyBorder="1" applyAlignment="1">
      <alignment horizontal="right" vertical="center"/>
    </xf>
    <xf numFmtId="38" fontId="6" fillId="16" borderId="24" xfId="0" applyNumberFormat="1" applyFont="1" applyFill="1" applyBorder="1" applyAlignment="1">
      <alignment horizontal="right" vertical="center"/>
    </xf>
    <xf numFmtId="38" fontId="6" fillId="16" borderId="6" xfId="8" applyFont="1" applyFill="1" applyBorder="1" applyAlignment="1">
      <alignment horizontal="right" vertical="center"/>
    </xf>
    <xf numFmtId="38" fontId="6" fillId="16" borderId="24" xfId="8" applyFont="1" applyFill="1" applyBorder="1" applyAlignment="1">
      <alignment horizontal="right" vertical="center"/>
    </xf>
    <xf numFmtId="0" fontId="6" fillId="16" borderId="6" xfId="0" applyFont="1" applyFill="1" applyBorder="1" applyAlignment="1">
      <alignment horizontal="center" vertical="center" wrapText="1"/>
    </xf>
    <xf numFmtId="186" fontId="12" fillId="16" borderId="54" xfId="0" applyNumberFormat="1" applyFont="1" applyFill="1" applyBorder="1" applyAlignment="1">
      <alignment horizontal="center" vertical="center"/>
    </xf>
    <xf numFmtId="38" fontId="6" fillId="16" borderId="54" xfId="8" applyFont="1" applyFill="1" applyBorder="1" applyAlignment="1">
      <alignment vertical="center"/>
    </xf>
    <xf numFmtId="186" fontId="12" fillId="16" borderId="6" xfId="0" applyNumberFormat="1" applyFont="1" applyFill="1" applyBorder="1" applyAlignment="1">
      <alignment horizontal="center" vertical="center"/>
    </xf>
    <xf numFmtId="186" fontId="12" fillId="16" borderId="8" xfId="0" applyNumberFormat="1" applyFont="1" applyFill="1" applyBorder="1" applyAlignment="1">
      <alignment horizontal="center" vertical="center"/>
    </xf>
    <xf numFmtId="38" fontId="6" fillId="16" borderId="55" xfId="8" applyFont="1" applyFill="1" applyBorder="1" applyAlignment="1">
      <alignment vertical="center"/>
    </xf>
    <xf numFmtId="0" fontId="6" fillId="16" borderId="56" xfId="0" applyFont="1" applyFill="1" applyBorder="1" applyAlignment="1">
      <alignment horizontal="center" vertical="center" wrapText="1"/>
    </xf>
    <xf numFmtId="38" fontId="6" fillId="16" borderId="56" xfId="8" applyFont="1" applyFill="1" applyBorder="1" applyAlignment="1">
      <alignment vertical="center"/>
    </xf>
    <xf numFmtId="38" fontId="6" fillId="16" borderId="57" xfId="8" applyFont="1" applyFill="1" applyBorder="1" applyAlignment="1">
      <alignment vertical="center"/>
    </xf>
    <xf numFmtId="38" fontId="6" fillId="16" borderId="58" xfId="8" applyFont="1" applyFill="1" applyBorder="1" applyAlignment="1">
      <alignment vertical="center"/>
    </xf>
    <xf numFmtId="38" fontId="6" fillId="16" borderId="59" xfId="8" applyFont="1" applyFill="1" applyBorder="1" applyAlignment="1">
      <alignment vertical="center"/>
    </xf>
    <xf numFmtId="38" fontId="6" fillId="16" borderId="60" xfId="8" applyFont="1" applyFill="1" applyBorder="1" applyAlignment="1">
      <alignment vertical="center"/>
    </xf>
    <xf numFmtId="38" fontId="6" fillId="18" borderId="61" xfId="8" applyFont="1" applyFill="1" applyBorder="1" applyAlignment="1">
      <alignment vertical="center"/>
    </xf>
    <xf numFmtId="0" fontId="14" fillId="16" borderId="6" xfId="2" applyNumberFormat="1" applyFont="1" applyFill="1" applyBorder="1" applyAlignment="1">
      <alignment horizontal="center" vertical="center"/>
    </xf>
    <xf numFmtId="0" fontId="20" fillId="16" borderId="0" xfId="15" applyFont="1" applyFill="1">
      <alignment vertical="center"/>
    </xf>
    <xf numFmtId="0" fontId="38" fillId="16" borderId="0" xfId="15" applyFont="1" applyFill="1">
      <alignment vertical="center"/>
    </xf>
    <xf numFmtId="0" fontId="6" fillId="16" borderId="0" xfId="11" applyFont="1" applyFill="1">
      <alignment vertical="center"/>
    </xf>
    <xf numFmtId="0" fontId="77" fillId="19" borderId="29" xfId="0" applyFont="1" applyFill="1" applyBorder="1">
      <alignment vertical="center"/>
    </xf>
    <xf numFmtId="0" fontId="76" fillId="19" borderId="29" xfId="0" applyFont="1" applyFill="1" applyBorder="1" applyAlignment="1">
      <alignment horizontal="center" vertical="center"/>
    </xf>
    <xf numFmtId="0" fontId="77" fillId="19" borderId="8" xfId="0" applyFont="1" applyFill="1" applyBorder="1">
      <alignment vertical="center"/>
    </xf>
    <xf numFmtId="0" fontId="6" fillId="10" borderId="0" xfId="0" applyFont="1" applyFill="1" applyBorder="1" applyAlignment="1">
      <alignment horizontal="left" vertical="center" wrapText="1"/>
    </xf>
    <xf numFmtId="178" fontId="12" fillId="0" borderId="6" xfId="0" applyNumberFormat="1" applyFont="1" applyFill="1" applyBorder="1" applyAlignment="1">
      <alignment horizontal="center" vertical="center"/>
    </xf>
    <xf numFmtId="0" fontId="59" fillId="0" borderId="22" xfId="0" applyFont="1" applyFill="1" applyBorder="1" applyAlignment="1">
      <alignment horizontal="center" vertical="center"/>
    </xf>
    <xf numFmtId="0" fontId="12" fillId="0" borderId="8" xfId="0" applyFont="1" applyFill="1" applyBorder="1" applyAlignment="1">
      <alignment horizontal="center" vertical="center" wrapText="1"/>
    </xf>
    <xf numFmtId="186" fontId="6" fillId="16" borderId="6" xfId="0" applyNumberFormat="1" applyFont="1" applyFill="1" applyBorder="1" applyAlignment="1">
      <alignment horizontal="center" vertical="center"/>
    </xf>
    <xf numFmtId="0" fontId="77" fillId="0" borderId="0" xfId="0" applyNumberFormat="1" applyFont="1">
      <alignment vertical="center"/>
    </xf>
    <xf numFmtId="0" fontId="74" fillId="0" borderId="0" xfId="0" quotePrefix="1" applyNumberFormat="1" applyFont="1">
      <alignment vertical="center"/>
    </xf>
    <xf numFmtId="0" fontId="74" fillId="0" borderId="0" xfId="0" quotePrefix="1" applyFont="1">
      <alignment vertical="center"/>
    </xf>
    <xf numFmtId="0" fontId="15" fillId="20" borderId="0" xfId="16" applyFont="1" applyFill="1" applyAlignment="1" applyProtection="1"/>
    <xf numFmtId="0" fontId="15" fillId="0" borderId="0" xfId="16" applyFont="1" applyProtection="1"/>
    <xf numFmtId="0" fontId="15" fillId="0" borderId="6" xfId="16" applyFont="1" applyBorder="1" applyAlignment="1">
      <alignment horizontal="center" vertical="center" wrapText="1"/>
    </xf>
    <xf numFmtId="0" fontId="15" fillId="21" borderId="6" xfId="16" applyFont="1" applyFill="1" applyBorder="1" applyAlignment="1" applyProtection="1">
      <alignment horizontal="center" vertical="center" wrapText="1"/>
      <protection locked="0"/>
    </xf>
    <xf numFmtId="0" fontId="15" fillId="0" borderId="0" xfId="16" applyFont="1" applyAlignment="1">
      <alignment horizontal="justify" vertical="center"/>
    </xf>
    <xf numFmtId="0" fontId="15" fillId="22" borderId="6" xfId="16" applyFont="1" applyFill="1" applyBorder="1" applyAlignment="1" applyProtection="1">
      <alignment horizontal="center" vertical="center" wrapText="1"/>
      <protection locked="0"/>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7" fillId="0" borderId="0" xfId="0" applyFont="1" applyFill="1" applyBorder="1" applyAlignment="1">
      <alignment horizontal="left" vertical="top" wrapText="1"/>
    </xf>
    <xf numFmtId="38" fontId="6" fillId="16" borderId="7" xfId="8" applyFont="1" applyFill="1" applyBorder="1" applyAlignment="1">
      <alignment horizontal="right" vertical="center" wrapText="1"/>
    </xf>
    <xf numFmtId="38" fontId="6" fillId="16" borderId="10" xfId="8" applyFont="1" applyFill="1" applyBorder="1" applyAlignment="1">
      <alignment horizontal="right" vertical="center" wrapText="1"/>
    </xf>
    <xf numFmtId="38" fontId="6" fillId="16" borderId="3" xfId="8" applyFont="1" applyFill="1" applyBorder="1" applyAlignment="1">
      <alignment horizontal="right" vertical="center" wrapText="1"/>
    </xf>
    <xf numFmtId="38" fontId="6" fillId="16" borderId="30" xfId="8" applyFont="1" applyFill="1" applyBorder="1" applyAlignment="1">
      <alignment horizontal="right" vertical="center" wrapText="1"/>
    </xf>
    <xf numFmtId="38" fontId="6" fillId="16" borderId="8" xfId="8" applyFont="1" applyFill="1" applyBorder="1" applyAlignment="1">
      <alignment horizontal="right" vertical="center" wrapText="1"/>
    </xf>
    <xf numFmtId="38" fontId="6" fillId="16" borderId="17" xfId="8" applyFont="1" applyFill="1" applyBorder="1" applyAlignment="1">
      <alignment horizontal="right" vertical="center" wrapText="1"/>
    </xf>
    <xf numFmtId="38" fontId="6" fillId="16" borderId="62" xfId="8" applyFont="1" applyFill="1" applyBorder="1" applyAlignment="1">
      <alignment horizontal="right" vertical="center" wrapText="1"/>
    </xf>
    <xf numFmtId="38" fontId="6" fillId="16" borderId="33" xfId="8" applyFont="1" applyFill="1" applyBorder="1" applyAlignment="1">
      <alignment horizontal="right" vertical="center" wrapText="1"/>
    </xf>
    <xf numFmtId="38" fontId="6" fillId="16" borderId="29" xfId="8" applyFont="1" applyFill="1" applyBorder="1" applyAlignment="1">
      <alignment horizontal="right" vertical="center" wrapText="1"/>
    </xf>
    <xf numFmtId="38" fontId="6" fillId="16" borderId="34" xfId="8" applyFont="1" applyFill="1" applyBorder="1" applyAlignment="1">
      <alignment horizontal="right" vertical="center" wrapText="1"/>
    </xf>
    <xf numFmtId="38" fontId="6" fillId="16" borderId="63" xfId="8" applyFont="1" applyFill="1" applyBorder="1" applyAlignment="1">
      <alignment horizontal="right" vertical="center" wrapText="1"/>
    </xf>
    <xf numFmtId="38" fontId="6" fillId="16" borderId="64" xfId="8" applyFont="1" applyFill="1" applyBorder="1" applyAlignment="1">
      <alignment horizontal="right" vertical="center" wrapText="1"/>
    </xf>
    <xf numFmtId="0" fontId="6" fillId="0" borderId="153" xfId="11" applyFont="1" applyBorder="1" applyAlignment="1">
      <alignment horizontal="center" vertical="center"/>
    </xf>
    <xf numFmtId="0" fontId="84" fillId="0" borderId="153" xfId="11" applyFont="1" applyBorder="1">
      <alignment vertical="center"/>
    </xf>
    <xf numFmtId="0" fontId="12" fillId="16" borderId="29" xfId="0" applyFont="1" applyFill="1" applyBorder="1" applyAlignment="1">
      <alignment horizontal="center" vertical="center" shrinkToFit="1"/>
    </xf>
    <xf numFmtId="0" fontId="12" fillId="16" borderId="17" xfId="0" applyFont="1" applyFill="1" applyBorder="1" applyAlignment="1">
      <alignment horizontal="center" vertical="center" shrinkToFit="1"/>
    </xf>
    <xf numFmtId="183" fontId="12" fillId="16" borderId="17" xfId="0" applyNumberFormat="1" applyFont="1" applyFill="1" applyBorder="1" applyAlignment="1">
      <alignment horizontal="center" vertical="center" shrinkToFit="1"/>
    </xf>
    <xf numFmtId="183" fontId="12" fillId="16" borderId="62" xfId="0" applyNumberFormat="1" applyFont="1" applyFill="1" applyBorder="1" applyAlignment="1">
      <alignment horizontal="center" vertical="center" shrinkToFit="1"/>
    </xf>
    <xf numFmtId="0" fontId="12" fillId="16" borderId="62" xfId="0" applyFont="1" applyFill="1" applyBorder="1" applyAlignment="1">
      <alignment horizontal="center" vertical="center" shrinkToFit="1"/>
    </xf>
    <xf numFmtId="0" fontId="18" fillId="17" borderId="42" xfId="0" applyFont="1" applyFill="1" applyBorder="1" applyAlignment="1">
      <alignment horizontal="center" vertical="center" shrinkToFit="1"/>
    </xf>
    <xf numFmtId="0" fontId="30" fillId="16" borderId="0" xfId="0" applyFont="1" applyFill="1">
      <alignment vertical="center"/>
    </xf>
    <xf numFmtId="0" fontId="6" fillId="16" borderId="0" xfId="0" applyFont="1" applyFill="1">
      <alignment vertical="center"/>
    </xf>
    <xf numFmtId="0" fontId="10" fillId="16" borderId="0" xfId="0" applyFont="1" applyFill="1" applyAlignment="1">
      <alignment horizontal="center" vertical="center"/>
    </xf>
    <xf numFmtId="0" fontId="85" fillId="16" borderId="29" xfId="0" applyFont="1" applyFill="1" applyBorder="1" applyAlignment="1">
      <alignment horizontal="center" vertical="center" shrinkToFit="1"/>
    </xf>
    <xf numFmtId="0" fontId="18" fillId="16" borderId="62" xfId="0" applyFont="1" applyFill="1" applyBorder="1" applyAlignment="1">
      <alignment horizontal="center" vertical="center" shrinkToFit="1"/>
    </xf>
    <xf numFmtId="0" fontId="85" fillId="16" borderId="8" xfId="0" applyFont="1" applyFill="1" applyBorder="1" applyAlignment="1">
      <alignment horizontal="center" vertical="center" shrinkToFit="1"/>
    </xf>
    <xf numFmtId="0" fontId="18" fillId="16" borderId="65" xfId="0" applyFont="1" applyFill="1" applyBorder="1" applyAlignment="1">
      <alignment horizontal="center" vertical="center" shrinkToFit="1"/>
    </xf>
    <xf numFmtId="0" fontId="15" fillId="13" borderId="6" xfId="16" applyFont="1" applyFill="1" applyBorder="1" applyAlignment="1" applyProtection="1">
      <alignment horizontal="center" vertical="center" wrapText="1"/>
      <protection locked="0"/>
    </xf>
    <xf numFmtId="0" fontId="15" fillId="23" borderId="6" xfId="16" applyFont="1" applyFill="1" applyBorder="1" applyAlignment="1" applyProtection="1">
      <alignment horizontal="center" vertical="center" wrapText="1"/>
      <protection locked="0"/>
    </xf>
    <xf numFmtId="0" fontId="77" fillId="14" borderId="29" xfId="0" applyFont="1" applyFill="1" applyBorder="1" applyAlignment="1">
      <alignment vertical="center" wrapText="1"/>
    </xf>
    <xf numFmtId="0" fontId="85" fillId="0" borderId="27" xfId="0" applyFont="1" applyBorder="1" applyAlignment="1">
      <alignment vertical="center" wrapText="1"/>
    </xf>
    <xf numFmtId="192" fontId="15" fillId="21" borderId="6" xfId="16" applyNumberFormat="1" applyFont="1" applyFill="1" applyBorder="1" applyAlignment="1" applyProtection="1">
      <alignment horizontal="center" vertical="center" wrapText="1"/>
      <protection locked="0"/>
    </xf>
    <xf numFmtId="192" fontId="15" fillId="22" borderId="6" xfId="16" applyNumberFormat="1" applyFont="1" applyFill="1" applyBorder="1" applyAlignment="1" applyProtection="1">
      <alignment horizontal="center" vertical="center" wrapText="1"/>
      <protection locked="0"/>
    </xf>
    <xf numFmtId="38" fontId="20" fillId="0" borderId="0" xfId="8" applyFont="1" applyFill="1" applyBorder="1" applyAlignment="1">
      <alignment horizontal="right" vertical="center"/>
    </xf>
    <xf numFmtId="0" fontId="0" fillId="0" borderId="0" xfId="0" applyFill="1" applyBorder="1" applyAlignment="1">
      <alignment vertical="center"/>
    </xf>
    <xf numFmtId="0" fontId="20" fillId="21" borderId="154" xfId="15" applyFont="1" applyFill="1" applyBorder="1">
      <alignment vertical="center"/>
    </xf>
    <xf numFmtId="0" fontId="20" fillId="21" borderId="155" xfId="15" applyFont="1" applyFill="1" applyBorder="1">
      <alignment vertical="center"/>
    </xf>
    <xf numFmtId="38" fontId="20" fillId="21" borderId="155" xfId="8" applyFont="1" applyFill="1" applyBorder="1" applyAlignment="1">
      <alignment horizontal="right" vertical="center"/>
    </xf>
    <xf numFmtId="0" fontId="0" fillId="21" borderId="155" xfId="0" applyFill="1" applyBorder="1" applyAlignment="1">
      <alignment vertical="center"/>
    </xf>
    <xf numFmtId="0" fontId="38" fillId="21" borderId="155" xfId="15" applyFont="1" applyFill="1" applyBorder="1">
      <alignment vertical="center"/>
    </xf>
    <xf numFmtId="0" fontId="6" fillId="21" borderId="155" xfId="15" applyFont="1" applyFill="1" applyBorder="1">
      <alignment vertical="center"/>
    </xf>
    <xf numFmtId="0" fontId="38" fillId="21" borderId="156" xfId="15" applyFont="1" applyFill="1" applyBorder="1">
      <alignment vertical="center"/>
    </xf>
    <xf numFmtId="0" fontId="79" fillId="0" borderId="6" xfId="0" applyFont="1" applyFill="1" applyBorder="1" applyAlignment="1">
      <alignment vertical="center" wrapText="1"/>
    </xf>
    <xf numFmtId="0" fontId="66" fillId="16" borderId="5" xfId="0" applyFont="1" applyFill="1" applyBorder="1">
      <alignment vertical="center"/>
    </xf>
    <xf numFmtId="0" fontId="66" fillId="16" borderId="157" xfId="0" applyFont="1" applyFill="1" applyBorder="1">
      <alignment vertical="center"/>
    </xf>
    <xf numFmtId="0" fontId="10" fillId="16" borderId="6" xfId="0" applyFont="1" applyFill="1" applyBorder="1" applyAlignment="1">
      <alignment horizontal="center" vertical="center"/>
    </xf>
    <xf numFmtId="0" fontId="86" fillId="16" borderId="8" xfId="0" applyFont="1" applyFill="1" applyBorder="1" applyAlignment="1">
      <alignment horizontal="center" vertical="center"/>
    </xf>
    <xf numFmtId="56" fontId="77" fillId="0" borderId="0" xfId="0" applyNumberFormat="1" applyFont="1">
      <alignment vertical="center"/>
    </xf>
    <xf numFmtId="0" fontId="58" fillId="13" borderId="67" xfId="0" applyFont="1" applyFill="1" applyBorder="1" applyAlignment="1" applyProtection="1">
      <alignment horizontal="center" vertical="center"/>
      <protection locked="0"/>
    </xf>
    <xf numFmtId="177" fontId="15" fillId="21" borderId="17" xfId="0" applyNumberFormat="1" applyFont="1" applyFill="1" applyBorder="1" applyAlignment="1" applyProtection="1">
      <alignment vertical="center"/>
      <protection locked="0"/>
    </xf>
    <xf numFmtId="0" fontId="53" fillId="21" borderId="0" xfId="0" applyFont="1" applyFill="1" applyBorder="1" applyAlignment="1" applyProtection="1">
      <alignment vertical="center"/>
      <protection locked="0"/>
    </xf>
    <xf numFmtId="0" fontId="53" fillId="21" borderId="20" xfId="0" applyFont="1" applyFill="1" applyBorder="1" applyAlignment="1" applyProtection="1">
      <alignment vertical="center"/>
      <protection locked="0"/>
    </xf>
    <xf numFmtId="0" fontId="15" fillId="21" borderId="29" xfId="0" applyFont="1" applyFill="1" applyBorder="1" applyAlignment="1" applyProtection="1">
      <alignment vertical="top" wrapText="1"/>
      <protection locked="0"/>
    </xf>
    <xf numFmtId="0" fontId="15" fillId="21" borderId="68" xfId="0" applyFont="1" applyFill="1" applyBorder="1" applyAlignment="1" applyProtection="1">
      <alignment vertical="top" wrapText="1"/>
      <protection locked="0"/>
    </xf>
    <xf numFmtId="0" fontId="15" fillId="21" borderId="69" xfId="0" applyFont="1" applyFill="1" applyBorder="1" applyAlignment="1" applyProtection="1">
      <alignment vertical="top" wrapText="1"/>
      <protection locked="0"/>
    </xf>
    <xf numFmtId="186" fontId="64" fillId="21" borderId="70" xfId="0" applyNumberFormat="1" applyFont="1" applyFill="1" applyBorder="1" applyAlignment="1" applyProtection="1">
      <alignment horizontal="center" vertical="center"/>
      <protection locked="0"/>
    </xf>
    <xf numFmtId="186" fontId="64" fillId="21" borderId="71" xfId="0" applyNumberFormat="1" applyFont="1" applyFill="1" applyBorder="1" applyAlignment="1" applyProtection="1">
      <alignment horizontal="center" vertical="center"/>
      <protection locked="0"/>
    </xf>
    <xf numFmtId="186" fontId="64" fillId="21" borderId="5" xfId="0" applyNumberFormat="1" applyFont="1" applyFill="1" applyBorder="1" applyAlignment="1" applyProtection="1">
      <alignment horizontal="center" vertical="center"/>
      <protection locked="0"/>
    </xf>
    <xf numFmtId="38" fontId="6" fillId="21" borderId="7" xfId="8" applyFont="1" applyFill="1" applyBorder="1" applyAlignment="1" applyProtection="1">
      <alignment vertical="center" wrapText="1"/>
      <protection locked="0"/>
    </xf>
    <xf numFmtId="38" fontId="6" fillId="21" borderId="9" xfId="8" applyFont="1" applyFill="1" applyBorder="1" applyAlignment="1" applyProtection="1">
      <alignment vertical="center" wrapText="1"/>
      <protection locked="0"/>
    </xf>
    <xf numFmtId="38" fontId="6" fillId="21" borderId="10" xfId="8" applyFont="1" applyFill="1" applyBorder="1" applyAlignment="1" applyProtection="1">
      <alignment vertical="center" wrapText="1"/>
      <protection locked="0"/>
    </xf>
    <xf numFmtId="38" fontId="6" fillId="21" borderId="29" xfId="8" applyFont="1" applyFill="1" applyBorder="1" applyAlignment="1" applyProtection="1">
      <alignment vertical="center" wrapText="1"/>
      <protection locked="0"/>
    </xf>
    <xf numFmtId="38" fontId="6" fillId="21" borderId="17" xfId="8" applyFont="1" applyFill="1" applyBorder="1" applyAlignment="1" applyProtection="1">
      <alignment vertical="center" wrapText="1"/>
      <protection locked="0"/>
    </xf>
    <xf numFmtId="38" fontId="6" fillId="21" borderId="62" xfId="8" applyFont="1" applyFill="1" applyBorder="1" applyAlignment="1" applyProtection="1">
      <alignment vertical="center" wrapText="1"/>
      <protection locked="0"/>
    </xf>
    <xf numFmtId="0" fontId="12" fillId="16" borderId="17" xfId="0" applyFont="1" applyFill="1" applyBorder="1" applyAlignment="1" applyProtection="1">
      <alignment horizontal="center" vertical="center" shrinkToFit="1"/>
      <protection locked="0"/>
    </xf>
    <xf numFmtId="0" fontId="18" fillId="16" borderId="62" xfId="0" applyFont="1" applyFill="1" applyBorder="1" applyAlignment="1" applyProtection="1">
      <alignment horizontal="center" vertical="center" shrinkToFit="1"/>
      <protection locked="0"/>
    </xf>
    <xf numFmtId="0" fontId="18" fillId="16" borderId="65" xfId="0" applyFont="1" applyFill="1" applyBorder="1" applyAlignment="1" applyProtection="1">
      <alignment horizontal="center" vertical="center" shrinkToFit="1"/>
      <protection locked="0"/>
    </xf>
    <xf numFmtId="0" fontId="18" fillId="0" borderId="55" xfId="0" applyFont="1" applyFill="1" applyBorder="1" applyAlignment="1" applyProtection="1">
      <alignment vertical="center" wrapText="1"/>
      <protection locked="0"/>
    </xf>
    <xf numFmtId="0" fontId="21" fillId="0" borderId="55" xfId="0" applyFont="1" applyFill="1" applyBorder="1" applyAlignment="1" applyProtection="1">
      <alignment vertical="center" wrapText="1"/>
      <protection locked="0"/>
    </xf>
    <xf numFmtId="0" fontId="21" fillId="0" borderId="65" xfId="0" applyFont="1" applyFill="1" applyBorder="1" applyAlignment="1" applyProtection="1">
      <alignment vertical="center" wrapText="1"/>
      <protection locked="0"/>
    </xf>
    <xf numFmtId="0" fontId="12" fillId="21" borderId="69" xfId="0" applyFont="1" applyFill="1" applyBorder="1" applyAlignment="1" applyProtection="1">
      <alignment horizontal="justify" wrapText="1"/>
      <protection locked="0"/>
    </xf>
    <xf numFmtId="0" fontId="12" fillId="21" borderId="20" xfId="0" applyFont="1" applyFill="1" applyBorder="1" applyAlignment="1" applyProtection="1">
      <alignment horizontal="justify" wrapText="1"/>
      <protection locked="0"/>
    </xf>
    <xf numFmtId="0" fontId="12" fillId="21" borderId="73" xfId="0" applyFont="1" applyFill="1" applyBorder="1" applyAlignment="1" applyProtection="1">
      <alignment horizontal="justify" wrapText="1"/>
      <protection locked="0"/>
    </xf>
    <xf numFmtId="0" fontId="12" fillId="21" borderId="74" xfId="0" applyFont="1" applyFill="1" applyBorder="1" applyAlignment="1" applyProtection="1">
      <alignment horizontal="justify" wrapText="1"/>
      <protection locked="0"/>
    </xf>
    <xf numFmtId="0" fontId="12" fillId="21" borderId="69" xfId="0" applyFont="1" applyFill="1" applyBorder="1" applyAlignment="1" applyProtection="1">
      <alignment wrapText="1"/>
      <protection locked="0"/>
    </xf>
    <xf numFmtId="0" fontId="12" fillId="21" borderId="20" xfId="0" applyFont="1" applyFill="1" applyBorder="1" applyAlignment="1" applyProtection="1">
      <alignment wrapText="1"/>
      <protection locked="0"/>
    </xf>
    <xf numFmtId="0" fontId="12" fillId="21" borderId="73" xfId="0" applyFont="1" applyFill="1" applyBorder="1" applyAlignment="1" applyProtection="1">
      <alignment wrapText="1"/>
      <protection locked="0"/>
    </xf>
    <xf numFmtId="0" fontId="12" fillId="21" borderId="74" xfId="0" applyFont="1" applyFill="1" applyBorder="1" applyAlignment="1" applyProtection="1">
      <alignment wrapText="1"/>
      <protection locked="0"/>
    </xf>
    <xf numFmtId="0" fontId="12" fillId="21" borderId="75" xfId="0" applyFont="1" applyFill="1" applyBorder="1" applyAlignment="1" applyProtection="1">
      <alignment wrapText="1"/>
      <protection locked="0"/>
    </xf>
    <xf numFmtId="0" fontId="12" fillId="21" borderId="76" xfId="0" applyFont="1" applyFill="1" applyBorder="1" applyAlignment="1" applyProtection="1">
      <alignment horizontal="justify" vertical="center" wrapText="1"/>
      <protection locked="0"/>
    </xf>
    <xf numFmtId="9" fontId="12" fillId="21" borderId="17" xfId="0" quotePrefix="1" applyNumberFormat="1" applyFont="1" applyFill="1" applyBorder="1" applyAlignment="1" applyProtection="1">
      <alignment horizontal="right" vertical="center" wrapText="1" indent="2"/>
      <protection locked="0"/>
    </xf>
    <xf numFmtId="0" fontId="12" fillId="0" borderId="0" xfId="0" applyFont="1" applyProtection="1">
      <alignment vertical="center"/>
      <protection locked="0"/>
    </xf>
    <xf numFmtId="38" fontId="6" fillId="21" borderId="29" xfId="8" applyFont="1" applyFill="1" applyBorder="1" applyAlignment="1" applyProtection="1">
      <alignment horizontal="right" vertical="center" wrapText="1"/>
      <protection locked="0"/>
    </xf>
    <xf numFmtId="38" fontId="6" fillId="21" borderId="17" xfId="8" applyFont="1" applyFill="1" applyBorder="1" applyAlignment="1" applyProtection="1">
      <alignment horizontal="right" vertical="center" wrapText="1"/>
      <protection locked="0"/>
    </xf>
    <xf numFmtId="38" fontId="6" fillId="21" borderId="62" xfId="8" applyFont="1" applyFill="1" applyBorder="1" applyAlignment="1" applyProtection="1">
      <alignment horizontal="right" vertical="center" wrapText="1"/>
      <protection locked="0"/>
    </xf>
    <xf numFmtId="0" fontId="18" fillId="0" borderId="55" xfId="0" applyFont="1" applyFill="1" applyBorder="1" applyAlignment="1" applyProtection="1">
      <alignment vertical="center" wrapText="1"/>
    </xf>
    <xf numFmtId="0" fontId="21" fillId="0" borderId="55" xfId="0" applyFont="1" applyFill="1" applyBorder="1" applyAlignment="1" applyProtection="1">
      <alignment vertical="center" wrapText="1"/>
    </xf>
    <xf numFmtId="0" fontId="21" fillId="0" borderId="65" xfId="0" applyFont="1" applyFill="1" applyBorder="1" applyAlignment="1" applyProtection="1">
      <alignment vertical="center" wrapText="1"/>
    </xf>
    <xf numFmtId="0" fontId="12" fillId="21" borderId="77" xfId="0" applyFont="1" applyFill="1" applyBorder="1" applyAlignment="1" applyProtection="1">
      <alignment wrapText="1"/>
      <protection locked="0"/>
    </xf>
    <xf numFmtId="38" fontId="6" fillId="21" borderId="54" xfId="8" applyFont="1" applyFill="1" applyBorder="1" applyAlignment="1" applyProtection="1">
      <alignment vertical="center"/>
      <protection locked="0"/>
    </xf>
    <xf numFmtId="38" fontId="6" fillId="21" borderId="55" xfId="8" applyFont="1" applyFill="1" applyBorder="1" applyAlignment="1" applyProtection="1">
      <alignment vertical="center"/>
      <protection locked="0"/>
    </xf>
    <xf numFmtId="38" fontId="6" fillId="21" borderId="33" xfId="8" applyFont="1" applyFill="1" applyBorder="1" applyAlignment="1" applyProtection="1">
      <alignment vertical="center"/>
      <protection locked="0"/>
    </xf>
    <xf numFmtId="38" fontId="6" fillId="21" borderId="17" xfId="8" applyFont="1" applyFill="1" applyBorder="1" applyAlignment="1" applyProtection="1">
      <alignment vertical="center"/>
      <protection locked="0"/>
    </xf>
    <xf numFmtId="38" fontId="6" fillId="21" borderId="54" xfId="8" applyFont="1" applyFill="1" applyBorder="1" applyAlignment="1" applyProtection="1">
      <alignment horizontal="center" vertical="center"/>
      <protection locked="0"/>
    </xf>
    <xf numFmtId="38" fontId="6" fillId="21" borderId="55" xfId="8" applyFont="1" applyFill="1" applyBorder="1" applyAlignment="1" applyProtection="1">
      <alignment horizontal="center" vertical="center"/>
      <protection locked="0"/>
    </xf>
    <xf numFmtId="9" fontId="6" fillId="21" borderId="78" xfId="23" applyNumberFormat="1" applyFont="1" applyFill="1" applyBorder="1" applyAlignment="1" applyProtection="1">
      <alignment vertical="center"/>
      <protection locked="0"/>
    </xf>
    <xf numFmtId="0" fontId="38" fillId="0" borderId="0" xfId="15" applyFont="1" applyProtection="1">
      <alignment vertical="center"/>
      <protection locked="0"/>
    </xf>
    <xf numFmtId="0" fontId="20" fillId="0" borderId="0" xfId="15" applyFont="1" applyProtection="1">
      <alignment vertical="center"/>
      <protection locked="0"/>
    </xf>
    <xf numFmtId="0" fontId="6" fillId="0" borderId="0" xfId="15" applyFont="1" applyFill="1" applyProtection="1">
      <alignment vertical="center"/>
      <protection locked="0"/>
    </xf>
    <xf numFmtId="0" fontId="20" fillId="0" borderId="0" xfId="15" applyFont="1" applyAlignment="1" applyProtection="1">
      <alignment vertical="top"/>
      <protection locked="0"/>
    </xf>
    <xf numFmtId="0" fontId="15" fillId="21" borderId="158" xfId="0" applyFont="1" applyFill="1" applyBorder="1" applyAlignment="1" applyProtection="1">
      <alignment horizontal="center" vertical="center"/>
      <protection locked="0"/>
    </xf>
    <xf numFmtId="0" fontId="15" fillId="21" borderId="159" xfId="0" applyFont="1" applyFill="1" applyBorder="1" applyAlignment="1" applyProtection="1">
      <alignment horizontal="center" vertical="center"/>
      <protection locked="0"/>
    </xf>
    <xf numFmtId="0" fontId="15" fillId="21" borderId="160" xfId="0" applyFont="1" applyFill="1" applyBorder="1" applyAlignment="1" applyProtection="1">
      <alignment horizontal="center" vertical="center"/>
      <protection locked="0"/>
    </xf>
    <xf numFmtId="0" fontId="15" fillId="21" borderId="157" xfId="0" applyFont="1" applyFill="1" applyBorder="1" applyAlignment="1" applyProtection="1">
      <alignment horizontal="center" vertical="center"/>
      <protection locked="0"/>
    </xf>
    <xf numFmtId="0" fontId="15" fillId="21" borderId="161" xfId="0" applyFont="1" applyFill="1" applyBorder="1" applyAlignment="1" applyProtection="1">
      <alignment horizontal="center" vertical="center"/>
      <protection locked="0"/>
    </xf>
    <xf numFmtId="0" fontId="15" fillId="21" borderId="162" xfId="0" applyFont="1" applyFill="1" applyBorder="1" applyAlignment="1" applyProtection="1">
      <alignment horizontal="center" vertical="center"/>
      <protection locked="0"/>
    </xf>
    <xf numFmtId="0" fontId="15" fillId="21" borderId="163" xfId="0" applyFont="1" applyFill="1" applyBorder="1" applyAlignment="1" applyProtection="1">
      <alignment horizontal="center" vertical="center"/>
      <protection locked="0"/>
    </xf>
    <xf numFmtId="0" fontId="15" fillId="21" borderId="164" xfId="0" applyFont="1" applyFill="1" applyBorder="1" applyAlignment="1" applyProtection="1">
      <alignment horizontal="center" vertical="center"/>
      <protection locked="0"/>
    </xf>
    <xf numFmtId="49" fontId="87" fillId="13" borderId="8" xfId="0" applyNumberFormat="1" applyFont="1" applyFill="1" applyBorder="1" applyAlignment="1" applyProtection="1">
      <alignment horizontal="center" vertical="center"/>
      <protection locked="0"/>
    </xf>
    <xf numFmtId="0" fontId="15" fillId="21" borderId="160" xfId="0" applyFont="1" applyFill="1" applyBorder="1" applyProtection="1">
      <alignment vertical="center"/>
      <protection locked="0"/>
    </xf>
    <xf numFmtId="0" fontId="15" fillId="21" borderId="157" xfId="0" applyFont="1" applyFill="1" applyBorder="1" applyProtection="1">
      <alignment vertical="center"/>
      <protection locked="0"/>
    </xf>
    <xf numFmtId="0" fontId="15" fillId="21" borderId="163" xfId="0" applyFont="1" applyFill="1" applyBorder="1" applyProtection="1">
      <alignment vertical="center"/>
      <protection locked="0"/>
    </xf>
    <xf numFmtId="0" fontId="15" fillId="21" borderId="164" xfId="0" applyFont="1" applyFill="1" applyBorder="1" applyProtection="1">
      <alignment vertical="center"/>
      <protection locked="0"/>
    </xf>
    <xf numFmtId="0" fontId="6" fillId="0" borderId="0" xfId="0" applyFont="1" applyProtection="1">
      <alignment vertical="center"/>
      <protection locked="0"/>
    </xf>
    <xf numFmtId="0" fontId="83" fillId="0" borderId="0" xfId="0" applyFont="1" applyAlignment="1" applyProtection="1">
      <alignment horizontal="right" vertical="center"/>
      <protection locked="0"/>
    </xf>
    <xf numFmtId="0" fontId="0" fillId="0" borderId="0" xfId="0" applyProtection="1">
      <alignment vertical="center"/>
      <protection locked="0"/>
    </xf>
    <xf numFmtId="0" fontId="43" fillId="0" borderId="0" xfId="0" applyFont="1" applyProtection="1">
      <alignment vertical="center"/>
      <protection locked="0"/>
    </xf>
    <xf numFmtId="0" fontId="42"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vertical="top"/>
      <protection locked="0"/>
    </xf>
    <xf numFmtId="0" fontId="0" fillId="0" borderId="0" xfId="0" applyBorder="1" applyAlignment="1" applyProtection="1">
      <alignment vertical="center"/>
      <protection locked="0"/>
    </xf>
    <xf numFmtId="0" fontId="6" fillId="0" borderId="0" xfId="0" applyFont="1" applyAlignment="1" applyProtection="1">
      <alignment vertical="top" shrinkToFit="1"/>
      <protection locked="0"/>
    </xf>
    <xf numFmtId="0" fontId="0" fillId="0" borderId="0" xfId="0" applyBorder="1" applyAlignment="1" applyProtection="1">
      <alignment horizontal="left" vertical="center"/>
      <protection locked="0"/>
    </xf>
    <xf numFmtId="0" fontId="15" fillId="0" borderId="0" xfId="0" applyFont="1" applyAlignment="1" applyProtection="1">
      <alignment horizontal="left"/>
      <protection locked="0"/>
    </xf>
    <xf numFmtId="0" fontId="6" fillId="0" borderId="0" xfId="0" applyFont="1" applyAlignment="1" applyProtection="1">
      <alignment horizontal="left"/>
      <protection locked="0"/>
    </xf>
    <xf numFmtId="0" fontId="0" fillId="0" borderId="0" xfId="0" applyBorder="1" applyAlignment="1" applyProtection="1">
      <alignment horizontal="left"/>
      <protection locked="0"/>
    </xf>
    <xf numFmtId="0" fontId="6" fillId="11" borderId="0" xfId="0" applyFont="1" applyFill="1" applyAlignment="1" applyProtection="1">
      <alignment horizontal="left"/>
      <protection locked="0"/>
    </xf>
    <xf numFmtId="0" fontId="6" fillId="8" borderId="0" xfId="0" applyFont="1" applyFill="1" applyAlignment="1" applyProtection="1">
      <alignment horizontal="left"/>
      <protection locked="0"/>
    </xf>
    <xf numFmtId="0" fontId="15" fillId="0" borderId="0" xfId="0" applyFont="1" applyFill="1" applyAlignment="1" applyProtection="1">
      <alignment horizontal="left"/>
      <protection locked="0"/>
    </xf>
    <xf numFmtId="49" fontId="15" fillId="0" borderId="0" xfId="0" applyNumberFormat="1" applyFont="1" applyFill="1" applyAlignment="1" applyProtection="1">
      <alignment horizontal="left"/>
      <protection locked="0"/>
    </xf>
    <xf numFmtId="179" fontId="15" fillId="0" borderId="0" xfId="0" applyNumberFormat="1" applyFont="1" applyFill="1" applyAlignment="1" applyProtection="1">
      <alignment horizontal="left"/>
      <protection locked="0"/>
    </xf>
    <xf numFmtId="0" fontId="6" fillId="0" borderId="0" xfId="0" applyFont="1" applyFill="1" applyAlignment="1" applyProtection="1">
      <alignment horizontal="left"/>
      <protection locked="0"/>
    </xf>
    <xf numFmtId="0" fontId="35" fillId="0" borderId="0" xfId="15" applyFont="1" applyFill="1" applyBorder="1" applyProtection="1">
      <alignment vertical="center"/>
      <protection locked="0"/>
    </xf>
    <xf numFmtId="0" fontId="38" fillId="0" borderId="0" xfId="15" applyFont="1" applyFill="1" applyBorder="1" applyProtection="1">
      <alignment vertical="center"/>
      <protection locked="0"/>
    </xf>
    <xf numFmtId="0" fontId="14" fillId="0" borderId="0" xfId="0" applyFont="1" applyAlignment="1" applyProtection="1">
      <alignment horizontal="left" vertical="top" wrapText="1" indent="1"/>
      <protection locked="0"/>
    </xf>
    <xf numFmtId="0" fontId="0" fillId="0" borderId="0" xfId="0" applyAlignment="1" applyProtection="1">
      <alignment vertical="center"/>
      <protection locked="0"/>
    </xf>
    <xf numFmtId="0" fontId="0" fillId="0" borderId="0" xfId="0" applyFill="1" applyBorder="1" applyProtection="1">
      <alignment vertical="center"/>
      <protection locked="0"/>
    </xf>
    <xf numFmtId="0" fontId="14" fillId="0" borderId="0" xfId="0" applyFont="1" applyAlignment="1" applyProtection="1">
      <alignment horizontal="left" vertical="top" wrapText="1"/>
      <protection locked="0"/>
    </xf>
    <xf numFmtId="0" fontId="12" fillId="0" borderId="0" xfId="0" applyFont="1" applyProtection="1">
      <alignment vertical="center"/>
    </xf>
    <xf numFmtId="0" fontId="6" fillId="0" borderId="0" xfId="0" applyFont="1" applyProtection="1">
      <alignment vertical="center"/>
    </xf>
    <xf numFmtId="0" fontId="14" fillId="0" borderId="0" xfId="0" applyFont="1" applyAlignment="1" applyProtection="1">
      <alignment horizontal="center" vertical="center"/>
    </xf>
    <xf numFmtId="0" fontId="15" fillId="0" borderId="0" xfId="0" applyFont="1" applyAlignment="1" applyProtection="1">
      <alignment vertical="top"/>
    </xf>
    <xf numFmtId="0" fontId="6" fillId="0" borderId="0" xfId="0" applyFont="1" applyAlignment="1" applyProtection="1">
      <alignment horizontal="left" vertical="center"/>
    </xf>
    <xf numFmtId="0" fontId="15" fillId="0" borderId="8"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3" xfId="11" applyFont="1" applyBorder="1" applyProtection="1">
      <alignment vertical="center"/>
      <protection locked="0"/>
    </xf>
    <xf numFmtId="0" fontId="6" fillId="0" borderId="79" xfId="11" applyFont="1" applyBorder="1" applyProtection="1">
      <alignment vertical="center"/>
      <protection locked="0"/>
    </xf>
    <xf numFmtId="0" fontId="6" fillId="0" borderId="63" xfId="11" applyFont="1" applyBorder="1" applyProtection="1">
      <alignment vertical="center"/>
      <protection locked="0"/>
    </xf>
    <xf numFmtId="0" fontId="6" fillId="0" borderId="79" xfId="11" applyFont="1" applyFill="1" applyBorder="1" applyProtection="1">
      <alignment vertical="center"/>
      <protection locked="0"/>
    </xf>
    <xf numFmtId="0" fontId="6" fillId="0" borderId="62" xfId="11" applyFont="1" applyFill="1" applyBorder="1" applyProtection="1">
      <alignment vertical="center"/>
      <protection locked="0"/>
    </xf>
    <xf numFmtId="0" fontId="6" fillId="0" borderId="31" xfId="11" applyFont="1" applyFill="1" applyBorder="1" applyProtection="1">
      <alignment vertical="center"/>
      <protection locked="0"/>
    </xf>
    <xf numFmtId="0" fontId="6" fillId="0" borderId="80" xfId="11" applyFont="1" applyFill="1" applyBorder="1" applyProtection="1">
      <alignment vertical="center"/>
      <protection locked="0"/>
    </xf>
    <xf numFmtId="0" fontId="6" fillId="0" borderId="81" xfId="11" applyFont="1" applyFill="1" applyBorder="1" applyProtection="1">
      <alignment vertical="center"/>
      <protection locked="0"/>
    </xf>
    <xf numFmtId="0" fontId="6" fillId="0" borderId="82" xfId="11" applyFont="1" applyFill="1" applyBorder="1" applyProtection="1">
      <alignment vertical="center"/>
      <protection locked="0"/>
    </xf>
    <xf numFmtId="0" fontId="6" fillId="0" borderId="78" xfId="11" applyFont="1" applyFill="1" applyBorder="1" applyProtection="1">
      <alignment vertical="center"/>
      <protection locked="0"/>
    </xf>
    <xf numFmtId="0" fontId="6" fillId="0" borderId="83" xfId="11" applyFont="1" applyFill="1" applyBorder="1" applyProtection="1">
      <alignment vertical="center"/>
      <protection locked="0"/>
    </xf>
    <xf numFmtId="0" fontId="6" fillId="0" borderId="84" xfId="11" applyFont="1" applyFill="1" applyBorder="1" applyProtection="1">
      <alignment vertical="center"/>
      <protection locked="0"/>
    </xf>
    <xf numFmtId="0" fontId="6" fillId="0" borderId="85" xfId="11" applyFont="1" applyFill="1" applyBorder="1" applyProtection="1">
      <alignment vertical="center"/>
      <protection locked="0"/>
    </xf>
    <xf numFmtId="0" fontId="6" fillId="0" borderId="86" xfId="11" applyFont="1" applyFill="1" applyBorder="1" applyProtection="1">
      <alignment vertical="center"/>
      <protection locked="0"/>
    </xf>
    <xf numFmtId="0" fontId="6" fillId="0" borderId="87" xfId="11" applyFont="1" applyFill="1" applyBorder="1" applyProtection="1">
      <alignment vertical="center"/>
      <protection locked="0"/>
    </xf>
    <xf numFmtId="0" fontId="6" fillId="0" borderId="49" xfId="11" applyFont="1" applyFill="1" applyBorder="1" applyProtection="1">
      <alignment vertical="center"/>
      <protection locked="0"/>
    </xf>
    <xf numFmtId="0" fontId="6" fillId="0" borderId="88" xfId="11" applyFont="1" applyFill="1" applyBorder="1" applyProtection="1">
      <alignment vertical="center"/>
      <protection locked="0"/>
    </xf>
    <xf numFmtId="0" fontId="1" fillId="0" borderId="0" xfId="11" applyFill="1" applyProtection="1">
      <alignment vertical="center"/>
      <protection locked="0"/>
    </xf>
    <xf numFmtId="0" fontId="6" fillId="0" borderId="63" xfId="11" applyFont="1" applyFill="1" applyBorder="1" applyProtection="1">
      <alignment vertical="center"/>
      <protection locked="0"/>
    </xf>
    <xf numFmtId="0" fontId="6" fillId="0" borderId="33" xfId="11" applyFont="1" applyFill="1" applyBorder="1" applyProtection="1">
      <alignment vertical="center"/>
      <protection locked="0"/>
    </xf>
    <xf numFmtId="0" fontId="6" fillId="24" borderId="17" xfId="11" applyFont="1" applyFill="1" applyBorder="1" applyProtection="1">
      <alignment vertical="center"/>
      <protection locked="0"/>
    </xf>
    <xf numFmtId="0" fontId="6" fillId="24" borderId="0" xfId="11" applyFont="1" applyFill="1" applyBorder="1" applyProtection="1">
      <alignment vertical="center"/>
      <protection locked="0"/>
    </xf>
    <xf numFmtId="0" fontId="6" fillId="24" borderId="18" xfId="11" applyFont="1" applyFill="1" applyBorder="1" applyProtection="1">
      <alignment vertical="center"/>
      <protection locked="0"/>
    </xf>
    <xf numFmtId="0" fontId="6" fillId="24" borderId="86" xfId="11" applyFont="1" applyFill="1" applyBorder="1" applyProtection="1">
      <alignment vertical="center"/>
      <protection locked="0"/>
    </xf>
    <xf numFmtId="0" fontId="6" fillId="24" borderId="87" xfId="11" applyFont="1" applyFill="1" applyBorder="1" applyProtection="1">
      <alignment vertical="center"/>
      <protection locked="0"/>
    </xf>
    <xf numFmtId="0" fontId="6" fillId="24" borderId="49" xfId="11" applyFont="1" applyFill="1" applyBorder="1" applyProtection="1">
      <alignment vertical="center"/>
      <protection locked="0"/>
    </xf>
    <xf numFmtId="0" fontId="14" fillId="0" borderId="5" xfId="11" applyFont="1" applyBorder="1" applyAlignment="1" applyProtection="1">
      <alignment vertical="center" wrapText="1"/>
      <protection locked="0"/>
    </xf>
    <xf numFmtId="0" fontId="14" fillId="0" borderId="22" xfId="11" applyFont="1" applyBorder="1" applyAlignment="1" applyProtection="1">
      <alignment vertical="center" wrapText="1"/>
      <protection locked="0"/>
    </xf>
    <xf numFmtId="0" fontId="14" fillId="0" borderId="22" xfId="11" applyFont="1" applyFill="1" applyBorder="1" applyAlignment="1" applyProtection="1">
      <alignment vertical="center" wrapText="1"/>
      <protection locked="0"/>
    </xf>
    <xf numFmtId="0" fontId="14" fillId="0" borderId="22" xfId="11" applyFont="1" applyBorder="1" applyAlignment="1" applyProtection="1">
      <alignment horizontal="center" vertical="center" wrapText="1"/>
      <protection locked="0"/>
    </xf>
    <xf numFmtId="0" fontId="14" fillId="0" borderId="23" xfId="11" applyFont="1" applyBorder="1" applyAlignment="1" applyProtection="1">
      <alignment horizontal="center" vertical="center" wrapText="1"/>
      <protection locked="0"/>
    </xf>
    <xf numFmtId="0" fontId="14" fillId="0" borderId="23" xfId="11" applyFont="1" applyBorder="1" applyAlignment="1" applyProtection="1">
      <alignment vertical="center" wrapText="1"/>
      <protection locked="0"/>
    </xf>
    <xf numFmtId="0" fontId="14" fillId="0" borderId="5" xfId="11" applyFont="1" applyFill="1" applyBorder="1" applyAlignment="1" applyProtection="1">
      <alignment vertical="center" wrapText="1"/>
      <protection locked="0"/>
    </xf>
    <xf numFmtId="0" fontId="14" fillId="0" borderId="22" xfId="11" applyFont="1" applyFill="1" applyBorder="1" applyAlignment="1" applyProtection="1">
      <alignment horizontal="center" vertical="center" wrapText="1"/>
      <protection locked="0"/>
    </xf>
    <xf numFmtId="0" fontId="14" fillId="0" borderId="23" xfId="11" applyFont="1" applyFill="1" applyBorder="1" applyAlignment="1" applyProtection="1">
      <alignment horizontal="center" vertical="center" wrapText="1"/>
      <protection locked="0"/>
    </xf>
    <xf numFmtId="0" fontId="14" fillId="0" borderId="23" xfId="11" applyFont="1" applyFill="1" applyBorder="1" applyAlignment="1" applyProtection="1">
      <alignment vertical="center" wrapText="1"/>
      <protection locked="0"/>
    </xf>
    <xf numFmtId="0" fontId="14" fillId="0" borderId="29" xfId="11" applyFont="1" applyFill="1" applyBorder="1" applyAlignment="1" applyProtection="1">
      <alignment vertical="center" wrapText="1"/>
      <protection locked="0"/>
    </xf>
    <xf numFmtId="0" fontId="14" fillId="0" borderId="68" xfId="11" applyFont="1" applyFill="1" applyBorder="1" applyAlignment="1" applyProtection="1">
      <alignment vertical="center" wrapText="1"/>
      <protection locked="0"/>
    </xf>
    <xf numFmtId="0" fontId="14" fillId="0" borderId="89" xfId="11" applyFont="1" applyFill="1" applyBorder="1" applyAlignment="1" applyProtection="1">
      <alignment vertical="center" wrapText="1"/>
      <protection locked="0"/>
    </xf>
    <xf numFmtId="0" fontId="6" fillId="0" borderId="6" xfId="11" applyFont="1" applyBorder="1" applyAlignment="1" applyProtection="1">
      <alignment horizontal="center" vertical="center" wrapText="1"/>
      <protection locked="0"/>
    </xf>
    <xf numFmtId="38" fontId="6" fillId="16" borderId="63" xfId="8" applyFont="1" applyFill="1" applyBorder="1" applyAlignment="1" applyProtection="1">
      <alignment vertical="center" wrapText="1"/>
      <protection locked="0"/>
    </xf>
    <xf numFmtId="38" fontId="6" fillId="16" borderId="77" xfId="8" applyFont="1" applyFill="1" applyBorder="1" applyAlignment="1" applyProtection="1">
      <alignment vertical="center" wrapText="1"/>
      <protection locked="0"/>
    </xf>
    <xf numFmtId="38" fontId="6" fillId="16" borderId="63" xfId="8" applyFont="1" applyFill="1" applyBorder="1" applyAlignment="1" applyProtection="1">
      <alignment horizontal="right" vertical="center" wrapText="1"/>
      <protection locked="0"/>
    </xf>
    <xf numFmtId="38" fontId="6" fillId="16" borderId="77" xfId="8" applyFont="1" applyFill="1" applyBorder="1" applyAlignment="1" applyProtection="1">
      <alignment horizontal="right" vertical="center" wrapText="1"/>
      <protection locked="0"/>
    </xf>
    <xf numFmtId="0" fontId="77" fillId="0" borderId="0" xfId="0" applyFont="1" applyAlignment="1">
      <alignment vertical="center" wrapText="1"/>
    </xf>
    <xf numFmtId="0" fontId="77" fillId="13" borderId="6" xfId="0" applyFont="1" applyFill="1" applyBorder="1" applyAlignment="1">
      <alignment horizontal="center" vertical="center"/>
    </xf>
    <xf numFmtId="0" fontId="76" fillId="14" borderId="29" xfId="0" applyFont="1" applyFill="1" applyBorder="1" applyAlignment="1" applyProtection="1">
      <alignment horizontal="center" vertical="center"/>
      <protection locked="0"/>
    </xf>
    <xf numFmtId="0" fontId="76" fillId="15" borderId="29" xfId="0" applyFont="1" applyFill="1" applyBorder="1" applyAlignment="1" applyProtection="1">
      <alignment horizontal="center" vertical="center"/>
      <protection locked="0"/>
    </xf>
    <xf numFmtId="0" fontId="76" fillId="19" borderId="29" xfId="0" applyFont="1" applyFill="1" applyBorder="1" applyAlignment="1" applyProtection="1">
      <alignment horizontal="center" vertical="center"/>
      <protection locked="0"/>
    </xf>
    <xf numFmtId="0" fontId="76" fillId="14" borderId="5" xfId="0" applyFont="1" applyFill="1" applyBorder="1" applyAlignment="1" applyProtection="1">
      <alignment horizontal="center" vertical="center"/>
      <protection locked="0"/>
    </xf>
    <xf numFmtId="0" fontId="74" fillId="16" borderId="6" xfId="0" applyFont="1" applyFill="1" applyBorder="1" applyAlignment="1" applyProtection="1">
      <alignment horizontal="left" vertical="center" shrinkToFit="1"/>
    </xf>
    <xf numFmtId="193" fontId="15" fillId="21" borderId="90" xfId="0" applyNumberFormat="1" applyFont="1" applyFill="1" applyBorder="1" applyAlignment="1" applyProtection="1">
      <alignment horizontal="center" vertical="center"/>
      <protection locked="0"/>
    </xf>
    <xf numFmtId="177" fontId="12" fillId="13" borderId="86" xfId="0" applyNumberFormat="1" applyFont="1" applyFill="1" applyBorder="1" applyAlignment="1" applyProtection="1">
      <alignment horizontal="right" vertical="center" wrapText="1"/>
      <protection locked="0"/>
    </xf>
    <xf numFmtId="178" fontId="58" fillId="21" borderId="71" xfId="0" applyNumberFormat="1" applyFont="1" applyFill="1" applyBorder="1" applyAlignment="1" applyProtection="1">
      <alignment horizontal="center" vertical="center"/>
      <protection locked="0"/>
    </xf>
    <xf numFmtId="191" fontId="36" fillId="21" borderId="6" xfId="8" applyNumberFormat="1" applyFont="1" applyFill="1" applyBorder="1" applyAlignment="1" applyProtection="1">
      <alignment horizontal="right" vertical="center" shrinkToFit="1"/>
      <protection locked="0"/>
    </xf>
    <xf numFmtId="191" fontId="77" fillId="21" borderId="0" xfId="0" applyNumberFormat="1" applyFont="1" applyFill="1" applyAlignment="1" applyProtection="1">
      <alignment vertical="center" shrinkToFit="1"/>
      <protection locked="0"/>
    </xf>
    <xf numFmtId="183" fontId="6" fillId="13" borderId="6" xfId="11" applyNumberFormat="1" applyFont="1" applyFill="1" applyBorder="1" applyAlignment="1" applyProtection="1">
      <alignment vertical="center" wrapText="1"/>
      <protection locked="0"/>
    </xf>
    <xf numFmtId="0" fontId="6" fillId="21" borderId="6" xfId="11" applyFont="1" applyFill="1" applyBorder="1" applyAlignment="1" applyProtection="1">
      <alignment vertical="center" wrapText="1"/>
      <protection locked="0"/>
    </xf>
    <xf numFmtId="0" fontId="6" fillId="21" borderId="6" xfId="11" applyFont="1" applyFill="1" applyBorder="1" applyAlignment="1" applyProtection="1">
      <alignment vertical="center" wrapText="1" shrinkToFit="1"/>
      <protection locked="0"/>
    </xf>
    <xf numFmtId="0" fontId="6" fillId="21" borderId="6" xfId="11" applyNumberFormat="1" applyFont="1" applyFill="1" applyBorder="1" applyAlignment="1" applyProtection="1">
      <alignment vertical="center" wrapText="1" shrinkToFit="1"/>
      <protection locked="0"/>
    </xf>
    <xf numFmtId="0" fontId="6" fillId="21" borderId="6" xfId="11" applyNumberFormat="1" applyFont="1" applyFill="1" applyBorder="1" applyAlignment="1" applyProtection="1">
      <alignment vertical="center" wrapText="1"/>
      <protection locked="0"/>
    </xf>
    <xf numFmtId="0" fontId="6" fillId="13" borderId="6" xfId="0" applyFont="1" applyFill="1" applyBorder="1" applyAlignment="1" applyProtection="1">
      <alignment horizontal="center" vertical="center"/>
      <protection locked="0"/>
    </xf>
    <xf numFmtId="3" fontId="6" fillId="21" borderId="6" xfId="14" applyNumberFormat="1" applyFont="1" applyFill="1" applyBorder="1" applyAlignment="1" applyProtection="1">
      <alignment horizontal="right" vertical="center"/>
      <protection locked="0"/>
    </xf>
    <xf numFmtId="3" fontId="6" fillId="16" borderId="6" xfId="14" applyNumberFormat="1" applyFont="1" applyFill="1" applyBorder="1" applyAlignment="1">
      <alignment horizontal="right" vertical="center"/>
    </xf>
    <xf numFmtId="177" fontId="12" fillId="13" borderId="91" xfId="0" applyNumberFormat="1" applyFont="1" applyFill="1" applyBorder="1" applyAlignment="1" applyProtection="1">
      <alignment horizontal="center" vertical="center" wrapText="1"/>
      <protection locked="0"/>
    </xf>
    <xf numFmtId="194" fontId="15" fillId="21" borderId="91" xfId="0" applyNumberFormat="1" applyFont="1" applyFill="1" applyBorder="1" applyAlignment="1" applyProtection="1">
      <alignment horizontal="center" vertical="center"/>
      <protection locked="0"/>
    </xf>
    <xf numFmtId="0" fontId="12" fillId="21" borderId="8" xfId="0" applyFont="1" applyFill="1" applyBorder="1" applyAlignment="1" applyProtection="1">
      <alignment vertical="center" wrapText="1"/>
      <protection locked="0"/>
    </xf>
    <xf numFmtId="0" fontId="12" fillId="21" borderId="55" xfId="0" applyFont="1" applyFill="1" applyBorder="1" applyAlignment="1" applyProtection="1">
      <alignment vertical="center" wrapText="1"/>
      <protection locked="0"/>
    </xf>
    <xf numFmtId="0" fontId="12" fillId="21" borderId="92" xfId="0" applyFont="1" applyFill="1" applyBorder="1" applyProtection="1">
      <alignment vertical="center"/>
      <protection locked="0"/>
    </xf>
    <xf numFmtId="0" fontId="6" fillId="21" borderId="26" xfId="0" applyFont="1" applyFill="1" applyBorder="1" applyAlignment="1" applyProtection="1">
      <alignment horizontal="center" vertical="center" wrapText="1"/>
      <protection locked="0"/>
    </xf>
    <xf numFmtId="0" fontId="87" fillId="16" borderId="8" xfId="0" applyNumberFormat="1" applyFont="1" applyFill="1" applyBorder="1" applyAlignment="1" applyProtection="1">
      <alignment horizontal="center" vertical="center"/>
      <protection locked="0"/>
    </xf>
    <xf numFmtId="38" fontId="6" fillId="16" borderId="6" xfId="8" applyFont="1" applyFill="1" applyBorder="1" applyAlignment="1">
      <alignment horizontal="right" vertical="center" shrinkToFit="1"/>
    </xf>
    <xf numFmtId="38" fontId="6" fillId="16" borderId="89" xfId="8" applyFont="1" applyFill="1" applyBorder="1" applyAlignment="1" applyProtection="1">
      <alignment horizontal="right" vertical="center"/>
    </xf>
    <xf numFmtId="38" fontId="6" fillId="16" borderId="6" xfId="8" applyFont="1" applyFill="1" applyBorder="1" applyAlignment="1" applyProtection="1">
      <alignment horizontal="right" vertical="center"/>
    </xf>
    <xf numFmtId="191" fontId="14" fillId="21" borderId="6" xfId="8" applyNumberFormat="1" applyFont="1" applyFill="1" applyBorder="1" applyAlignment="1" applyProtection="1">
      <alignment horizontal="right" vertical="center" shrinkToFit="1"/>
      <protection locked="0"/>
    </xf>
    <xf numFmtId="0" fontId="6" fillId="21" borderId="6" xfId="16" applyFont="1" applyFill="1" applyBorder="1" applyAlignment="1" applyProtection="1">
      <alignment vertical="center"/>
    </xf>
    <xf numFmtId="0" fontId="6" fillId="13" borderId="6" xfId="16" applyFont="1" applyFill="1" applyBorder="1" applyAlignment="1" applyProtection="1">
      <alignment vertical="center"/>
    </xf>
    <xf numFmtId="0" fontId="6" fillId="0" borderId="0" xfId="16" applyFont="1" applyFill="1" applyBorder="1" applyAlignment="1" applyProtection="1">
      <alignment vertical="center"/>
    </xf>
    <xf numFmtId="0" fontId="6" fillId="16" borderId="6" xfId="16" applyFont="1" applyFill="1" applyBorder="1" applyAlignment="1" applyProtection="1">
      <alignment vertical="center"/>
    </xf>
    <xf numFmtId="0" fontId="74" fillId="25" borderId="29" xfId="0" applyFont="1" applyFill="1" applyBorder="1" applyAlignment="1">
      <alignment horizontal="center" vertical="center"/>
    </xf>
    <xf numFmtId="0" fontId="77" fillId="25" borderId="29" xfId="0" applyFont="1" applyFill="1" applyBorder="1">
      <alignment vertical="center"/>
    </xf>
    <xf numFmtId="0" fontId="76" fillId="25" borderId="29" xfId="0" applyFont="1" applyFill="1" applyBorder="1" applyAlignment="1">
      <alignment horizontal="center" vertical="center"/>
    </xf>
    <xf numFmtId="0" fontId="76" fillId="25" borderId="29" xfId="0" applyFont="1" applyFill="1" applyBorder="1" applyAlignment="1" applyProtection="1">
      <alignment horizontal="center" vertical="center"/>
      <protection locked="0"/>
    </xf>
    <xf numFmtId="0" fontId="77" fillId="25" borderId="8" xfId="0" applyFont="1" applyFill="1" applyBorder="1">
      <alignment vertical="center"/>
    </xf>
    <xf numFmtId="0" fontId="77" fillId="25" borderId="29" xfId="0" applyFont="1" applyFill="1" applyBorder="1" applyAlignment="1">
      <alignment vertical="center" wrapText="1"/>
    </xf>
    <xf numFmtId="49" fontId="74" fillId="25" borderId="29" xfId="0" applyNumberFormat="1" applyFont="1" applyFill="1" applyBorder="1" applyAlignment="1">
      <alignment horizontal="center" vertical="center"/>
    </xf>
    <xf numFmtId="0" fontId="77" fillId="25" borderId="8" xfId="0" applyFont="1" applyFill="1" applyBorder="1" applyAlignment="1">
      <alignment vertical="center" wrapText="1"/>
    </xf>
    <xf numFmtId="0" fontId="74" fillId="25" borderId="5" xfId="0" applyFont="1" applyFill="1" applyBorder="1" applyAlignment="1">
      <alignment horizontal="center" vertical="center"/>
    </xf>
    <xf numFmtId="0" fontId="77" fillId="25" borderId="5" xfId="0" applyFont="1" applyFill="1" applyBorder="1">
      <alignment vertical="center"/>
    </xf>
    <xf numFmtId="0" fontId="76" fillId="25" borderId="5" xfId="0" applyFont="1" applyFill="1" applyBorder="1" applyAlignment="1">
      <alignment horizontal="center" vertical="center"/>
    </xf>
    <xf numFmtId="0" fontId="76" fillId="25" borderId="5" xfId="0" applyFont="1" applyFill="1" applyBorder="1" applyAlignment="1" applyProtection="1">
      <alignment horizontal="center" vertical="center"/>
      <protection locked="0"/>
    </xf>
    <xf numFmtId="0" fontId="77" fillId="25" borderId="6" xfId="0" applyFont="1" applyFill="1" applyBorder="1">
      <alignment vertical="center"/>
    </xf>
    <xf numFmtId="0" fontId="77" fillId="0" borderId="29" xfId="0" applyFont="1" applyFill="1" applyBorder="1">
      <alignment vertical="center"/>
    </xf>
    <xf numFmtId="0" fontId="76" fillId="0" borderId="29" xfId="0" applyFont="1" applyFill="1" applyBorder="1" applyAlignment="1">
      <alignment horizontal="center" vertical="center"/>
    </xf>
    <xf numFmtId="0" fontId="76" fillId="0" borderId="29" xfId="0" applyFont="1" applyFill="1" applyBorder="1" applyAlignment="1" applyProtection="1">
      <alignment horizontal="center" vertical="center"/>
      <protection locked="0"/>
    </xf>
    <xf numFmtId="0" fontId="77" fillId="0" borderId="8" xfId="0" applyFont="1" applyFill="1" applyBorder="1">
      <alignment vertical="center"/>
    </xf>
    <xf numFmtId="49" fontId="74" fillId="0" borderId="29" xfId="0" applyNumberFormat="1" applyFont="1" applyFill="1" applyBorder="1" applyAlignment="1">
      <alignment horizontal="center" vertical="center"/>
    </xf>
    <xf numFmtId="0" fontId="77" fillId="0" borderId="8" xfId="0" applyFont="1" applyFill="1" applyBorder="1" applyAlignment="1">
      <alignment vertical="center" wrapText="1"/>
    </xf>
    <xf numFmtId="0" fontId="74" fillId="0" borderId="29" xfId="0" applyFont="1" applyFill="1" applyBorder="1" applyAlignment="1">
      <alignment horizontal="center" vertical="center"/>
    </xf>
    <xf numFmtId="0" fontId="38" fillId="21" borderId="93" xfId="15" applyFont="1" applyFill="1" applyBorder="1" applyAlignment="1" applyProtection="1">
      <alignment horizontal="right" vertical="center" shrinkToFit="1"/>
      <protection locked="0"/>
    </xf>
    <xf numFmtId="0" fontId="38" fillId="21" borderId="94" xfId="15" applyFont="1" applyFill="1" applyBorder="1" applyAlignment="1" applyProtection="1">
      <alignment horizontal="right" vertical="center" shrinkToFit="1"/>
      <protection locked="0"/>
    </xf>
    <xf numFmtId="0" fontId="0" fillId="21" borderId="95" xfId="0" applyFill="1" applyBorder="1" applyAlignment="1" applyProtection="1">
      <alignment horizontal="right" vertical="center" shrinkToFit="1"/>
      <protection locked="0"/>
    </xf>
    <xf numFmtId="0" fontId="12" fillId="21" borderId="15" xfId="11" applyFont="1" applyFill="1" applyBorder="1" applyAlignment="1" applyProtection="1">
      <alignment vertical="center" wrapText="1" shrinkToFit="1"/>
      <protection locked="0"/>
    </xf>
    <xf numFmtId="0" fontId="85" fillId="21" borderId="72" xfId="0" applyFont="1" applyFill="1" applyBorder="1" applyAlignment="1" applyProtection="1">
      <alignment vertical="center" wrapText="1"/>
      <protection locked="0"/>
    </xf>
    <xf numFmtId="0" fontId="74" fillId="0" borderId="5" xfId="0" applyFont="1" applyBorder="1" applyAlignment="1">
      <alignment horizontal="center" vertical="center" wrapText="1"/>
    </xf>
    <xf numFmtId="0" fontId="0" fillId="0" borderId="23" xfId="0" applyBorder="1" applyAlignment="1">
      <alignment horizontal="center" vertical="center"/>
    </xf>
    <xf numFmtId="49" fontId="74" fillId="15" borderId="8" xfId="0" applyNumberFormat="1" applyFont="1" applyFill="1"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49" fontId="74" fillId="0" borderId="8" xfId="0" applyNumberFormat="1" applyFont="1"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54" xfId="0" applyFill="1" applyBorder="1" applyAlignment="1">
      <alignment horizontal="center" vertical="center" textRotation="255"/>
    </xf>
    <xf numFmtId="0" fontId="74" fillId="0" borderId="8" xfId="0" applyFont="1" applyFill="1" applyBorder="1" applyAlignment="1">
      <alignment horizontal="center" vertical="center" textRotation="255"/>
    </xf>
    <xf numFmtId="0" fontId="75" fillId="0" borderId="8" xfId="0" applyFont="1" applyFill="1" applyBorder="1" applyAlignment="1">
      <alignment horizontal="center" vertical="center"/>
    </xf>
    <xf numFmtId="0" fontId="0" fillId="0" borderId="54" xfId="0" applyBorder="1" applyAlignment="1">
      <alignment vertical="center"/>
    </xf>
    <xf numFmtId="0" fontId="0" fillId="0" borderId="54" xfId="0" applyBorder="1" applyAlignment="1">
      <alignment horizontal="center" vertical="center" textRotation="255"/>
    </xf>
    <xf numFmtId="0" fontId="24" fillId="0" borderId="0" xfId="16" applyFont="1" applyAlignment="1" applyProtection="1">
      <alignment horizontal="left" vertical="center" shrinkToFit="1"/>
    </xf>
    <xf numFmtId="0" fontId="33" fillId="0" borderId="0" xfId="16" applyFont="1" applyAlignment="1">
      <alignment vertical="center"/>
    </xf>
    <xf numFmtId="0" fontId="6" fillId="0" borderId="0" xfId="16" applyFont="1" applyAlignment="1" applyProtection="1">
      <alignment horizontal="left" vertical="center" shrinkToFit="1"/>
    </xf>
    <xf numFmtId="0" fontId="1" fillId="0" borderId="0" xfId="16" applyAlignment="1">
      <alignment vertical="center"/>
    </xf>
    <xf numFmtId="49" fontId="74" fillId="0" borderId="8" xfId="0" applyNumberFormat="1" applyFont="1" applyFill="1" applyBorder="1" applyAlignment="1">
      <alignment horizontal="center" vertical="center"/>
    </xf>
    <xf numFmtId="0" fontId="0" fillId="0" borderId="55" xfId="0" applyFill="1" applyBorder="1" applyAlignment="1">
      <alignment horizontal="center" vertical="center"/>
    </xf>
    <xf numFmtId="0" fontId="0" fillId="0" borderId="54" xfId="0" applyFill="1" applyBorder="1" applyAlignment="1">
      <alignment horizontal="center" vertical="center"/>
    </xf>
    <xf numFmtId="0" fontId="15" fillId="20" borderId="0" xfId="16" applyFont="1" applyFill="1" applyAlignment="1" applyProtection="1">
      <alignment horizontal="left" vertical="top" wrapText="1"/>
    </xf>
    <xf numFmtId="0" fontId="88" fillId="0" borderId="0" xfId="4" applyFont="1" applyAlignment="1" applyProtection="1">
      <alignment horizontal="center" vertical="center"/>
    </xf>
    <xf numFmtId="0" fontId="24" fillId="20" borderId="79" xfId="16" applyFont="1" applyFill="1" applyBorder="1" applyAlignment="1" applyProtection="1">
      <alignment horizontal="center"/>
    </xf>
    <xf numFmtId="0" fontId="15" fillId="0" borderId="6" xfId="16" applyFont="1" applyBorder="1" applyAlignment="1">
      <alignment horizontal="center" vertical="center" wrapText="1"/>
    </xf>
    <xf numFmtId="0" fontId="15" fillId="0" borderId="5" xfId="16" applyFont="1" applyBorder="1" applyAlignment="1">
      <alignment horizontal="center" vertical="center" wrapText="1"/>
    </xf>
    <xf numFmtId="0" fontId="15" fillId="0" borderId="22" xfId="16" applyFont="1" applyBorder="1" applyAlignment="1">
      <alignment horizontal="center" vertical="center" wrapText="1"/>
    </xf>
    <xf numFmtId="0" fontId="15" fillId="0" borderId="23" xfId="16" applyFont="1" applyBorder="1" applyAlignment="1">
      <alignment horizontal="center" vertical="center" wrapText="1"/>
    </xf>
    <xf numFmtId="0" fontId="6" fillId="0" borderId="98" xfId="0" applyFont="1"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85" fillId="21" borderId="107" xfId="0" applyFont="1" applyFill="1" applyBorder="1" applyAlignment="1" applyProtection="1">
      <alignment vertical="center" wrapText="1"/>
      <protection locked="0"/>
    </xf>
    <xf numFmtId="0" fontId="85" fillId="21" borderId="100" xfId="0" applyFont="1" applyFill="1" applyBorder="1" applyAlignment="1" applyProtection="1">
      <alignment vertical="center" wrapText="1"/>
      <protection locked="0"/>
    </xf>
    <xf numFmtId="0" fontId="85" fillId="21" borderId="108" xfId="0" applyFont="1" applyFill="1" applyBorder="1" applyAlignment="1" applyProtection="1">
      <alignment vertical="center" wrapText="1"/>
      <protection locked="0"/>
    </xf>
    <xf numFmtId="0" fontId="85" fillId="21" borderId="5" xfId="0" applyFont="1" applyFill="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106" xfId="0" applyBorder="1" applyAlignment="1" applyProtection="1">
      <alignment vertical="center" wrapText="1"/>
      <protection locked="0"/>
    </xf>
    <xf numFmtId="0" fontId="85" fillId="21" borderId="22" xfId="0" applyFont="1" applyFill="1" applyBorder="1" applyAlignment="1" applyProtection="1">
      <alignment vertical="center" wrapText="1"/>
      <protection locked="0"/>
    </xf>
    <xf numFmtId="0" fontId="85" fillId="21" borderId="106" xfId="0" applyFont="1" applyFill="1" applyBorder="1" applyAlignment="1" applyProtection="1">
      <alignment vertical="center" wrapText="1"/>
      <protection locked="0"/>
    </xf>
    <xf numFmtId="0" fontId="6" fillId="0" borderId="99" xfId="0" applyFont="1" applyBorder="1" applyAlignment="1">
      <alignment vertical="center" wrapText="1"/>
    </xf>
    <xf numFmtId="0" fontId="0" fillId="0" borderId="100" xfId="0" applyBorder="1" applyAlignment="1">
      <alignment vertical="center"/>
    </xf>
    <xf numFmtId="0" fontId="0" fillId="0" borderId="101" xfId="0" applyBorder="1" applyAlignment="1">
      <alignment vertical="center"/>
    </xf>
    <xf numFmtId="0" fontId="12" fillId="0" borderId="7" xfId="0" applyFont="1" applyBorder="1" applyAlignment="1">
      <alignment vertical="center" wrapText="1"/>
    </xf>
    <xf numFmtId="0" fontId="0" fillId="0" borderId="68" xfId="0" applyBorder="1" applyAlignment="1">
      <alignment vertical="center"/>
    </xf>
    <xf numFmtId="0" fontId="0" fillId="0" borderId="89"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79" xfId="0" applyBorder="1" applyAlignment="1">
      <alignment vertical="center"/>
    </xf>
    <xf numFmtId="0" fontId="0" fillId="0" borderId="63" xfId="0" applyBorder="1" applyAlignment="1">
      <alignment vertical="center"/>
    </xf>
    <xf numFmtId="0" fontId="79" fillId="0" borderId="5" xfId="0" applyFont="1" applyBorder="1" applyAlignment="1">
      <alignment horizontal="center" vertical="center" wrapText="1"/>
    </xf>
    <xf numFmtId="0" fontId="6" fillId="10" borderId="7" xfId="0" applyFont="1" applyFill="1" applyBorder="1" applyAlignment="1">
      <alignment horizontal="left" vertical="center" wrapText="1"/>
    </xf>
    <xf numFmtId="0" fontId="6" fillId="10" borderId="68" xfId="0" applyFont="1" applyFill="1" applyBorder="1" applyAlignment="1">
      <alignment horizontal="left" vertical="center" wrapText="1"/>
    </xf>
    <xf numFmtId="0" fontId="0" fillId="0" borderId="89" xfId="0" applyBorder="1" applyAlignment="1">
      <alignment horizontal="left" vertical="center" wrapText="1"/>
    </xf>
    <xf numFmtId="0" fontId="6" fillId="10" borderId="9" xfId="0" applyFont="1" applyFill="1" applyBorder="1" applyAlignment="1">
      <alignment horizontal="left" vertical="center" wrapText="1"/>
    </xf>
    <xf numFmtId="0" fontId="6" fillId="10" borderId="0" xfId="0" applyFont="1" applyFill="1" applyBorder="1" applyAlignment="1">
      <alignment horizontal="left" vertical="center" wrapText="1"/>
    </xf>
    <xf numFmtId="0" fontId="0" fillId="0" borderId="18" xfId="0" applyBorder="1" applyAlignment="1">
      <alignment horizontal="left" vertical="center" wrapText="1"/>
    </xf>
    <xf numFmtId="0" fontId="6" fillId="10" borderId="12" xfId="0" applyFont="1" applyFill="1" applyBorder="1" applyAlignment="1">
      <alignment horizontal="left" vertical="center" wrapText="1"/>
    </xf>
    <xf numFmtId="0" fontId="6" fillId="10" borderId="111" xfId="0" applyFont="1" applyFill="1" applyBorder="1" applyAlignment="1">
      <alignment horizontal="left" vertical="center" wrapText="1"/>
    </xf>
    <xf numFmtId="0" fontId="0" fillId="0" borderId="38" xfId="0" applyBorder="1" applyAlignment="1">
      <alignment horizontal="left" vertical="center" wrapText="1"/>
    </xf>
    <xf numFmtId="0" fontId="6" fillId="16" borderId="8" xfId="10" applyFont="1" applyFill="1" applyBorder="1" applyAlignment="1">
      <alignment horizontal="center" vertical="center" wrapText="1"/>
    </xf>
    <xf numFmtId="0" fontId="53" fillId="16" borderId="55" xfId="0" applyFont="1" applyFill="1" applyBorder="1" applyAlignment="1">
      <alignment vertical="center"/>
    </xf>
    <xf numFmtId="0" fontId="53" fillId="16" borderId="54" xfId="0" applyFont="1" applyFill="1" applyBorder="1" applyAlignment="1">
      <alignment vertical="center"/>
    </xf>
    <xf numFmtId="0" fontId="26" fillId="21" borderId="36" xfId="0" applyFont="1" applyFill="1" applyBorder="1" applyAlignment="1">
      <alignment horizontal="left" vertical="center" wrapText="1" indent="1"/>
    </xf>
    <xf numFmtId="0" fontId="53" fillId="0" borderId="111" xfId="0" applyFont="1" applyBorder="1" applyAlignment="1">
      <alignment horizontal="left" vertical="center" wrapText="1" indent="1"/>
    </xf>
    <xf numFmtId="0" fontId="53" fillId="0" borderId="112" xfId="0" applyFont="1" applyBorder="1" applyAlignment="1">
      <alignment horizontal="left" vertical="center" wrapText="1" indent="1"/>
    </xf>
    <xf numFmtId="0" fontId="26" fillId="21" borderId="29" xfId="0" applyFont="1" applyFill="1" applyBorder="1" applyAlignment="1">
      <alignment horizontal="left" vertical="center" wrapText="1" indent="1"/>
    </xf>
    <xf numFmtId="0" fontId="53" fillId="0" borderId="68" xfId="0" applyFont="1" applyBorder="1" applyAlignment="1">
      <alignment horizontal="left" vertical="center" wrapText="1" indent="1"/>
    </xf>
    <xf numFmtId="0" fontId="53" fillId="0" borderId="69" xfId="0" applyFont="1" applyBorder="1" applyAlignment="1">
      <alignment horizontal="left" vertical="center" wrapText="1" indent="1"/>
    </xf>
    <xf numFmtId="0" fontId="85" fillId="21" borderId="104" xfId="0" applyFont="1" applyFill="1" applyBorder="1" applyAlignment="1" applyProtection="1">
      <alignment vertical="center" wrapText="1"/>
      <protection locked="0"/>
    </xf>
    <xf numFmtId="0" fontId="0" fillId="0" borderId="105" xfId="0" applyBorder="1" applyAlignment="1" applyProtection="1">
      <alignment vertical="center" wrapText="1"/>
      <protection locked="0"/>
    </xf>
    <xf numFmtId="0" fontId="12" fillId="0" borderId="109" xfId="0" applyFont="1" applyBorder="1" applyAlignment="1">
      <alignment vertical="center" wrapText="1"/>
    </xf>
    <xf numFmtId="0" fontId="77" fillId="0" borderId="110" xfId="0" applyFont="1" applyBorder="1" applyAlignment="1">
      <alignment vertical="center"/>
    </xf>
    <xf numFmtId="0" fontId="77" fillId="0" borderId="105" xfId="0" applyFont="1" applyBorder="1" applyAlignment="1">
      <alignment vertical="center"/>
    </xf>
    <xf numFmtId="0" fontId="26" fillId="21" borderId="17" xfId="0" applyFont="1" applyFill="1" applyBorder="1" applyAlignment="1">
      <alignment horizontal="left" vertical="center" wrapText="1" indent="1"/>
    </xf>
    <xf numFmtId="0" fontId="53" fillId="0" borderId="0" xfId="0" applyFont="1" applyBorder="1" applyAlignment="1">
      <alignment horizontal="left" vertical="center" wrapText="1" indent="1"/>
    </xf>
    <xf numFmtId="0" fontId="53" fillId="0" borderId="20" xfId="0" applyFont="1" applyBorder="1" applyAlignment="1">
      <alignment horizontal="left" vertical="center" wrapText="1" inden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79" xfId="0" applyBorder="1" applyAlignment="1">
      <alignment horizontal="left" vertical="center" wrapText="1"/>
    </xf>
    <xf numFmtId="0" fontId="0" fillId="0" borderId="63" xfId="0" applyBorder="1" applyAlignment="1">
      <alignment horizontal="left" vertical="center" wrapText="1"/>
    </xf>
    <xf numFmtId="0" fontId="15" fillId="21" borderId="5" xfId="0" applyFont="1" applyFill="1" applyBorder="1" applyAlignment="1" applyProtection="1">
      <alignment vertical="center" wrapText="1"/>
      <protection locked="0"/>
    </xf>
    <xf numFmtId="0" fontId="15" fillId="21" borderId="22" xfId="0" applyFont="1" applyFill="1" applyBorder="1" applyAlignment="1" applyProtection="1">
      <alignment vertical="center" wrapText="1"/>
      <protection locked="0"/>
    </xf>
    <xf numFmtId="0" fontId="15" fillId="21" borderId="106" xfId="0" applyFont="1" applyFill="1" applyBorder="1" applyAlignment="1" applyProtection="1">
      <alignment vertical="center" wrapText="1"/>
      <protection locked="0"/>
    </xf>
    <xf numFmtId="0" fontId="59" fillId="18" borderId="102" xfId="0" applyFont="1" applyFill="1" applyBorder="1" applyAlignment="1">
      <alignment vertical="center"/>
    </xf>
    <xf numFmtId="0" fontId="0" fillId="18" borderId="103" xfId="0" applyFill="1" applyBorder="1" applyAlignment="1">
      <alignment vertical="center"/>
    </xf>
    <xf numFmtId="0" fontId="12" fillId="0" borderId="5"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6" xfId="0" applyFont="1" applyFill="1" applyBorder="1" applyAlignment="1">
      <alignment horizontal="center" vertical="center"/>
    </xf>
    <xf numFmtId="0" fontId="9" fillId="0" borderId="5" xfId="1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54" xfId="0" applyFont="1" applyFill="1" applyBorder="1" applyAlignment="1">
      <alignment horizontal="center" vertical="center"/>
    </xf>
    <xf numFmtId="0" fontId="12" fillId="0" borderId="7" xfId="10" applyFont="1" applyFill="1" applyBorder="1" applyAlignment="1">
      <alignment horizontal="left" vertical="center"/>
    </xf>
    <xf numFmtId="0" fontId="0" fillId="0" borderId="6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9" xfId="0" applyBorder="1" applyAlignment="1">
      <alignment horizontal="left" vertical="center"/>
    </xf>
    <xf numFmtId="0" fontId="6" fillId="16" borderId="117" xfId="10" applyFont="1" applyFill="1" applyBorder="1" applyAlignment="1">
      <alignment horizontal="center" vertical="center" wrapText="1"/>
    </xf>
    <xf numFmtId="0" fontId="53" fillId="16" borderId="118" xfId="0" applyFont="1" applyFill="1" applyBorder="1" applyAlignment="1">
      <alignment vertical="center"/>
    </xf>
    <xf numFmtId="0" fontId="53" fillId="16" borderId="119" xfId="0" applyFont="1" applyFill="1" applyBorder="1" applyAlignment="1">
      <alignment vertical="center"/>
    </xf>
    <xf numFmtId="0" fontId="15" fillId="21" borderId="5" xfId="0" applyFont="1" applyFill="1" applyBorder="1" applyAlignment="1" applyProtection="1">
      <alignment horizontal="left" vertical="center" wrapText="1"/>
      <protection locked="0"/>
    </xf>
    <xf numFmtId="0" fontId="15" fillId="21" borderId="22" xfId="0" applyFont="1" applyFill="1" applyBorder="1" applyAlignment="1" applyProtection="1">
      <alignment horizontal="left" vertical="center" wrapText="1"/>
      <protection locked="0"/>
    </xf>
    <xf numFmtId="0" fontId="15" fillId="21" borderId="106" xfId="0" applyFont="1" applyFill="1" applyBorder="1" applyAlignment="1" applyProtection="1">
      <alignment horizontal="left" vertical="center" wrapText="1"/>
      <protection locked="0"/>
    </xf>
    <xf numFmtId="0" fontId="12" fillId="0" borderId="8" xfId="0" applyFont="1" applyFill="1" applyBorder="1" applyAlignment="1">
      <alignment horizontal="center" vertical="center" wrapText="1"/>
    </xf>
    <xf numFmtId="0" fontId="12" fillId="21" borderId="96" xfId="0" applyFont="1" applyFill="1" applyBorder="1" applyAlignment="1" applyProtection="1">
      <alignment vertical="center" wrapText="1"/>
      <protection locked="0"/>
    </xf>
    <xf numFmtId="0" fontId="12" fillId="0" borderId="97" xfId="0" applyFont="1" applyBorder="1" applyAlignment="1" applyProtection="1">
      <alignment vertical="center" wrapText="1"/>
      <protection locked="0"/>
    </xf>
    <xf numFmtId="0" fontId="24" fillId="0" borderId="0" xfId="0" applyFont="1" applyBorder="1" applyAlignment="1">
      <alignment horizontal="center" vertical="center" wrapText="1"/>
    </xf>
    <xf numFmtId="0" fontId="12" fillId="21" borderId="120" xfId="0" applyFont="1" applyFill="1" applyBorder="1" applyAlignment="1" applyProtection="1">
      <alignment horizontal="left" vertical="center" shrinkToFit="1"/>
      <protection locked="0"/>
    </xf>
    <xf numFmtId="0" fontId="12" fillId="21" borderId="114" xfId="0" applyFont="1" applyFill="1" applyBorder="1" applyAlignment="1" applyProtection="1">
      <alignment horizontal="left" vertical="center" shrinkToFit="1"/>
      <protection locked="0"/>
    </xf>
    <xf numFmtId="0" fontId="12" fillId="21" borderId="121" xfId="0" applyFont="1" applyFill="1" applyBorder="1" applyAlignment="1" applyProtection="1">
      <alignment horizontal="left" vertical="center" shrinkToFit="1"/>
      <protection locked="0"/>
    </xf>
    <xf numFmtId="0" fontId="12" fillId="0" borderId="122" xfId="0" applyFont="1" applyFill="1" applyBorder="1" applyAlignment="1">
      <alignment horizontal="center" vertical="center" wrapText="1"/>
    </xf>
    <xf numFmtId="0" fontId="12" fillId="0" borderId="123" xfId="0" applyFont="1" applyFill="1" applyBorder="1" applyAlignment="1">
      <alignment horizontal="center" vertical="center" wrapText="1"/>
    </xf>
    <xf numFmtId="0" fontId="15" fillId="21" borderId="33" xfId="0" applyFont="1" applyFill="1" applyBorder="1" applyAlignment="1" applyProtection="1">
      <alignment horizontal="left" vertical="center" shrinkToFit="1"/>
      <protection locked="0"/>
    </xf>
    <xf numFmtId="0" fontId="15" fillId="21" borderId="79" xfId="0" applyFont="1" applyFill="1" applyBorder="1" applyAlignment="1" applyProtection="1">
      <alignment horizontal="left" vertical="center" shrinkToFit="1"/>
      <protection locked="0"/>
    </xf>
    <xf numFmtId="0" fontId="15" fillId="21" borderId="74" xfId="0" applyFont="1" applyFill="1" applyBorder="1" applyAlignment="1" applyProtection="1">
      <alignment horizontal="left" vertical="center" shrinkToFit="1"/>
      <protection locked="0"/>
    </xf>
    <xf numFmtId="0" fontId="15" fillId="13" borderId="104" xfId="0" applyFont="1" applyFill="1" applyBorder="1" applyAlignment="1" applyProtection="1">
      <alignment horizontal="center" vertical="center"/>
      <protection locked="0"/>
    </xf>
    <xf numFmtId="0" fontId="15" fillId="13" borderId="105" xfId="0" applyFont="1" applyFill="1" applyBorder="1" applyAlignment="1" applyProtection="1">
      <alignment horizontal="center" vertical="center"/>
      <protection locked="0"/>
    </xf>
    <xf numFmtId="0" fontId="12" fillId="10" borderId="7" xfId="0" applyFont="1" applyFill="1" applyBorder="1" applyAlignment="1">
      <alignment horizontal="left" vertical="center" wrapText="1"/>
    </xf>
    <xf numFmtId="0" fontId="12" fillId="10" borderId="68" xfId="0" applyFont="1" applyFill="1" applyBorder="1" applyAlignment="1">
      <alignment horizontal="left" vertical="center" wrapText="1"/>
    </xf>
    <xf numFmtId="0" fontId="12" fillId="10" borderId="9"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0" fillId="0" borderId="0" xfId="0" applyBorder="1" applyAlignment="1">
      <alignment horizontal="left" vertical="center" wrapText="1"/>
    </xf>
    <xf numFmtId="0" fontId="12" fillId="10" borderId="109" xfId="0" applyFont="1" applyFill="1" applyBorder="1" applyAlignment="1">
      <alignment horizontal="left" vertical="center" wrapText="1"/>
    </xf>
    <xf numFmtId="0" fontId="12" fillId="10" borderId="110" xfId="0" applyFont="1" applyFill="1" applyBorder="1" applyAlignment="1">
      <alignment horizontal="left" vertical="center" wrapText="1"/>
    </xf>
    <xf numFmtId="0" fontId="4" fillId="10" borderId="110" xfId="0" applyFont="1" applyFill="1" applyBorder="1" applyAlignment="1">
      <alignment horizontal="left" vertical="center" wrapText="1"/>
    </xf>
    <xf numFmtId="0" fontId="0" fillId="0" borderId="105" xfId="0" applyBorder="1" applyAlignment="1">
      <alignment horizontal="left" vertical="center" wrapText="1"/>
    </xf>
    <xf numFmtId="177" fontId="15" fillId="21" borderId="88" xfId="0" applyNumberFormat="1" applyFont="1" applyFill="1" applyBorder="1" applyAlignment="1" applyProtection="1">
      <alignment vertical="center" shrinkToFit="1"/>
      <protection locked="0"/>
    </xf>
    <xf numFmtId="0" fontId="53" fillId="21" borderId="124" xfId="0" applyFont="1" applyFill="1" applyBorder="1" applyAlignment="1" applyProtection="1">
      <alignment vertical="center" shrinkToFit="1"/>
      <protection locked="0"/>
    </xf>
    <xf numFmtId="0" fontId="53" fillId="21" borderId="125" xfId="0" applyFont="1" applyFill="1" applyBorder="1" applyAlignment="1" applyProtection="1">
      <alignment vertical="center" shrinkToFit="1"/>
      <protection locked="0"/>
    </xf>
    <xf numFmtId="177" fontId="15" fillId="21" borderId="86" xfId="0" applyNumberFormat="1" applyFont="1" applyFill="1" applyBorder="1" applyAlignment="1" applyProtection="1">
      <alignment vertical="center" shrinkToFit="1"/>
      <protection locked="0"/>
    </xf>
    <xf numFmtId="0" fontId="53" fillId="21" borderId="87" xfId="0" applyFont="1" applyFill="1" applyBorder="1" applyAlignment="1" applyProtection="1">
      <alignment vertical="center" shrinkToFit="1"/>
      <protection locked="0"/>
    </xf>
    <xf numFmtId="0" fontId="53" fillId="21" borderId="97" xfId="0" applyFont="1" applyFill="1" applyBorder="1" applyAlignment="1" applyProtection="1">
      <alignment vertical="center" shrinkToFit="1"/>
      <protection locked="0"/>
    </xf>
    <xf numFmtId="0" fontId="12" fillId="10" borderId="113" xfId="0" applyFont="1" applyFill="1" applyBorder="1" applyAlignment="1">
      <alignment horizontal="left" vertical="center" wrapText="1"/>
    </xf>
    <xf numFmtId="0" fontId="12" fillId="10" borderId="114" xfId="0" applyFont="1" applyFill="1" applyBorder="1" applyAlignment="1">
      <alignment horizontal="left" vertical="center" wrapText="1"/>
    </xf>
    <xf numFmtId="0" fontId="0" fillId="0" borderId="1" xfId="0" applyBorder="1" applyAlignment="1">
      <alignment horizontal="left" vertical="center" wrapText="1"/>
    </xf>
    <xf numFmtId="0" fontId="6" fillId="10" borderId="115" xfId="0" applyFont="1" applyFill="1" applyBorder="1" applyAlignment="1">
      <alignment horizontal="left" vertical="center" wrapText="1"/>
    </xf>
    <xf numFmtId="0" fontId="6" fillId="10" borderId="116" xfId="0" applyFont="1" applyFill="1" applyBorder="1" applyAlignment="1">
      <alignment horizontal="left" vertical="center" wrapText="1"/>
    </xf>
    <xf numFmtId="0" fontId="0" fillId="0" borderId="91" xfId="0" applyBorder="1" applyAlignment="1">
      <alignment horizontal="left" vertical="center" wrapText="1"/>
    </xf>
    <xf numFmtId="0" fontId="0" fillId="0" borderId="54" xfId="0" applyBorder="1" applyAlignment="1">
      <alignment horizontal="center" vertical="center" wrapText="1"/>
    </xf>
    <xf numFmtId="0" fontId="12" fillId="0" borderId="8" xfId="0" applyFont="1" applyFill="1" applyBorder="1" applyAlignment="1" applyProtection="1">
      <alignment vertical="center" wrapText="1"/>
    </xf>
    <xf numFmtId="0" fontId="53" fillId="0" borderId="55" xfId="0" applyFont="1" applyBorder="1" applyAlignment="1" applyProtection="1">
      <alignment vertical="center" wrapText="1"/>
    </xf>
    <xf numFmtId="0" fontId="24" fillId="16" borderId="0" xfId="0" applyFont="1" applyFill="1" applyAlignment="1">
      <alignment horizontal="center" vertical="center"/>
    </xf>
    <xf numFmtId="0" fontId="73" fillId="16" borderId="0" xfId="0" applyFont="1" applyFill="1" applyAlignment="1">
      <alignment vertical="center"/>
    </xf>
    <xf numFmtId="0" fontId="6" fillId="0" borderId="109" xfId="0" applyFont="1" applyFill="1" applyBorder="1" applyAlignment="1">
      <alignment horizontal="center" vertical="center" wrapText="1"/>
    </xf>
    <xf numFmtId="0" fontId="6" fillId="0" borderId="110" xfId="0" applyFont="1" applyFill="1" applyBorder="1" applyAlignment="1">
      <alignment horizontal="center" vertical="center" wrapText="1"/>
    </xf>
    <xf numFmtId="0" fontId="6" fillId="0" borderId="104"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128" xfId="0" applyFont="1" applyFill="1" applyBorder="1" applyAlignment="1">
      <alignment horizontal="center" vertical="center" wrapText="1"/>
    </xf>
    <xf numFmtId="0" fontId="6" fillId="0" borderId="74" xfId="0" applyFont="1" applyFill="1" applyBorder="1" applyAlignment="1">
      <alignment horizontal="center" vertical="center" wrapText="1"/>
    </xf>
    <xf numFmtId="38" fontId="6" fillId="17" borderId="45" xfId="8" applyFont="1" applyFill="1" applyBorder="1" applyAlignment="1">
      <alignment vertical="center" wrapText="1"/>
    </xf>
    <xf numFmtId="38" fontId="6" fillId="17" borderId="129" xfId="8" applyFont="1" applyFill="1" applyBorder="1" applyAlignment="1">
      <alignment vertical="center" wrapText="1"/>
    </xf>
    <xf numFmtId="38" fontId="6" fillId="17" borderId="130" xfId="8" applyFont="1" applyFill="1" applyBorder="1" applyAlignment="1">
      <alignment vertical="center" wrapText="1"/>
    </xf>
    <xf numFmtId="0" fontId="6" fillId="16" borderId="8" xfId="0" applyFont="1" applyFill="1" applyBorder="1" applyAlignment="1">
      <alignment horizontal="center" vertical="center" wrapText="1"/>
    </xf>
    <xf numFmtId="0" fontId="0" fillId="16" borderId="55" xfId="0" applyFill="1" applyBorder="1" applyAlignment="1">
      <alignment horizontal="center" vertical="center" wrapText="1"/>
    </xf>
    <xf numFmtId="0" fontId="0" fillId="16" borderId="25" xfId="0" applyFill="1" applyBorder="1" applyAlignment="1">
      <alignment horizontal="center" vertical="center" wrapText="1"/>
    </xf>
    <xf numFmtId="38" fontId="6" fillId="17" borderId="45" xfId="8" applyFont="1" applyFill="1" applyBorder="1" applyAlignment="1">
      <alignment horizontal="center" vertical="center" wrapText="1"/>
    </xf>
    <xf numFmtId="38" fontId="6" fillId="17" borderId="129" xfId="8" applyFont="1" applyFill="1" applyBorder="1" applyAlignment="1">
      <alignment horizontal="center" vertical="center" wrapText="1"/>
    </xf>
    <xf numFmtId="38" fontId="6" fillId="17" borderId="130" xfId="8" applyFont="1" applyFill="1" applyBorder="1" applyAlignment="1">
      <alignment horizontal="center" vertical="center" wrapText="1"/>
    </xf>
    <xf numFmtId="176" fontId="6" fillId="17" borderId="45" xfId="9" applyFont="1" applyFill="1" applyBorder="1" applyAlignment="1">
      <alignment horizontal="center" vertical="center" wrapText="1"/>
    </xf>
    <xf numFmtId="176" fontId="6" fillId="17" borderId="129" xfId="9" applyFont="1" applyFill="1" applyBorder="1" applyAlignment="1">
      <alignment horizontal="center" vertical="center" wrapText="1"/>
    </xf>
    <xf numFmtId="38" fontId="6" fillId="17" borderId="45" xfId="8" applyFont="1" applyFill="1" applyBorder="1" applyAlignment="1">
      <alignment horizontal="right" vertical="center" wrapText="1"/>
    </xf>
    <xf numFmtId="38" fontId="6" fillId="17" borderId="129" xfId="8" applyFont="1" applyFill="1" applyBorder="1" applyAlignment="1">
      <alignment horizontal="right" vertical="center" wrapText="1"/>
    </xf>
    <xf numFmtId="38" fontId="6" fillId="17" borderId="130" xfId="8" applyFont="1" applyFill="1" applyBorder="1" applyAlignment="1">
      <alignment horizontal="right" vertical="center" wrapText="1"/>
    </xf>
    <xf numFmtId="0" fontId="12" fillId="0" borderId="8" xfId="0" applyFont="1" applyFill="1" applyBorder="1" applyAlignment="1" applyProtection="1">
      <alignment vertical="center" wrapText="1"/>
      <protection locked="0"/>
    </xf>
    <xf numFmtId="0" fontId="53" fillId="0" borderId="55" xfId="0" applyFont="1" applyBorder="1" applyAlignment="1" applyProtection="1">
      <alignment vertical="center" wrapText="1"/>
      <protection locked="0"/>
    </xf>
    <xf numFmtId="176" fontId="6" fillId="17" borderId="45" xfId="9" applyFont="1" applyFill="1" applyBorder="1" applyAlignment="1">
      <alignment horizontal="right" vertical="center" wrapText="1"/>
    </xf>
    <xf numFmtId="176" fontId="6" fillId="17" borderId="129" xfId="9" applyFont="1" applyFill="1" applyBorder="1" applyAlignment="1">
      <alignment horizontal="right" vertical="center" wrapText="1"/>
    </xf>
    <xf numFmtId="0" fontId="0" fillId="17" borderId="129" xfId="0" applyFill="1" applyBorder="1" applyAlignment="1">
      <alignment vertical="center" wrapText="1"/>
    </xf>
    <xf numFmtId="0" fontId="4" fillId="9" borderId="0" xfId="0" applyFont="1" applyFill="1" applyBorder="1" applyAlignment="1">
      <alignment horizontal="left" vertical="top" wrapText="1"/>
    </xf>
    <xf numFmtId="0" fontId="25" fillId="21" borderId="5" xfId="0" applyFont="1" applyFill="1" applyBorder="1" applyAlignment="1" applyProtection="1">
      <alignment vertical="top" wrapText="1"/>
      <protection locked="0"/>
    </xf>
    <xf numFmtId="0" fontId="0" fillId="21" borderId="22" xfId="0" applyFill="1" applyBorder="1" applyAlignment="1" applyProtection="1">
      <alignment vertical="top" wrapText="1"/>
      <protection locked="0"/>
    </xf>
    <xf numFmtId="0" fontId="0" fillId="21" borderId="23" xfId="0" applyFill="1" applyBorder="1" applyAlignment="1" applyProtection="1">
      <alignment vertical="top" wrapText="1"/>
      <protection locked="0"/>
    </xf>
    <xf numFmtId="0" fontId="24" fillId="0" borderId="0" xfId="0" applyFont="1" applyAlignment="1">
      <alignment horizontal="center" vertical="center"/>
    </xf>
    <xf numFmtId="0" fontId="12" fillId="0" borderId="8" xfId="0" applyFont="1" applyFill="1" applyBorder="1" applyAlignment="1">
      <alignment horizontal="center" vertical="center"/>
    </xf>
    <xf numFmtId="0" fontId="12" fillId="0" borderId="2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2" xfId="0" applyFont="1" applyFill="1" applyBorder="1" applyAlignment="1">
      <alignment horizontal="center" vertical="center"/>
    </xf>
    <xf numFmtId="0" fontId="6" fillId="0" borderId="133" xfId="0" applyFont="1" applyFill="1" applyBorder="1" applyAlignment="1">
      <alignment horizontal="center" vertical="center"/>
    </xf>
    <xf numFmtId="0" fontId="58" fillId="0" borderId="5" xfId="14" applyFont="1" applyFill="1" applyBorder="1" applyAlignment="1">
      <alignment vertical="center"/>
    </xf>
    <xf numFmtId="0" fontId="58" fillId="0" borderId="5" xfId="14" applyFont="1" applyFill="1" applyBorder="1" applyAlignment="1">
      <alignment horizontal="center" vertical="center"/>
    </xf>
    <xf numFmtId="0" fontId="58" fillId="0" borderId="0" xfId="14" applyFont="1" applyAlignment="1">
      <alignment vertical="center"/>
    </xf>
    <xf numFmtId="0" fontId="24" fillId="0" borderId="0" xfId="23" applyFont="1" applyAlignment="1">
      <alignment horizontal="center" vertical="center"/>
    </xf>
    <xf numFmtId="0" fontId="58" fillId="0" borderId="5" xfId="14" applyFont="1" applyBorder="1" applyAlignment="1">
      <alignment horizontal="center" vertical="center"/>
    </xf>
    <xf numFmtId="0" fontId="58" fillId="0" borderId="23" xfId="14" applyFont="1" applyBorder="1" applyAlignment="1">
      <alignment horizontal="center" vertical="center"/>
    </xf>
    <xf numFmtId="0" fontId="58" fillId="0" borderId="5" xfId="14" applyFont="1" applyBorder="1" applyAlignment="1">
      <alignment horizontal="left" vertical="center"/>
    </xf>
    <xf numFmtId="0" fontId="58" fillId="0" borderId="23" xfId="14" applyFont="1" applyBorder="1" applyAlignment="1">
      <alignment horizontal="left" vertical="center"/>
    </xf>
    <xf numFmtId="0" fontId="6" fillId="16" borderId="5" xfId="23" applyFont="1" applyFill="1" applyBorder="1" applyAlignment="1" applyProtection="1">
      <alignment horizontal="center" vertical="center"/>
      <protection locked="0"/>
    </xf>
    <xf numFmtId="0" fontId="6" fillId="16" borderId="22" xfId="23" applyFont="1" applyFill="1" applyBorder="1" applyAlignment="1" applyProtection="1">
      <alignment horizontal="center" vertical="center"/>
      <protection locked="0"/>
    </xf>
    <xf numFmtId="0" fontId="0" fillId="16" borderId="23" xfId="0" applyFill="1" applyBorder="1" applyAlignment="1">
      <alignment vertical="center"/>
    </xf>
    <xf numFmtId="0" fontId="14" fillId="0" borderId="5" xfId="15" applyFont="1" applyBorder="1" applyAlignment="1">
      <alignment horizontal="center" vertical="center" wrapText="1"/>
    </xf>
    <xf numFmtId="0" fontId="36" fillId="0" borderId="8" xfId="15" applyFont="1" applyBorder="1" applyAlignment="1">
      <alignment horizontal="center" vertical="center" wrapText="1"/>
    </xf>
    <xf numFmtId="0" fontId="20" fillId="0" borderId="8" xfId="15" applyFont="1" applyBorder="1" applyAlignment="1">
      <alignment horizontal="center" vertical="center"/>
    </xf>
    <xf numFmtId="0" fontId="0" fillId="0" borderId="8" xfId="0" applyBorder="1" applyAlignment="1">
      <alignment vertical="center"/>
    </xf>
    <xf numFmtId="191" fontId="14" fillId="16" borderId="6" xfId="6" applyNumberFormat="1" applyFont="1" applyFill="1" applyBorder="1" applyAlignment="1">
      <alignment horizontal="right" vertical="center"/>
    </xf>
    <xf numFmtId="0" fontId="22" fillId="0" borderId="5" xfId="15" applyFont="1" applyBorder="1" applyAlignment="1">
      <alignment horizontal="left" vertical="center" wrapText="1" shrinkToFit="1"/>
    </xf>
    <xf numFmtId="0" fontId="39" fillId="0" borderId="23" xfId="15" applyFont="1" applyBorder="1" applyAlignment="1">
      <alignment horizontal="left" vertical="center" wrapText="1" shrinkToFit="1"/>
    </xf>
    <xf numFmtId="0" fontId="22" fillId="0" borderId="6" xfId="15" applyFont="1" applyBorder="1" applyAlignment="1">
      <alignment horizontal="left" vertical="center" wrapText="1" shrinkToFit="1"/>
    </xf>
    <xf numFmtId="0" fontId="39" fillId="0" borderId="6" xfId="15" applyFont="1" applyBorder="1" applyAlignment="1">
      <alignment horizontal="left" vertical="center" wrapText="1" shrinkToFit="1"/>
    </xf>
    <xf numFmtId="0" fontId="27" fillId="0" borderId="29" xfId="15" applyFont="1" applyBorder="1" applyAlignment="1">
      <alignment horizontal="center" vertical="center" wrapText="1"/>
    </xf>
    <xf numFmtId="0" fontId="75" fillId="0" borderId="68" xfId="0" applyFont="1" applyBorder="1" applyAlignment="1">
      <alignment horizontal="center" vertical="center"/>
    </xf>
    <xf numFmtId="0" fontId="75" fillId="0" borderId="33" xfId="0" applyFont="1" applyBorder="1" applyAlignment="1">
      <alignment horizontal="center" vertical="center"/>
    </xf>
    <xf numFmtId="0" fontId="75" fillId="0" borderId="79" xfId="0" applyFont="1" applyBorder="1" applyAlignment="1">
      <alignment horizontal="center" vertical="center"/>
    </xf>
    <xf numFmtId="0" fontId="59" fillId="0" borderId="89" xfId="0" applyFont="1" applyBorder="1" applyAlignment="1">
      <alignment horizontal="center" vertical="center"/>
    </xf>
    <xf numFmtId="0" fontId="59" fillId="0" borderId="63" xfId="0" applyFont="1" applyBorder="1" applyAlignment="1">
      <alignment horizontal="center" vertical="center"/>
    </xf>
    <xf numFmtId="0" fontId="38" fillId="21" borderId="93" xfId="15" applyFont="1" applyFill="1" applyBorder="1" applyAlignment="1" applyProtection="1">
      <alignment horizontal="right" vertical="center" shrinkToFit="1"/>
      <protection locked="0"/>
    </xf>
    <xf numFmtId="0" fontId="38" fillId="21" borderId="94" xfId="15" applyFont="1" applyFill="1" applyBorder="1" applyAlignment="1" applyProtection="1">
      <alignment horizontal="right" vertical="center" shrinkToFit="1"/>
      <protection locked="0"/>
    </xf>
    <xf numFmtId="0" fontId="0" fillId="21" borderId="95" xfId="0" applyFill="1" applyBorder="1" applyAlignment="1" applyProtection="1">
      <alignment horizontal="right" vertical="center" shrinkToFit="1"/>
      <protection locked="0"/>
    </xf>
    <xf numFmtId="197" fontId="38" fillId="21" borderId="93" xfId="15" applyNumberFormat="1" applyFont="1" applyFill="1" applyBorder="1" applyAlignment="1" applyProtection="1">
      <alignment horizontal="right" vertical="center"/>
      <protection locked="0"/>
    </xf>
    <xf numFmtId="197" fontId="38" fillId="21" borderId="94" xfId="15" applyNumberFormat="1" applyFont="1" applyFill="1" applyBorder="1" applyAlignment="1" applyProtection="1">
      <alignment horizontal="right" vertical="center"/>
      <protection locked="0"/>
    </xf>
    <xf numFmtId="197" fontId="0" fillId="21" borderId="95" xfId="0" applyNumberFormat="1" applyFill="1" applyBorder="1" applyAlignment="1" applyProtection="1">
      <alignment horizontal="right" vertical="center"/>
      <protection locked="0"/>
    </xf>
    <xf numFmtId="195" fontId="38" fillId="21" borderId="93" xfId="15" applyNumberFormat="1" applyFont="1" applyFill="1" applyBorder="1" applyAlignment="1" applyProtection="1">
      <alignment horizontal="right" vertical="center"/>
      <protection locked="0"/>
    </xf>
    <xf numFmtId="195" fontId="38" fillId="21" borderId="94" xfId="15" applyNumberFormat="1" applyFont="1" applyFill="1" applyBorder="1" applyAlignment="1" applyProtection="1">
      <alignment horizontal="right" vertical="center"/>
      <protection locked="0"/>
    </xf>
    <xf numFmtId="195" fontId="0" fillId="21" borderId="95" xfId="0" applyNumberFormat="1" applyFill="1" applyBorder="1" applyAlignment="1" applyProtection="1">
      <alignment horizontal="right" vertical="center"/>
      <protection locked="0"/>
    </xf>
    <xf numFmtId="197" fontId="38" fillId="16" borderId="93" xfId="15" applyNumberFormat="1" applyFont="1" applyFill="1" applyBorder="1" applyAlignment="1">
      <alignment horizontal="right" vertical="center"/>
    </xf>
    <xf numFmtId="197" fontId="38" fillId="16" borderId="94" xfId="15" applyNumberFormat="1" applyFont="1" applyFill="1" applyBorder="1" applyAlignment="1">
      <alignment horizontal="right" vertical="center"/>
    </xf>
    <xf numFmtId="197" fontId="0" fillId="16" borderId="95" xfId="0" applyNumberFormat="1" applyFill="1" applyBorder="1" applyAlignment="1">
      <alignment horizontal="right" vertical="center"/>
    </xf>
    <xf numFmtId="0" fontId="42" fillId="0" borderId="0" xfId="15" applyFont="1" applyAlignment="1">
      <alignment horizontal="center" vertical="center"/>
    </xf>
    <xf numFmtId="0" fontId="0" fillId="0" borderId="0" xfId="0" applyAlignment="1">
      <alignment horizontal="center" vertical="center"/>
    </xf>
    <xf numFmtId="0" fontId="54" fillId="0" borderId="66" xfId="15" applyFont="1" applyFill="1" applyBorder="1" applyAlignment="1">
      <alignment horizontal="center" vertical="center" shrinkToFit="1"/>
    </xf>
    <xf numFmtId="0" fontId="90" fillId="0" borderId="66" xfId="0" applyFont="1" applyBorder="1" applyAlignment="1">
      <alignment horizontal="center" vertical="center"/>
    </xf>
    <xf numFmtId="191" fontId="89" fillId="16" borderId="6" xfId="15" applyNumberFormat="1" applyFont="1" applyFill="1" applyBorder="1" applyAlignment="1">
      <alignment horizontal="right" vertical="center"/>
    </xf>
    <xf numFmtId="0" fontId="38" fillId="21" borderId="95" xfId="15" applyFont="1" applyFill="1" applyBorder="1" applyAlignment="1" applyProtection="1">
      <alignment horizontal="right" vertical="center" shrinkToFit="1"/>
      <protection locked="0"/>
    </xf>
    <xf numFmtId="197" fontId="38" fillId="21" borderId="95" xfId="15" applyNumberFormat="1" applyFont="1" applyFill="1" applyBorder="1" applyAlignment="1" applyProtection="1">
      <alignment horizontal="right" vertical="center"/>
      <protection locked="0"/>
    </xf>
    <xf numFmtId="195" fontId="38" fillId="21" borderId="95" xfId="15" applyNumberFormat="1" applyFont="1" applyFill="1" applyBorder="1" applyAlignment="1" applyProtection="1">
      <alignment horizontal="right" vertical="center"/>
      <protection locked="0"/>
    </xf>
    <xf numFmtId="197" fontId="38" fillId="16" borderId="95" xfId="15" applyNumberFormat="1" applyFont="1" applyFill="1" applyBorder="1" applyAlignment="1">
      <alignment horizontal="right" vertical="center"/>
    </xf>
    <xf numFmtId="0" fontId="38" fillId="13" borderId="93" xfId="15" applyFont="1" applyFill="1" applyBorder="1" applyAlignment="1" applyProtection="1">
      <alignment horizontal="right" vertical="center"/>
      <protection locked="0"/>
    </xf>
    <xf numFmtId="0" fontId="38" fillId="13" borderId="94" xfId="15" applyFont="1" applyFill="1" applyBorder="1" applyAlignment="1" applyProtection="1">
      <alignment horizontal="right" vertical="center"/>
      <protection locked="0"/>
    </xf>
    <xf numFmtId="0" fontId="0" fillId="13" borderId="95" xfId="0" applyFill="1" applyBorder="1" applyAlignment="1" applyProtection="1">
      <alignment horizontal="right" vertical="center"/>
      <protection locked="0"/>
    </xf>
    <xf numFmtId="196" fontId="38" fillId="21" borderId="93" xfId="15" applyNumberFormat="1" applyFont="1" applyFill="1" applyBorder="1" applyAlignment="1" applyProtection="1">
      <alignment horizontal="right" vertical="center"/>
      <protection locked="0"/>
    </xf>
    <xf numFmtId="196" fontId="38" fillId="21" borderId="94" xfId="15" applyNumberFormat="1" applyFont="1" applyFill="1" applyBorder="1" applyAlignment="1" applyProtection="1">
      <alignment horizontal="right" vertical="center"/>
      <protection locked="0"/>
    </xf>
    <xf numFmtId="196" fontId="0" fillId="21" borderId="95" xfId="0" applyNumberFormat="1" applyFill="1" applyBorder="1" applyAlignment="1" applyProtection="1">
      <alignment horizontal="right" vertical="center"/>
      <protection locked="0"/>
    </xf>
    <xf numFmtId="0" fontId="38" fillId="21" borderId="93" xfId="15" applyFont="1" applyFill="1" applyBorder="1" applyAlignment="1" applyProtection="1">
      <alignment horizontal="right" vertical="center"/>
      <protection locked="0"/>
    </xf>
    <xf numFmtId="0" fontId="38" fillId="21" borderId="94" xfId="15" applyFont="1" applyFill="1" applyBorder="1" applyAlignment="1" applyProtection="1">
      <alignment horizontal="right" vertical="center"/>
      <protection locked="0"/>
    </xf>
    <xf numFmtId="0" fontId="0" fillId="21" borderId="95" xfId="0" applyFill="1" applyBorder="1" applyAlignment="1" applyProtection="1">
      <alignment horizontal="right" vertical="center"/>
      <protection locked="0"/>
    </xf>
    <xf numFmtId="0" fontId="38" fillId="21" borderId="93" xfId="15" applyNumberFormat="1" applyFont="1" applyFill="1" applyBorder="1" applyAlignment="1" applyProtection="1">
      <alignment horizontal="right" vertical="center"/>
      <protection locked="0"/>
    </xf>
    <xf numFmtId="0" fontId="38" fillId="21" borderId="94" xfId="15" applyNumberFormat="1" applyFont="1" applyFill="1" applyBorder="1" applyAlignment="1" applyProtection="1">
      <alignment horizontal="right" vertical="center"/>
      <protection locked="0"/>
    </xf>
    <xf numFmtId="0" fontId="0" fillId="21" borderId="95" xfId="0" applyNumberFormat="1" applyFill="1" applyBorder="1" applyAlignment="1" applyProtection="1">
      <alignment horizontal="right" vertical="center"/>
      <protection locked="0"/>
    </xf>
    <xf numFmtId="195" fontId="38" fillId="16" borderId="93" xfId="15" applyNumberFormat="1" applyFont="1" applyFill="1" applyBorder="1" applyAlignment="1">
      <alignment horizontal="right" vertical="center"/>
    </xf>
    <xf numFmtId="195" fontId="38" fillId="16" borderId="94" xfId="15" applyNumberFormat="1" applyFont="1" applyFill="1" applyBorder="1" applyAlignment="1">
      <alignment horizontal="right" vertical="center"/>
    </xf>
    <xf numFmtId="195" fontId="0" fillId="16" borderId="95" xfId="0" applyNumberFormat="1" applyFill="1" applyBorder="1" applyAlignment="1">
      <alignment horizontal="right" vertical="center"/>
    </xf>
    <xf numFmtId="0" fontId="38" fillId="16" borderId="93" xfId="15" applyFont="1" applyFill="1" applyBorder="1" applyAlignment="1">
      <alignment horizontal="right" vertical="center"/>
    </xf>
    <xf numFmtId="0" fontId="38" fillId="16" borderId="94" xfId="15" applyFont="1" applyFill="1" applyBorder="1" applyAlignment="1">
      <alignment horizontal="right" vertical="center"/>
    </xf>
    <xf numFmtId="0" fontId="0" fillId="16" borderId="95" xfId="0" applyFill="1" applyBorder="1" applyAlignment="1">
      <alignment horizontal="right" vertical="center"/>
    </xf>
    <xf numFmtId="0" fontId="20" fillId="0" borderId="0" xfId="15" applyFont="1" applyBorder="1" applyAlignment="1">
      <alignment horizontal="right" vertical="center"/>
    </xf>
    <xf numFmtId="0" fontId="0" fillId="0" borderId="165" xfId="0" applyBorder="1" applyAlignment="1">
      <alignment horizontal="right" vertical="center"/>
    </xf>
    <xf numFmtId="0" fontId="20" fillId="21" borderId="93" xfId="15" applyFont="1" applyFill="1" applyBorder="1" applyAlignment="1" applyProtection="1">
      <alignment horizontal="right" vertical="center" shrinkToFit="1"/>
      <protection locked="0"/>
    </xf>
    <xf numFmtId="0" fontId="20" fillId="13" borderId="93" xfId="15" applyFont="1" applyFill="1" applyBorder="1" applyAlignment="1" applyProtection="1">
      <alignment horizontal="right" vertical="center"/>
      <protection locked="0"/>
    </xf>
    <xf numFmtId="0" fontId="20" fillId="13" borderId="94" xfId="15" applyFont="1" applyFill="1" applyBorder="1" applyAlignment="1" applyProtection="1">
      <alignment horizontal="right" vertical="center"/>
      <protection locked="0"/>
    </xf>
    <xf numFmtId="0" fontId="20" fillId="13" borderId="95" xfId="15" applyFont="1" applyFill="1" applyBorder="1" applyAlignment="1" applyProtection="1">
      <alignment horizontal="right" vertical="center"/>
      <protection locked="0"/>
    </xf>
    <xf numFmtId="0" fontId="20" fillId="21" borderId="93" xfId="15" applyFont="1" applyFill="1" applyBorder="1" applyAlignment="1" applyProtection="1">
      <alignment horizontal="right" vertical="center"/>
      <protection locked="0"/>
    </xf>
    <xf numFmtId="195" fontId="38" fillId="16" borderId="166" xfId="15" applyNumberFormat="1" applyFont="1" applyFill="1" applyBorder="1" applyAlignment="1">
      <alignment vertical="center"/>
    </xf>
    <xf numFmtId="195" fontId="38" fillId="16" borderId="167" xfId="15" applyNumberFormat="1" applyFont="1" applyFill="1" applyBorder="1" applyAlignment="1">
      <alignment vertical="center"/>
    </xf>
    <xf numFmtId="188" fontId="20" fillId="21" borderId="168" xfId="15" applyNumberFormat="1" applyFont="1" applyFill="1" applyBorder="1" applyAlignment="1" applyProtection="1">
      <alignment horizontal="center" vertical="center"/>
      <protection locked="0"/>
    </xf>
    <xf numFmtId="188" fontId="0" fillId="21" borderId="168" xfId="0" applyNumberFormat="1" applyFill="1" applyBorder="1" applyAlignment="1" applyProtection="1">
      <alignment horizontal="center" vertical="center"/>
      <protection locked="0"/>
    </xf>
    <xf numFmtId="195" fontId="38" fillId="21" borderId="169" xfId="15" applyNumberFormat="1" applyFont="1" applyFill="1" applyBorder="1" applyAlignment="1" applyProtection="1">
      <alignment vertical="center"/>
      <protection locked="0"/>
    </xf>
    <xf numFmtId="195" fontId="0" fillId="21" borderId="169" xfId="0" applyNumberFormat="1" applyFill="1" applyBorder="1" applyAlignment="1" applyProtection="1">
      <alignment vertical="center"/>
      <protection locked="0"/>
    </xf>
    <xf numFmtId="0" fontId="20" fillId="21" borderId="169" xfId="15" applyFont="1" applyFill="1" applyBorder="1" applyAlignment="1" applyProtection="1">
      <alignment horizontal="left" vertical="center" indent="2"/>
      <protection locked="0"/>
    </xf>
    <xf numFmtId="0" fontId="0" fillId="21" borderId="169" xfId="0" applyFill="1" applyBorder="1" applyAlignment="1" applyProtection="1">
      <alignment horizontal="left" vertical="center" indent="2"/>
      <protection locked="0"/>
    </xf>
    <xf numFmtId="0" fontId="20" fillId="21" borderId="170" xfId="15" applyFont="1" applyFill="1" applyBorder="1" applyAlignment="1" applyProtection="1">
      <alignment horizontal="left" vertical="center" indent="2"/>
      <protection locked="0"/>
    </xf>
    <xf numFmtId="0" fontId="0" fillId="21" borderId="170" xfId="0" applyFill="1" applyBorder="1" applyAlignment="1" applyProtection="1">
      <alignment horizontal="left" vertical="center" indent="2"/>
      <protection locked="0"/>
    </xf>
    <xf numFmtId="188" fontId="0" fillId="21" borderId="171" xfId="0" applyNumberFormat="1" applyFill="1" applyBorder="1" applyAlignment="1" applyProtection="1">
      <alignment horizontal="center" vertical="center"/>
      <protection locked="0"/>
    </xf>
    <xf numFmtId="195" fontId="38" fillId="21" borderId="172" xfId="15" applyNumberFormat="1" applyFont="1" applyFill="1" applyBorder="1" applyAlignment="1" applyProtection="1">
      <alignment vertical="center"/>
      <protection locked="0"/>
    </xf>
    <xf numFmtId="195" fontId="0" fillId="21" borderId="173" xfId="0" applyNumberFormat="1" applyFill="1" applyBorder="1" applyAlignment="1" applyProtection="1">
      <alignment vertical="center"/>
      <protection locked="0"/>
    </xf>
    <xf numFmtId="195" fontId="0" fillId="21" borderId="174" xfId="0" applyNumberFormat="1" applyFill="1" applyBorder="1" applyAlignment="1" applyProtection="1">
      <alignment vertical="center"/>
      <protection locked="0"/>
    </xf>
    <xf numFmtId="195" fontId="38" fillId="16" borderId="172" xfId="15" applyNumberFormat="1" applyFont="1" applyFill="1" applyBorder="1" applyAlignment="1">
      <alignment vertical="center"/>
    </xf>
    <xf numFmtId="195" fontId="0" fillId="16" borderId="169" xfId="0" applyNumberFormat="1" applyFill="1" applyBorder="1" applyAlignment="1">
      <alignment vertical="center"/>
    </xf>
    <xf numFmtId="195" fontId="38" fillId="21" borderId="167" xfId="15" applyNumberFormat="1" applyFont="1" applyFill="1" applyBorder="1" applyAlignment="1" applyProtection="1">
      <alignment vertical="center"/>
      <protection locked="0"/>
    </xf>
    <xf numFmtId="195" fontId="38" fillId="21" borderId="156" xfId="15" applyNumberFormat="1" applyFont="1" applyFill="1" applyBorder="1" applyAlignment="1" applyProtection="1">
      <alignment vertical="center"/>
      <protection locked="0"/>
    </xf>
    <xf numFmtId="195" fontId="0" fillId="21" borderId="170" xfId="0" applyNumberFormat="1" applyFill="1" applyBorder="1" applyAlignment="1" applyProtection="1">
      <alignment vertical="center"/>
      <protection locked="0"/>
    </xf>
    <xf numFmtId="195" fontId="38" fillId="21" borderId="170" xfId="15" applyNumberFormat="1" applyFont="1" applyFill="1" applyBorder="1" applyAlignment="1" applyProtection="1">
      <alignment vertical="center"/>
      <protection locked="0"/>
    </xf>
    <xf numFmtId="195" fontId="0" fillId="21" borderId="154" xfId="0" applyNumberFormat="1" applyFill="1" applyBorder="1" applyAlignment="1" applyProtection="1">
      <alignment vertical="center"/>
      <protection locked="0"/>
    </xf>
    <xf numFmtId="195" fontId="38" fillId="16" borderId="175" xfId="15" applyNumberFormat="1" applyFont="1" applyFill="1" applyBorder="1" applyAlignment="1">
      <alignment vertical="center"/>
    </xf>
    <xf numFmtId="195" fontId="38" fillId="16" borderId="156" xfId="15" applyNumberFormat="1" applyFont="1" applyFill="1" applyBorder="1" applyAlignment="1">
      <alignment vertical="center"/>
    </xf>
    <xf numFmtId="188" fontId="20" fillId="21" borderId="176" xfId="15" applyNumberFormat="1" applyFont="1" applyFill="1" applyBorder="1" applyAlignment="1" applyProtection="1">
      <alignment horizontal="center" vertical="center"/>
      <protection locked="0"/>
    </xf>
    <xf numFmtId="188" fontId="20" fillId="0" borderId="177" xfId="15" applyNumberFormat="1" applyFont="1" applyFill="1" applyBorder="1" applyAlignment="1">
      <alignment horizontal="center" vertical="center"/>
    </xf>
    <xf numFmtId="0" fontId="0" fillId="0" borderId="178" xfId="0" applyBorder="1" applyAlignment="1">
      <alignment vertical="center"/>
    </xf>
    <xf numFmtId="0" fontId="0" fillId="0" borderId="179" xfId="0" applyBorder="1" applyAlignment="1">
      <alignment vertical="center"/>
    </xf>
    <xf numFmtId="0" fontId="0" fillId="0" borderId="180" xfId="0" applyBorder="1" applyAlignment="1">
      <alignment vertical="center"/>
    </xf>
    <xf numFmtId="0" fontId="20" fillId="0" borderId="181" xfId="15" applyFont="1" applyBorder="1" applyAlignment="1">
      <alignment horizontal="center" vertical="center"/>
    </xf>
    <xf numFmtId="0" fontId="0" fillId="0" borderId="181" xfId="0" applyBorder="1" applyAlignment="1">
      <alignment horizontal="center" vertical="center"/>
    </xf>
    <xf numFmtId="0" fontId="0" fillId="0" borderId="167" xfId="0" applyBorder="1" applyAlignment="1">
      <alignment horizontal="center" vertical="center"/>
    </xf>
    <xf numFmtId="195" fontId="38" fillId="21" borderId="182" xfId="15" applyNumberFormat="1" applyFont="1" applyFill="1" applyBorder="1" applyAlignment="1" applyProtection="1">
      <alignment vertical="center"/>
      <protection locked="0"/>
    </xf>
    <xf numFmtId="195" fontId="0" fillId="21" borderId="183" xfId="0" applyNumberFormat="1" applyFill="1" applyBorder="1" applyAlignment="1" applyProtection="1">
      <alignment vertical="center"/>
      <protection locked="0"/>
    </xf>
    <xf numFmtId="188" fontId="20" fillId="0" borderId="184" xfId="15" applyNumberFormat="1" applyFont="1" applyFill="1" applyBorder="1" applyAlignment="1">
      <alignment horizontal="center" vertical="center"/>
    </xf>
    <xf numFmtId="188" fontId="0" fillId="0" borderId="168" xfId="0" applyNumberFormat="1" applyFill="1" applyBorder="1" applyAlignment="1">
      <alignment horizontal="center" vertical="center"/>
    </xf>
    <xf numFmtId="0" fontId="22" fillId="0" borderId="0" xfId="15" applyFont="1" applyAlignment="1">
      <alignment vertical="center"/>
    </xf>
    <xf numFmtId="0" fontId="77" fillId="0" borderId="0" xfId="0" applyFont="1" applyAlignment="1">
      <alignment vertical="center"/>
    </xf>
    <xf numFmtId="38" fontId="20" fillId="16" borderId="174" xfId="8" applyFont="1" applyFill="1" applyBorder="1" applyAlignment="1">
      <alignment horizontal="right" vertical="center"/>
    </xf>
    <xf numFmtId="0" fontId="0" fillId="16" borderId="167" xfId="0" applyFill="1" applyBorder="1" applyAlignment="1">
      <alignment vertical="center"/>
    </xf>
    <xf numFmtId="0" fontId="20" fillId="0" borderId="185" xfId="15" applyFont="1" applyFill="1" applyBorder="1" applyAlignment="1">
      <alignment horizontal="center" vertical="center"/>
    </xf>
    <xf numFmtId="0" fontId="0" fillId="0" borderId="186" xfId="0" applyBorder="1" applyAlignment="1">
      <alignment vertical="center"/>
    </xf>
    <xf numFmtId="0" fontId="6" fillId="16" borderId="174" xfId="15" applyFont="1" applyFill="1" applyBorder="1" applyAlignment="1">
      <alignment horizontal="right" vertical="center"/>
    </xf>
    <xf numFmtId="0" fontId="0" fillId="16" borderId="167" xfId="0" applyFill="1" applyBorder="1" applyAlignment="1">
      <alignment horizontal="right" vertical="center"/>
    </xf>
    <xf numFmtId="0" fontId="20" fillId="21" borderId="185" xfId="15" applyFont="1" applyFill="1" applyBorder="1" applyAlignment="1">
      <alignment vertical="center" wrapText="1"/>
    </xf>
    <xf numFmtId="0" fontId="0" fillId="21" borderId="187" xfId="0" applyFill="1" applyBorder="1" applyAlignment="1">
      <alignment vertical="center" wrapText="1"/>
    </xf>
    <xf numFmtId="0" fontId="0" fillId="21" borderId="188" xfId="0" applyFill="1" applyBorder="1" applyAlignment="1">
      <alignment vertical="center" wrapText="1"/>
    </xf>
    <xf numFmtId="0" fontId="0" fillId="21" borderId="189" xfId="0" applyFill="1" applyBorder="1" applyAlignment="1">
      <alignment vertical="center" wrapText="1"/>
    </xf>
    <xf numFmtId="0" fontId="0" fillId="21" borderId="0" xfId="0" applyFill="1" applyBorder="1" applyAlignment="1">
      <alignment vertical="center" wrapText="1"/>
    </xf>
    <xf numFmtId="0" fontId="0" fillId="21" borderId="165" xfId="0" applyFill="1" applyBorder="1" applyAlignment="1">
      <alignment vertical="center" wrapText="1"/>
    </xf>
    <xf numFmtId="0" fontId="6" fillId="0" borderId="6" xfId="11" applyFont="1" applyBorder="1" applyAlignment="1">
      <alignment horizontal="center" vertical="center"/>
    </xf>
    <xf numFmtId="0" fontId="74" fillId="0" borderId="6" xfId="0" applyFont="1" applyBorder="1" applyAlignment="1">
      <alignment horizontal="center" vertical="center"/>
    </xf>
    <xf numFmtId="0" fontId="24" fillId="0" borderId="0" xfId="11" applyFont="1" applyAlignment="1">
      <alignment horizontal="center" vertical="center"/>
    </xf>
    <xf numFmtId="0" fontId="12" fillId="0" borderId="0" xfId="11" applyFont="1" applyAlignment="1">
      <alignment horizontal="left" vertical="center" wrapText="1"/>
    </xf>
    <xf numFmtId="0" fontId="12" fillId="0" borderId="0" xfId="11" applyFont="1" applyAlignment="1">
      <alignment horizontal="left" vertical="center"/>
    </xf>
    <xf numFmtId="0" fontId="0" fillId="0" borderId="6" xfId="0" applyBorder="1" applyAlignment="1">
      <alignment horizontal="center" vertical="center"/>
    </xf>
    <xf numFmtId="0" fontId="6" fillId="0" borderId="6" xfId="11" applyFont="1" applyBorder="1" applyAlignment="1">
      <alignment horizontal="center" vertical="center" wrapText="1"/>
    </xf>
    <xf numFmtId="0" fontId="0" fillId="0" borderId="6" xfId="0" applyBorder="1" applyAlignment="1">
      <alignment horizontal="center" vertical="center" wrapText="1"/>
    </xf>
    <xf numFmtId="0" fontId="6" fillId="0" borderId="6" xfId="11" applyFont="1" applyFill="1" applyBorder="1" applyAlignment="1">
      <alignment horizontal="center" vertical="center" wrapText="1"/>
    </xf>
    <xf numFmtId="0" fontId="12" fillId="0" borderId="6" xfId="11" applyFont="1" applyBorder="1" applyAlignment="1">
      <alignment horizontal="left" vertical="center" wrapText="1"/>
    </xf>
    <xf numFmtId="0" fontId="0" fillId="0" borderId="6" xfId="0" applyBorder="1" applyAlignment="1">
      <alignment vertical="center" wrapText="1"/>
    </xf>
    <xf numFmtId="0" fontId="60" fillId="16" borderId="22" xfId="0" applyFont="1" applyFill="1" applyBorder="1">
      <alignment vertical="center"/>
    </xf>
    <xf numFmtId="0" fontId="60" fillId="16" borderId="23" xfId="0" applyFont="1" applyFill="1" applyBorder="1">
      <alignment vertical="center"/>
    </xf>
    <xf numFmtId="0" fontId="91" fillId="0" borderId="0" xfId="0" applyFont="1" applyFill="1" applyBorder="1" applyAlignment="1">
      <alignment horizontal="left" vertical="center"/>
    </xf>
    <xf numFmtId="0" fontId="61" fillId="0" borderId="0" xfId="0" applyFont="1" applyAlignment="1">
      <alignment horizontal="center" vertical="center"/>
    </xf>
    <xf numFmtId="0" fontId="61" fillId="0" borderId="20" xfId="0" applyFont="1" applyBorder="1" applyAlignment="1">
      <alignment horizontal="right" vertical="center"/>
    </xf>
    <xf numFmtId="0" fontId="61" fillId="16" borderId="134" xfId="0" applyFont="1" applyFill="1" applyBorder="1" applyAlignment="1">
      <alignment horizontal="right" vertical="center"/>
    </xf>
    <xf numFmtId="0" fontId="61" fillId="16" borderId="135" xfId="0" applyFont="1" applyFill="1" applyBorder="1" applyAlignment="1">
      <alignment horizontal="right" vertical="center"/>
    </xf>
    <xf numFmtId="0" fontId="61" fillId="16" borderId="12" xfId="0" applyFont="1" applyFill="1" applyBorder="1" applyAlignment="1">
      <alignment horizontal="right" vertical="center"/>
    </xf>
    <xf numFmtId="0" fontId="61" fillId="16" borderId="111" xfId="0" applyFont="1" applyFill="1" applyBorder="1" applyAlignment="1">
      <alignment horizontal="right" vertical="center"/>
    </xf>
    <xf numFmtId="0" fontId="61" fillId="0" borderId="128" xfId="0" applyFont="1" applyBorder="1" applyAlignment="1">
      <alignment horizontal="center" vertical="center"/>
    </xf>
    <xf numFmtId="0" fontId="61" fillId="0" borderId="112" xfId="0" applyFont="1" applyBorder="1" applyAlignment="1">
      <alignment horizontal="center" vertical="center"/>
    </xf>
    <xf numFmtId="0" fontId="65" fillId="0" borderId="0" xfId="0" applyFont="1" applyAlignment="1">
      <alignment horizontal="center" vertical="top" wrapText="1"/>
    </xf>
    <xf numFmtId="0" fontId="93" fillId="16" borderId="136" xfId="0" applyFont="1" applyFill="1" applyBorder="1" applyAlignment="1">
      <alignment horizontal="center" vertical="center"/>
    </xf>
    <xf numFmtId="0" fontId="93" fillId="16" borderId="128" xfId="0" applyFont="1" applyFill="1" applyBorder="1" applyAlignment="1">
      <alignment horizontal="center" vertical="center"/>
    </xf>
    <xf numFmtId="0" fontId="93" fillId="16" borderId="137" xfId="0" applyFont="1" applyFill="1" applyBorder="1" applyAlignment="1">
      <alignment horizontal="center" vertical="center"/>
    </xf>
    <xf numFmtId="0" fontId="93" fillId="16" borderId="112"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23" xfId="0" applyFont="1" applyFill="1" applyBorder="1" applyAlignment="1">
      <alignment horizontal="center" vertical="center"/>
    </xf>
    <xf numFmtId="0" fontId="69" fillId="0" borderId="0" xfId="0" applyFont="1" applyFill="1" applyBorder="1" applyAlignment="1">
      <alignment horizontal="center" vertical="center"/>
    </xf>
    <xf numFmtId="0" fontId="70" fillId="0" borderId="138" xfId="0" applyFont="1" applyFill="1" applyBorder="1" applyAlignment="1">
      <alignment horizontal="center" vertical="center"/>
    </xf>
    <xf numFmtId="0" fontId="70" fillId="0" borderId="139" xfId="0" applyFont="1" applyFill="1" applyBorder="1" applyAlignment="1">
      <alignment horizontal="center" vertical="center"/>
    </xf>
    <xf numFmtId="0" fontId="64" fillId="0" borderId="0" xfId="0" applyFont="1" applyAlignment="1">
      <alignment horizontal="left" vertical="top" wrapText="1"/>
    </xf>
    <xf numFmtId="0" fontId="68" fillId="0" borderId="0" xfId="0" applyFont="1" applyFill="1" applyBorder="1" applyAlignment="1">
      <alignment horizontal="left"/>
    </xf>
    <xf numFmtId="0" fontId="68" fillId="0" borderId="79" xfId="0" applyFont="1" applyFill="1" applyBorder="1" applyAlignment="1">
      <alignment horizontal="left"/>
    </xf>
    <xf numFmtId="0" fontId="93" fillId="16" borderId="140" xfId="0" applyFont="1" applyFill="1" applyBorder="1" applyAlignment="1">
      <alignment horizontal="center" vertical="center"/>
    </xf>
    <xf numFmtId="0" fontId="93" fillId="16" borderId="141" xfId="0" applyFont="1" applyFill="1" applyBorder="1" applyAlignment="1">
      <alignment horizontal="center" vertical="center"/>
    </xf>
    <xf numFmtId="0" fontId="92" fillId="0" borderId="8" xfId="0" applyFont="1" applyFill="1" applyBorder="1" applyAlignment="1">
      <alignment horizontal="center" vertical="center" textRotation="255" shrinkToFit="1"/>
    </xf>
    <xf numFmtId="0" fontId="92" fillId="0" borderId="54" xfId="0" applyFont="1" applyFill="1" applyBorder="1" applyAlignment="1">
      <alignment horizontal="center" vertical="center" textRotation="255" shrinkToFit="1"/>
    </xf>
    <xf numFmtId="0" fontId="66" fillId="0" borderId="8" xfId="0" applyFont="1" applyFill="1" applyBorder="1" applyAlignment="1">
      <alignment horizontal="center" vertical="center" textRotation="255" wrapText="1"/>
    </xf>
    <xf numFmtId="0" fontId="66" fillId="0" borderId="55" xfId="0" applyFont="1" applyFill="1" applyBorder="1" applyAlignment="1">
      <alignment horizontal="center" vertical="center" textRotation="255" wrapText="1"/>
    </xf>
    <xf numFmtId="0" fontId="0" fillId="0" borderId="54" xfId="0" applyBorder="1" applyAlignment="1">
      <alignment horizontal="center" vertical="center" textRotation="255" wrapText="1"/>
    </xf>
    <xf numFmtId="0" fontId="66" fillId="0" borderId="23" xfId="0" applyFont="1" applyFill="1" applyBorder="1" applyAlignment="1">
      <alignment horizontal="center" vertical="center" textRotation="255" wrapText="1"/>
    </xf>
    <xf numFmtId="0" fontId="0" fillId="0" borderId="55" xfId="0" applyBorder="1" applyAlignment="1">
      <alignment horizontal="center" vertical="center" textRotation="255" wrapText="1"/>
    </xf>
    <xf numFmtId="0" fontId="71" fillId="0" borderId="6" xfId="0" applyFont="1" applyFill="1" applyBorder="1" applyAlignment="1">
      <alignment horizontal="center" vertical="center" textRotation="255"/>
    </xf>
    <xf numFmtId="0" fontId="66" fillId="0" borderId="6" xfId="0" applyFont="1" applyFill="1" applyBorder="1" applyAlignment="1">
      <alignment horizontal="center" vertical="center"/>
    </xf>
    <xf numFmtId="0" fontId="66" fillId="0" borderId="5" xfId="0" applyFont="1" applyFill="1" applyBorder="1" applyAlignment="1">
      <alignment horizontal="center" vertical="center" wrapText="1"/>
    </xf>
    <xf numFmtId="0" fontId="66" fillId="0" borderId="22" xfId="0" applyFont="1" applyFill="1" applyBorder="1" applyAlignment="1">
      <alignment horizontal="center" vertical="center" wrapText="1"/>
    </xf>
    <xf numFmtId="0" fontId="66" fillId="0" borderId="23" xfId="0" applyFont="1" applyFill="1" applyBorder="1" applyAlignment="1">
      <alignment horizontal="center" vertical="center" wrapText="1"/>
    </xf>
    <xf numFmtId="0" fontId="94" fillId="0" borderId="6" xfId="0" applyFont="1" applyFill="1" applyBorder="1" applyAlignment="1">
      <alignment horizontal="center" vertical="center" textRotation="255"/>
    </xf>
    <xf numFmtId="0" fontId="66" fillId="0" borderId="6" xfId="0" applyFont="1" applyFill="1" applyBorder="1" applyAlignment="1">
      <alignment horizontal="center" vertical="center" textRotation="255" wrapText="1"/>
    </xf>
    <xf numFmtId="0" fontId="66" fillId="0" borderId="6" xfId="0" applyFont="1" applyFill="1" applyBorder="1" applyAlignment="1">
      <alignment horizontal="center" vertical="center" textRotation="255"/>
    </xf>
    <xf numFmtId="0" fontId="91" fillId="0" borderId="0" xfId="0" applyFont="1" applyFill="1" applyBorder="1" applyAlignment="1">
      <alignment horizontal="center" vertical="center"/>
    </xf>
    <xf numFmtId="0" fontId="66" fillId="0" borderId="5" xfId="0" applyFont="1" applyFill="1" applyBorder="1" applyAlignment="1">
      <alignment horizontal="center" vertical="center"/>
    </xf>
    <xf numFmtId="0" fontId="66" fillId="0" borderId="22" xfId="0" applyFont="1" applyFill="1" applyBorder="1" applyAlignment="1">
      <alignment horizontal="center" vertical="center"/>
    </xf>
    <xf numFmtId="0" fontId="66" fillId="0" borderId="23" xfId="0" applyFont="1" applyFill="1" applyBorder="1" applyAlignment="1">
      <alignment horizontal="center" vertical="center"/>
    </xf>
    <xf numFmtId="0" fontId="60" fillId="0" borderId="23" xfId="0" applyFont="1" applyBorder="1" applyAlignment="1">
      <alignment horizontal="center" vertical="center" textRotation="255" wrapText="1"/>
    </xf>
    <xf numFmtId="0" fontId="64" fillId="0" borderId="0" xfId="0" applyFont="1" applyAlignment="1">
      <alignment horizontal="left" vertical="center"/>
    </xf>
    <xf numFmtId="0" fontId="64" fillId="0" borderId="19" xfId="0" applyFont="1" applyBorder="1" applyAlignment="1">
      <alignment horizontal="center" vertical="center"/>
    </xf>
    <xf numFmtId="0" fontId="95" fillId="0" borderId="138" xfId="0" applyFont="1" applyBorder="1" applyAlignment="1">
      <alignment horizontal="center" vertical="center"/>
    </xf>
    <xf numFmtId="0" fontId="95" fillId="0" borderId="139" xfId="0" applyFont="1" applyBorder="1" applyAlignment="1">
      <alignment horizontal="center" vertical="center"/>
    </xf>
    <xf numFmtId="0" fontId="64" fillId="0" borderId="5" xfId="0" applyFont="1" applyBorder="1" applyAlignment="1">
      <alignment horizontal="center" vertical="center"/>
    </xf>
    <xf numFmtId="0" fontId="64" fillId="0" borderId="23" xfId="0" applyFont="1" applyBorder="1" applyAlignment="1">
      <alignment horizontal="center" vertical="center"/>
    </xf>
    <xf numFmtId="0" fontId="60" fillId="0" borderId="8" xfId="0" applyFont="1" applyBorder="1" applyAlignment="1">
      <alignment horizontal="center" vertical="center" textRotation="255" wrapText="1"/>
    </xf>
    <xf numFmtId="0" fontId="79" fillId="0" borderId="8" xfId="0" applyFont="1" applyBorder="1" applyAlignment="1">
      <alignment horizontal="center" vertical="center" textRotation="255" shrinkToFit="1"/>
    </xf>
    <xf numFmtId="0" fontId="79" fillId="0" borderId="25" xfId="0" applyFont="1" applyBorder="1" applyAlignment="1">
      <alignment horizontal="center" vertical="center" textRotation="255" shrinkToFit="1"/>
    </xf>
    <xf numFmtId="0" fontId="63" fillId="0" borderId="6" xfId="0" applyFont="1" applyBorder="1" applyAlignment="1">
      <alignment horizontal="center" vertical="center" textRotation="255"/>
    </xf>
    <xf numFmtId="0" fontId="60" fillId="0" borderId="6" xfId="0" applyFont="1" applyBorder="1" applyAlignment="1">
      <alignment horizontal="center" vertical="center"/>
    </xf>
    <xf numFmtId="0" fontId="60" fillId="0" borderId="55" xfId="0" applyFont="1" applyBorder="1" applyAlignment="1">
      <alignment horizontal="center" vertical="center" textRotation="255" wrapText="1"/>
    </xf>
    <xf numFmtId="0" fontId="60" fillId="0" borderId="5"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23" xfId="0" applyFont="1" applyBorder="1" applyAlignment="1">
      <alignment horizontal="center" vertical="center" wrapText="1"/>
    </xf>
    <xf numFmtId="0" fontId="65" fillId="0" borderId="0" xfId="0" applyFont="1" applyAlignment="1">
      <alignment horizontal="center" vertical="center"/>
    </xf>
    <xf numFmtId="0" fontId="60" fillId="0" borderId="5" xfId="0" applyFont="1" applyBorder="1" applyAlignment="1">
      <alignment horizontal="center"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12" fillId="21" borderId="5" xfId="0" applyFont="1" applyFill="1" applyBorder="1" applyAlignment="1" applyProtection="1">
      <alignment vertical="center" wrapText="1"/>
      <protection locked="0"/>
    </xf>
    <xf numFmtId="0" fontId="77" fillId="21" borderId="22" xfId="0" applyFont="1" applyFill="1" applyBorder="1" applyAlignment="1" applyProtection="1">
      <alignment vertical="center" wrapText="1"/>
      <protection locked="0"/>
    </xf>
    <xf numFmtId="0" fontId="77" fillId="21" borderId="23" xfId="0" applyFont="1" applyFill="1" applyBorder="1" applyAlignment="1" applyProtection="1">
      <alignment vertical="center" wrapText="1"/>
      <protection locked="0"/>
    </xf>
    <xf numFmtId="0" fontId="6" fillId="0" borderId="6" xfId="0" applyFont="1" applyBorder="1" applyAlignment="1">
      <alignment vertical="center"/>
    </xf>
    <xf numFmtId="0" fontId="0" fillId="0" borderId="6" xfId="0" applyBorder="1" applyAlignment="1">
      <alignment vertical="center"/>
    </xf>
    <xf numFmtId="0" fontId="9" fillId="21" borderId="5" xfId="0" applyFont="1" applyFill="1" applyBorder="1" applyAlignment="1" applyProtection="1">
      <alignment vertical="center" wrapText="1"/>
      <protection locked="0"/>
    </xf>
    <xf numFmtId="0" fontId="76" fillId="21" borderId="22" xfId="0" applyFont="1" applyFill="1" applyBorder="1" applyAlignment="1" applyProtection="1">
      <alignment vertical="center" wrapText="1"/>
      <protection locked="0"/>
    </xf>
    <xf numFmtId="0" fontId="76" fillId="21" borderId="23" xfId="0" applyFont="1" applyFill="1" applyBorder="1" applyAlignment="1" applyProtection="1">
      <alignment vertical="center" wrapText="1"/>
      <protection locked="0"/>
    </xf>
    <xf numFmtId="0" fontId="42" fillId="0" borderId="0" xfId="0" applyFont="1" applyAlignment="1">
      <alignment horizontal="center" vertical="center"/>
    </xf>
    <xf numFmtId="0" fontId="6" fillId="0" borderId="6" xfId="0" applyFont="1" applyBorder="1" applyAlignment="1">
      <alignment horizontal="center" vertical="center"/>
    </xf>
    <xf numFmtId="0" fontId="76" fillId="0" borderId="22" xfId="0" applyFont="1" applyBorder="1" applyAlignment="1" applyProtection="1">
      <alignment vertical="center" wrapText="1"/>
      <protection locked="0"/>
    </xf>
    <xf numFmtId="0" fontId="76" fillId="0" borderId="23" xfId="0" applyFont="1" applyBorder="1" applyAlignment="1" applyProtection="1">
      <alignment vertical="center" wrapText="1"/>
      <protection locked="0"/>
    </xf>
    <xf numFmtId="0" fontId="6" fillId="0" borderId="5" xfId="0" applyFont="1" applyBorder="1" applyAlignment="1">
      <alignment horizontal="center" vertical="center"/>
    </xf>
    <xf numFmtId="0" fontId="0" fillId="0" borderId="22" xfId="0" applyBorder="1" applyAlignment="1">
      <alignment horizontal="center" vertical="center"/>
    </xf>
    <xf numFmtId="0" fontId="15" fillId="0" borderId="8" xfId="0" applyFont="1" applyFill="1" applyBorder="1" applyAlignment="1" applyProtection="1">
      <alignment horizontal="center" vertical="center"/>
    </xf>
    <xf numFmtId="0" fontId="0" fillId="0" borderId="55" xfId="0" applyBorder="1" applyAlignment="1" applyProtection="1">
      <alignment horizontal="center" vertical="center"/>
    </xf>
    <xf numFmtId="0" fontId="42" fillId="0" borderId="0" xfId="0" applyFont="1" applyAlignment="1" applyProtection="1">
      <alignment horizontal="center" vertical="center"/>
    </xf>
    <xf numFmtId="0" fontId="6" fillId="0" borderId="5" xfId="0" applyFont="1" applyFill="1" applyBorder="1" applyAlignment="1" applyProtection="1">
      <alignment horizontal="left" vertical="center" shrinkToFit="1"/>
    </xf>
    <xf numFmtId="0" fontId="0" fillId="0" borderId="23" xfId="0" applyBorder="1" applyAlignment="1" applyProtection="1">
      <alignment horizontal="left" vertical="center" shrinkToFit="1"/>
    </xf>
    <xf numFmtId="179" fontId="15" fillId="0" borderId="5" xfId="0" applyNumberFormat="1" applyFont="1" applyFill="1" applyBorder="1" applyAlignment="1" applyProtection="1">
      <alignment horizontal="left" vertical="center" shrinkToFit="1"/>
    </xf>
    <xf numFmtId="0" fontId="6" fillId="0" borderId="68" xfId="0" applyFont="1" applyFill="1" applyBorder="1" applyAlignment="1" applyProtection="1">
      <alignment horizontal="left" vertical="center"/>
    </xf>
    <xf numFmtId="0" fontId="0" fillId="0" borderId="89" xfId="0" applyBorder="1" applyAlignment="1" applyProtection="1">
      <alignment horizontal="left" vertical="center"/>
    </xf>
    <xf numFmtId="0" fontId="6" fillId="0" borderId="8" xfId="0" applyFont="1" applyBorder="1" applyAlignment="1" applyProtection="1">
      <alignment vertical="center" textRotation="255"/>
    </xf>
    <xf numFmtId="0" fontId="6" fillId="0" borderId="55" xfId="0" applyFont="1" applyBorder="1" applyAlignment="1" applyProtection="1">
      <alignment vertical="center" textRotation="255"/>
    </xf>
    <xf numFmtId="0" fontId="0" fillId="0" borderId="55" xfId="0" applyBorder="1" applyAlignment="1" applyProtection="1">
      <alignment vertical="center" textRotation="255"/>
    </xf>
    <xf numFmtId="0" fontId="0" fillId="0" borderId="54" xfId="0" applyBorder="1" applyAlignment="1" applyProtection="1">
      <alignment vertical="center" textRotation="255"/>
    </xf>
    <xf numFmtId="0" fontId="6" fillId="0" borderId="86" xfId="0" applyFont="1" applyFill="1" applyBorder="1" applyAlignment="1" applyProtection="1">
      <alignment horizontal="left" vertical="center"/>
    </xf>
    <xf numFmtId="0" fontId="0" fillId="0" borderId="49" xfId="0" applyBorder="1" applyAlignment="1" applyProtection="1">
      <alignment horizontal="left" vertical="center"/>
    </xf>
    <xf numFmtId="0" fontId="0" fillId="21" borderId="68" xfId="0" applyFill="1" applyBorder="1" applyAlignment="1" applyProtection="1">
      <alignment vertical="center"/>
      <protection locked="0"/>
    </xf>
    <xf numFmtId="0" fontId="0" fillId="21" borderId="89" xfId="0" applyFill="1" applyBorder="1" applyAlignment="1" applyProtection="1">
      <alignment vertical="center"/>
      <protection locked="0"/>
    </xf>
    <xf numFmtId="0" fontId="0" fillId="21" borderId="83" xfId="0" applyFill="1" applyBorder="1" applyAlignment="1" applyProtection="1">
      <alignment vertical="center"/>
      <protection locked="0"/>
    </xf>
    <xf numFmtId="0" fontId="0" fillId="21" borderId="84" xfId="0" applyFill="1" applyBorder="1" applyAlignment="1" applyProtection="1">
      <alignment vertical="center"/>
      <protection locked="0"/>
    </xf>
    <xf numFmtId="0" fontId="0" fillId="21" borderId="85" xfId="0" applyFill="1" applyBorder="1" applyAlignment="1" applyProtection="1">
      <alignment vertical="center"/>
      <protection locked="0"/>
    </xf>
    <xf numFmtId="0" fontId="15" fillId="21" borderId="29" xfId="0" applyFont="1" applyFill="1" applyBorder="1" applyAlignment="1" applyProtection="1">
      <alignment vertical="center"/>
      <protection locked="0"/>
    </xf>
    <xf numFmtId="0" fontId="6" fillId="21" borderId="0" xfId="0" applyFont="1" applyFill="1" applyAlignment="1" applyProtection="1">
      <alignment horizontal="center" vertical="center"/>
      <protection locked="0"/>
    </xf>
    <xf numFmtId="0" fontId="6" fillId="21" borderId="5" xfId="0" applyFont="1" applyFill="1" applyBorder="1" applyAlignment="1" applyProtection="1">
      <alignment horizontal="left"/>
      <protection locked="0"/>
    </xf>
    <xf numFmtId="0" fontId="0" fillId="21" borderId="23" xfId="0" applyFill="1" applyBorder="1" applyAlignment="1" applyProtection="1">
      <alignment horizontal="left"/>
      <protection locked="0"/>
    </xf>
    <xf numFmtId="179" fontId="15" fillId="21" borderId="5" xfId="0" applyNumberFormat="1" applyFont="1" applyFill="1" applyBorder="1" applyAlignment="1" applyProtection="1">
      <alignment horizontal="left"/>
      <protection locked="0"/>
    </xf>
    <xf numFmtId="0" fontId="15" fillId="0" borderId="142" xfId="0" applyFont="1" applyFill="1" applyBorder="1" applyAlignment="1" applyProtection="1">
      <alignment horizontal="center" vertical="center"/>
    </xf>
    <xf numFmtId="0" fontId="0" fillId="0" borderId="54" xfId="0" applyBorder="1" applyAlignment="1" applyProtection="1">
      <alignment horizontal="center" vertical="center"/>
    </xf>
    <xf numFmtId="0" fontId="14" fillId="0" borderId="0" xfId="0" applyFont="1" applyAlignment="1" applyProtection="1">
      <alignment horizontal="left" vertical="top" wrapText="1"/>
    </xf>
    <xf numFmtId="0" fontId="0" fillId="0" borderId="0" xfId="0" applyAlignment="1" applyProtection="1">
      <alignment vertical="center"/>
    </xf>
    <xf numFmtId="0" fontId="0" fillId="21" borderId="33" xfId="0" applyFill="1" applyBorder="1" applyAlignment="1" applyProtection="1">
      <alignment vertical="center"/>
      <protection locked="0"/>
    </xf>
    <xf numFmtId="0" fontId="0" fillId="21" borderId="79" xfId="0" applyFill="1" applyBorder="1" applyAlignment="1" applyProtection="1">
      <alignment vertical="center"/>
      <protection locked="0"/>
    </xf>
    <xf numFmtId="0" fontId="0" fillId="21" borderId="63" xfId="0" applyFill="1" applyBorder="1" applyAlignment="1" applyProtection="1">
      <alignment vertical="center"/>
      <protection locked="0"/>
    </xf>
    <xf numFmtId="0" fontId="6" fillId="21" borderId="29" xfId="0" applyFont="1" applyFill="1" applyBorder="1" applyAlignment="1" applyProtection="1">
      <alignment horizontal="left" vertical="center"/>
      <protection locked="0"/>
    </xf>
    <xf numFmtId="0" fontId="0" fillId="21" borderId="89" xfId="0" applyFill="1" applyBorder="1" applyAlignment="1" applyProtection="1">
      <alignment horizontal="left" vertical="center"/>
      <protection locked="0"/>
    </xf>
    <xf numFmtId="0" fontId="0" fillId="21" borderId="86" xfId="0" applyFill="1" applyBorder="1" applyAlignment="1" applyProtection="1">
      <alignment horizontal="left" vertical="center"/>
      <protection locked="0"/>
    </xf>
    <xf numFmtId="0" fontId="0" fillId="21" borderId="49" xfId="0" applyFill="1" applyBorder="1" applyAlignment="1" applyProtection="1">
      <alignment horizontal="left" vertical="center"/>
      <protection locked="0"/>
    </xf>
    <xf numFmtId="0" fontId="15" fillId="21" borderId="29" xfId="0" applyFont="1" applyFill="1" applyBorder="1" applyAlignment="1" applyProtection="1">
      <alignment horizontal="left" vertical="center"/>
      <protection locked="0"/>
    </xf>
    <xf numFmtId="0" fontId="0" fillId="21" borderId="86" xfId="0" applyFill="1" applyBorder="1" applyAlignment="1" applyProtection="1">
      <alignment vertical="center"/>
      <protection locked="0"/>
    </xf>
    <xf numFmtId="0" fontId="0" fillId="21" borderId="87" xfId="0" applyFill="1" applyBorder="1" applyAlignment="1" applyProtection="1">
      <alignment vertical="center"/>
      <protection locked="0"/>
    </xf>
    <xf numFmtId="0" fontId="0" fillId="21" borderId="49" xfId="0" applyFill="1" applyBorder="1" applyAlignment="1" applyProtection="1">
      <alignment vertical="center"/>
      <protection locked="0"/>
    </xf>
    <xf numFmtId="0" fontId="12" fillId="24" borderId="86" xfId="11" applyFont="1" applyFill="1" applyBorder="1" applyAlignment="1">
      <alignment horizontal="left" vertical="center" wrapText="1" shrinkToFit="1"/>
    </xf>
    <xf numFmtId="0" fontId="12" fillId="24" borderId="49" xfId="11" applyFont="1" applyFill="1" applyBorder="1" applyAlignment="1">
      <alignment horizontal="left" vertical="center" wrapText="1" shrinkToFit="1"/>
    </xf>
    <xf numFmtId="0" fontId="14" fillId="0" borderId="33" xfId="11" applyFont="1" applyBorder="1" applyAlignment="1">
      <alignment horizontal="center" vertical="center" wrapText="1"/>
    </xf>
    <xf numFmtId="0" fontId="14" fillId="0" borderId="79" xfId="11" applyFont="1" applyBorder="1" applyAlignment="1">
      <alignment horizontal="center" vertical="center" wrapText="1"/>
    </xf>
    <xf numFmtId="0" fontId="14" fillId="0" borderId="63" xfId="11" applyFont="1" applyBorder="1" applyAlignment="1">
      <alignment horizontal="center" vertical="center" wrapText="1"/>
    </xf>
    <xf numFmtId="0" fontId="24" fillId="0" borderId="0" xfId="11" applyFont="1" applyFill="1" applyAlignment="1">
      <alignment horizontal="center" vertical="center"/>
    </xf>
    <xf numFmtId="186" fontId="14" fillId="16" borderId="6" xfId="11" applyNumberFormat="1" applyFont="1" applyFill="1" applyBorder="1" applyAlignment="1">
      <alignment horizontal="center" vertical="center" wrapText="1"/>
    </xf>
    <xf numFmtId="0" fontId="6" fillId="0" borderId="143" xfId="11" applyFont="1" applyBorder="1" applyAlignment="1">
      <alignment horizontal="center" vertical="center"/>
    </xf>
    <xf numFmtId="0" fontId="6" fillId="0" borderId="144" xfId="11" applyFont="1" applyBorder="1" applyAlignment="1">
      <alignment horizontal="center" vertical="center"/>
    </xf>
    <xf numFmtId="0" fontId="6" fillId="0" borderId="145" xfId="11" applyFont="1" applyBorder="1" applyAlignment="1">
      <alignment horizontal="center" vertical="center"/>
    </xf>
    <xf numFmtId="0" fontId="6" fillId="0" borderId="146" xfId="11" applyFont="1" applyBorder="1" applyAlignment="1">
      <alignment horizontal="center" vertical="center"/>
    </xf>
    <xf numFmtId="0" fontId="6" fillId="0" borderId="147" xfId="11" applyFont="1" applyBorder="1" applyAlignment="1">
      <alignment horizontal="center" vertical="center"/>
    </xf>
    <xf numFmtId="0" fontId="6" fillId="0" borderId="148" xfId="11" applyFont="1" applyBorder="1" applyAlignment="1">
      <alignment horizontal="center" vertical="center"/>
    </xf>
    <xf numFmtId="0" fontId="6" fillId="0" borderId="149" xfId="11" applyFont="1" applyBorder="1" applyAlignment="1">
      <alignment horizontal="center" vertical="center"/>
    </xf>
    <xf numFmtId="0" fontId="6" fillId="0" borderId="150" xfId="11" applyFont="1" applyBorder="1" applyAlignment="1">
      <alignment horizontal="center" vertical="center"/>
    </xf>
    <xf numFmtId="0" fontId="6" fillId="0" borderId="151" xfId="11" applyFont="1" applyBorder="1" applyAlignment="1">
      <alignment horizontal="center" vertical="center"/>
    </xf>
    <xf numFmtId="0" fontId="12" fillId="0" borderId="5" xfId="11" applyFont="1" applyFill="1" applyBorder="1" applyAlignment="1">
      <alignment horizontal="left" vertical="center" indent="3" shrinkToFit="1"/>
    </xf>
    <xf numFmtId="0" fontId="12" fillId="0" borderId="23" xfId="11" applyFont="1" applyFill="1" applyBorder="1" applyAlignment="1">
      <alignment horizontal="left" vertical="center" indent="3" shrinkToFit="1"/>
    </xf>
    <xf numFmtId="0" fontId="12" fillId="0" borderId="8" xfId="11" applyFont="1" applyFill="1" applyBorder="1" applyAlignment="1">
      <alignment horizontal="center" vertical="center" wrapText="1" shrinkToFit="1"/>
    </xf>
    <xf numFmtId="0" fontId="12" fillId="0" borderId="55" xfId="11" applyFont="1" applyFill="1" applyBorder="1" applyAlignment="1">
      <alignment horizontal="center" vertical="center" wrapText="1" shrinkToFit="1"/>
    </xf>
    <xf numFmtId="0" fontId="12" fillId="0" borderId="54" xfId="11" applyFont="1" applyFill="1" applyBorder="1" applyAlignment="1">
      <alignment horizontal="center" vertical="center" wrapText="1" shrinkToFit="1"/>
    </xf>
    <xf numFmtId="0" fontId="12" fillId="21" borderId="5" xfId="11" applyFont="1" applyFill="1" applyBorder="1" applyAlignment="1" applyProtection="1">
      <alignment horizontal="left" vertical="center" wrapText="1" shrinkToFit="1"/>
      <protection locked="0"/>
    </xf>
    <xf numFmtId="0" fontId="12" fillId="21" borderId="23" xfId="11" applyFont="1" applyFill="1" applyBorder="1" applyAlignment="1" applyProtection="1">
      <alignment horizontal="left" vertical="center" wrapText="1" shrinkToFit="1"/>
      <protection locked="0"/>
    </xf>
    <xf numFmtId="0" fontId="14" fillId="0" borderId="29" xfId="11" applyFont="1" applyBorder="1" applyAlignment="1">
      <alignment horizontal="center" vertical="center" wrapText="1"/>
    </xf>
    <xf numFmtId="0" fontId="14" fillId="0" borderId="89" xfId="11" applyFont="1" applyBorder="1" applyAlignment="1">
      <alignment horizontal="center" vertical="center" wrapText="1"/>
    </xf>
    <xf numFmtId="0" fontId="14" fillId="16" borderId="6" xfId="11" applyFont="1" applyFill="1" applyBorder="1" applyAlignment="1">
      <alignment horizontal="center" vertical="center" wrapText="1"/>
    </xf>
    <xf numFmtId="0" fontId="14" fillId="0" borderId="5" xfId="11" applyFont="1" applyBorder="1" applyAlignment="1">
      <alignment horizontal="center" vertical="center" wrapText="1"/>
    </xf>
    <xf numFmtId="0" fontId="14" fillId="0" borderId="23" xfId="11" applyFont="1" applyBorder="1" applyAlignment="1">
      <alignment horizontal="center" vertical="center" wrapText="1"/>
    </xf>
    <xf numFmtId="0" fontId="74" fillId="21" borderId="29" xfId="0" applyFont="1" applyFill="1" applyBorder="1" applyAlignment="1" applyProtection="1">
      <alignment vertical="center"/>
      <protection locked="0"/>
    </xf>
    <xf numFmtId="0" fontId="74" fillId="21" borderId="68" xfId="0" applyFont="1" applyFill="1" applyBorder="1" applyAlignment="1" applyProtection="1">
      <alignment vertical="center"/>
      <protection locked="0"/>
    </xf>
    <xf numFmtId="0" fontId="74" fillId="21" borderId="89" xfId="0" applyFont="1" applyFill="1" applyBorder="1" applyAlignment="1" applyProtection="1">
      <alignment vertical="center"/>
      <protection locked="0"/>
    </xf>
    <xf numFmtId="0" fontId="74" fillId="21" borderId="33" xfId="0" applyFont="1" applyFill="1" applyBorder="1" applyAlignment="1" applyProtection="1">
      <alignment vertical="center"/>
      <protection locked="0"/>
    </xf>
    <xf numFmtId="0" fontId="74" fillId="21" borderId="79" xfId="0" applyFont="1" applyFill="1" applyBorder="1" applyAlignment="1" applyProtection="1">
      <alignment vertical="center"/>
      <protection locked="0"/>
    </xf>
    <xf numFmtId="0" fontId="74" fillId="21" borderId="63" xfId="0" applyFont="1" applyFill="1" applyBorder="1" applyAlignment="1" applyProtection="1">
      <alignment vertical="center"/>
      <protection locked="0"/>
    </xf>
    <xf numFmtId="0" fontId="12" fillId="24" borderId="5" xfId="11" applyFont="1" applyFill="1" applyBorder="1" applyAlignment="1">
      <alignment horizontal="left" vertical="center" wrapText="1" indent="1" shrinkToFit="1"/>
    </xf>
    <xf numFmtId="0" fontId="12" fillId="24" borderId="23" xfId="11" applyFont="1" applyFill="1" applyBorder="1" applyAlignment="1">
      <alignment horizontal="left" vertical="center" wrapText="1" indent="1" shrinkToFit="1"/>
    </xf>
    <xf numFmtId="0" fontId="12" fillId="0" borderId="5" xfId="11" applyFont="1" applyFill="1" applyBorder="1" applyAlignment="1">
      <alignment horizontal="left" vertical="center" indent="1" shrinkToFit="1"/>
    </xf>
    <xf numFmtId="0" fontId="0" fillId="0" borderId="23" xfId="0" applyBorder="1" applyAlignment="1">
      <alignment horizontal="left" vertical="center" indent="1" shrinkToFit="1"/>
    </xf>
    <xf numFmtId="0" fontId="12" fillId="0" borderId="88" xfId="11" applyFont="1" applyFill="1" applyBorder="1" applyAlignment="1">
      <alignment horizontal="left" vertical="center" indent="1" shrinkToFit="1"/>
    </xf>
    <xf numFmtId="0" fontId="0" fillId="0" borderId="48" xfId="0" applyBorder="1" applyAlignment="1">
      <alignment horizontal="left" vertical="center" indent="1" shrinkToFit="1"/>
    </xf>
    <xf numFmtId="0" fontId="14" fillId="0" borderId="79" xfId="11" applyFont="1" applyBorder="1" applyAlignment="1">
      <alignment horizontal="justify" vertical="center"/>
    </xf>
    <xf numFmtId="0" fontId="12" fillId="0" borderId="5" xfId="11" applyFont="1" applyFill="1" applyBorder="1" applyAlignment="1">
      <alignment horizontal="left" vertical="center" wrapText="1" indent="1" shrinkToFit="1"/>
    </xf>
    <xf numFmtId="0" fontId="12" fillId="0" borderId="23" xfId="11" applyFont="1" applyFill="1" applyBorder="1" applyAlignment="1">
      <alignment horizontal="left" vertical="center" wrapText="1" indent="1" shrinkToFit="1"/>
    </xf>
    <xf numFmtId="0" fontId="12" fillId="24" borderId="62" xfId="11" applyFont="1" applyFill="1" applyBorder="1" applyAlignment="1">
      <alignment horizontal="left" vertical="center" wrapText="1" shrinkToFit="1"/>
    </xf>
    <xf numFmtId="0" fontId="12" fillId="24" borderId="80" xfId="11" applyFont="1" applyFill="1" applyBorder="1" applyAlignment="1">
      <alignment horizontal="left" vertical="center" wrapText="1" shrinkToFit="1"/>
    </xf>
    <xf numFmtId="4" fontId="38" fillId="21" borderId="93" xfId="15" applyNumberFormat="1" applyFont="1" applyFill="1" applyBorder="1" applyAlignment="1" applyProtection="1">
      <alignment horizontal="right" vertical="center"/>
      <protection locked="0"/>
    </xf>
    <xf numFmtId="4" fontId="38" fillId="21" borderId="94" xfId="15" applyNumberFormat="1" applyFont="1" applyFill="1" applyBorder="1" applyAlignment="1" applyProtection="1">
      <alignment horizontal="right" vertical="center"/>
      <protection locked="0"/>
    </xf>
    <xf numFmtId="4" fontId="0" fillId="21" borderId="95" xfId="0" applyNumberFormat="1" applyFill="1" applyBorder="1" applyAlignment="1" applyProtection="1">
      <alignment horizontal="right" vertical="center"/>
      <protection locked="0"/>
    </xf>
  </cellXfs>
  <cellStyles count="24">
    <cellStyle name="スタイル 1" xfId="1"/>
    <cellStyle name="パーセント" xfId="2" builtinId="5"/>
    <cellStyle name="パーセント 2" xfId="3"/>
    <cellStyle name="ハイパーリンク 2" xfId="4"/>
    <cellStyle name="ハイパーリンク 3" xfId="5"/>
    <cellStyle name="桁区切り" xfId="6" builtinId="6"/>
    <cellStyle name="桁区切り 2" xfId="7"/>
    <cellStyle name="桁区切り 2 10" xfId="8"/>
    <cellStyle name="通貨 2" xfId="9"/>
    <cellStyle name="標準" xfId="0" builtinId="0"/>
    <cellStyle name="標準 2" xfId="10"/>
    <cellStyle name="標準 2 2" xfId="11"/>
    <cellStyle name="標準 2 3" xfId="12"/>
    <cellStyle name="標準 2 4" xfId="13"/>
    <cellStyle name="標準 3" xfId="14"/>
    <cellStyle name="標準 4" xfId="15"/>
    <cellStyle name="標準 5" xfId="16"/>
    <cellStyle name="標準 5 2" xfId="17"/>
    <cellStyle name="標準 6" xfId="18"/>
    <cellStyle name="標準 7" xfId="19"/>
    <cellStyle name="標準 8" xfId="20"/>
    <cellStyle name="標準 9" xfId="21"/>
    <cellStyle name="標準 9 2" xfId="22"/>
    <cellStyle name="標準_様式11コスト計算式" xfId="23"/>
  </cellStyles>
  <dxfs count="85">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patternType="solid">
          <bgColor theme="0" tint="-0.14996795556505021"/>
        </patternFill>
      </fill>
      <border>
        <left/>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12" lockText="1" noThreeD="1"/>
</file>

<file path=xl/ctrlProps/ctrlProp11.xml><?xml version="1.0" encoding="utf-8"?>
<formControlPr xmlns="http://schemas.microsoft.com/office/spreadsheetml/2009/9/main" objectType="CheckBox" fmlaLink="$W$12" lockText="1" noThreeD="1"/>
</file>

<file path=xl/ctrlProps/ctrlProp12.xml><?xml version="1.0" encoding="utf-8"?>
<formControlPr xmlns="http://schemas.microsoft.com/office/spreadsheetml/2009/9/main" objectType="CheckBox" fmlaLink="$V$19" lockText="1" noThreeD="1"/>
</file>

<file path=xl/ctrlProps/ctrlProp13.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V$26" lockText="1" noThreeD="1"/>
</file>

<file path=xl/ctrlProps/ctrlProp15.xml><?xml version="1.0" encoding="utf-8"?>
<formControlPr xmlns="http://schemas.microsoft.com/office/spreadsheetml/2009/9/main" objectType="CheckBox" fmlaLink="$W$26" lockText="1" noThreeD="1"/>
</file>

<file path=xl/ctrlProps/ctrlProp16.xml><?xml version="1.0" encoding="utf-8"?>
<formControlPr xmlns="http://schemas.microsoft.com/office/spreadsheetml/2009/9/main" objectType="CheckBox" checked="Checked" fmlaLink="データ参照シート!$B$116" lockText="1" noThreeD="1"/>
</file>

<file path=xl/ctrlProps/ctrlProp17.xml><?xml version="1.0" encoding="utf-8"?>
<formControlPr xmlns="http://schemas.microsoft.com/office/spreadsheetml/2009/9/main" objectType="CheckBox" checked="Checked" fmlaLink="データ参照シート!$B$117" lockText="1" noThreeD="1"/>
</file>

<file path=xl/ctrlProps/ctrlProp18.xml><?xml version="1.0" encoding="utf-8"?>
<formControlPr xmlns="http://schemas.microsoft.com/office/spreadsheetml/2009/9/main" objectType="CheckBox" checked="Checked" fmlaLink="データ参照シート!$B$118" lockText="1" noThreeD="1"/>
</file>

<file path=xl/ctrlProps/ctrlProp19.xml><?xml version="1.0" encoding="utf-8"?>
<formControlPr xmlns="http://schemas.microsoft.com/office/spreadsheetml/2009/9/main" objectType="CheckBox" checked="Checked" fmlaLink="データ参照シート!$B$1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5" lockText="1" noThreeD="1"/>
</file>

<file path=xl/ctrlProps/ctrlProp21.xml><?xml version="1.0" encoding="utf-8"?>
<formControlPr xmlns="http://schemas.microsoft.com/office/spreadsheetml/2009/9/main" objectType="CheckBox" fmlaLink="$W$5" lockText="1" noThreeD="1"/>
</file>

<file path=xl/ctrlProps/ctrlProp22.xml><?xml version="1.0" encoding="utf-8"?>
<formControlPr xmlns="http://schemas.microsoft.com/office/spreadsheetml/2009/9/main" objectType="CheckBox" fmlaLink="$V$9" lockText="1" noThreeD="1"/>
</file>

<file path=xl/ctrlProps/ctrlProp23.xml><?xml version="1.0" encoding="utf-8"?>
<formControlPr xmlns="http://schemas.microsoft.com/office/spreadsheetml/2009/9/main" objectType="CheckBox" fmlaLink="$W$9" lockText="1" noThreeD="1"/>
</file>

<file path=xl/ctrlProps/ctrlProp24.xml><?xml version="1.0" encoding="utf-8"?>
<formControlPr xmlns="http://schemas.microsoft.com/office/spreadsheetml/2009/9/main" objectType="CheckBox" fmlaLink="$V$18" lockText="1" noThreeD="1"/>
</file>

<file path=xl/ctrlProps/ctrlProp25.xml><?xml version="1.0" encoding="utf-8"?>
<formControlPr xmlns="http://schemas.microsoft.com/office/spreadsheetml/2009/9/main" objectType="CheckBox" fmlaLink="$W$18" lockText="1" noThreeD="1"/>
</file>

<file path=xl/ctrlProps/ctrlProp26.xml><?xml version="1.0" encoding="utf-8"?>
<formControlPr xmlns="http://schemas.microsoft.com/office/spreadsheetml/2009/9/main" objectType="CheckBox" fmlaLink="$V$25" lockText="1" noThreeD="1"/>
</file>

<file path=xl/ctrlProps/ctrlProp27.xml><?xml version="1.0" encoding="utf-8"?>
<formControlPr xmlns="http://schemas.microsoft.com/office/spreadsheetml/2009/9/main" objectType="CheckBox" fmlaLink="$W$25" lockText="1" noThreeD="1"/>
</file>

<file path=xl/ctrlProps/ctrlProp28.xml><?xml version="1.0" encoding="utf-8"?>
<formControlPr xmlns="http://schemas.microsoft.com/office/spreadsheetml/2009/9/main" objectType="CheckBox" fmlaLink="$V$32" lockText="1" noThreeD="1"/>
</file>

<file path=xl/ctrlProps/ctrlProp29.xml><?xml version="1.0" encoding="utf-8"?>
<formControlPr xmlns="http://schemas.microsoft.com/office/spreadsheetml/2009/9/main" objectType="CheckBox" fmlaLink="$W$3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fmlaLink="データ参照シート!$B$132" lockText="1" noThreeD="1"/>
</file>

<file path=xl/ctrlProps/ctrlProp31.xml><?xml version="1.0" encoding="utf-8"?>
<formControlPr xmlns="http://schemas.microsoft.com/office/spreadsheetml/2009/9/main" objectType="CheckBox" checked="Checked" fmlaLink="データ参照シート!$B$133" lockText="1" noThreeD="1"/>
</file>

<file path=xl/ctrlProps/ctrlProp32.xml><?xml version="1.0" encoding="utf-8"?>
<formControlPr xmlns="http://schemas.microsoft.com/office/spreadsheetml/2009/9/main" objectType="CheckBox" checked="Checked" fmlaLink="データ参照シート!$B$134" lockText="1" noThreeD="1"/>
</file>

<file path=xl/ctrlProps/ctrlProp33.xml><?xml version="1.0" encoding="utf-8"?>
<formControlPr xmlns="http://schemas.microsoft.com/office/spreadsheetml/2009/9/main" objectType="CheckBox" checked="Checked" fmlaLink="データ参照シート!$B$135" lockText="1" noThreeD="1"/>
</file>

<file path=xl/ctrlProps/ctrlProp34.xml><?xml version="1.0" encoding="utf-8"?>
<formControlPr xmlns="http://schemas.microsoft.com/office/spreadsheetml/2009/9/main" objectType="CheckBox" fmlaLink="$V$5" lockText="1" noThreeD="1"/>
</file>

<file path=xl/ctrlProps/ctrlProp35.xml><?xml version="1.0" encoding="utf-8"?>
<formControlPr xmlns="http://schemas.microsoft.com/office/spreadsheetml/2009/9/main" objectType="CheckBox" fmlaLink="$W$5" lockText="1" noThreeD="1"/>
</file>

<file path=xl/ctrlProps/ctrlProp36.xml><?xml version="1.0" encoding="utf-8"?>
<formControlPr xmlns="http://schemas.microsoft.com/office/spreadsheetml/2009/9/main" objectType="CheckBox" fmlaLink="$V$8" lockText="1" noThreeD="1"/>
</file>

<file path=xl/ctrlProps/ctrlProp37.xml><?xml version="1.0" encoding="utf-8"?>
<formControlPr xmlns="http://schemas.microsoft.com/office/spreadsheetml/2009/9/main" objectType="CheckBox" fmlaLink="$W$8" lockText="1" noThreeD="1"/>
</file>

<file path=xl/ctrlProps/ctrlProp38.xml><?xml version="1.0" encoding="utf-8"?>
<formControlPr xmlns="http://schemas.microsoft.com/office/spreadsheetml/2009/9/main" objectType="CheckBox" fmlaLink="$V$14" lockText="1" noThreeD="1"/>
</file>

<file path=xl/ctrlProps/ctrlProp39.xml><?xml version="1.0" encoding="utf-8"?>
<formControlPr xmlns="http://schemas.microsoft.com/office/spreadsheetml/2009/9/main" objectType="CheckBox" fmlaLink="$W$14" lockText="1" noThreeD="1"/>
</file>

<file path=xl/ctrlProps/ctrlProp4.xml><?xml version="1.0" encoding="utf-8"?>
<formControlPr xmlns="http://schemas.microsoft.com/office/spreadsheetml/2009/9/main" objectType="CheckBox" checked="Checked" fmlaLink="データ参照シート!$B$100" lockText="1" noThreeD="1"/>
</file>

<file path=xl/ctrlProps/ctrlProp40.xml><?xml version="1.0" encoding="utf-8"?>
<formControlPr xmlns="http://schemas.microsoft.com/office/spreadsheetml/2009/9/main" objectType="CheckBox" checked="Checked" fmlaLink="データ参照シート!$B$148" lockText="1" noThreeD="1"/>
</file>

<file path=xl/ctrlProps/ctrlProp41.xml><?xml version="1.0" encoding="utf-8"?>
<formControlPr xmlns="http://schemas.microsoft.com/office/spreadsheetml/2009/9/main" objectType="CheckBox" checked="Checked" fmlaLink="データ参照シート!$B$149" lockText="1" noThreeD="1"/>
</file>

<file path=xl/ctrlProps/ctrlProp42.xml><?xml version="1.0" encoding="utf-8"?>
<formControlPr xmlns="http://schemas.microsoft.com/office/spreadsheetml/2009/9/main" objectType="CheckBox" checked="Checked" fmlaLink="データ参照シート!$B$150" lockText="1" noThreeD="1"/>
</file>

<file path=xl/ctrlProps/ctrlProp43.xml><?xml version="1.0" encoding="utf-8"?>
<formControlPr xmlns="http://schemas.microsoft.com/office/spreadsheetml/2009/9/main" objectType="CheckBox" checked="Checked" fmlaLink="データ参照シート!$B$151" lockText="1" noThreeD="1"/>
</file>

<file path=xl/ctrlProps/ctrlProp44.xml><?xml version="1.0" encoding="utf-8"?>
<formControlPr xmlns="http://schemas.microsoft.com/office/spreadsheetml/2009/9/main" objectType="CheckBox" fmlaLink="$V$5" lockText="1" noThreeD="1"/>
</file>

<file path=xl/ctrlProps/ctrlProp45.xml><?xml version="1.0" encoding="utf-8"?>
<formControlPr xmlns="http://schemas.microsoft.com/office/spreadsheetml/2009/9/main" objectType="CheckBox" fmlaLink="$W$5" lockText="1" noThreeD="1"/>
</file>

<file path=xl/ctrlProps/ctrlProp46.xml><?xml version="1.0" encoding="utf-8"?>
<formControlPr xmlns="http://schemas.microsoft.com/office/spreadsheetml/2009/9/main" objectType="CheckBox" fmlaLink="$V$11" lockText="1" noThreeD="1"/>
</file>

<file path=xl/ctrlProps/ctrlProp47.xml><?xml version="1.0" encoding="utf-8"?>
<formControlPr xmlns="http://schemas.microsoft.com/office/spreadsheetml/2009/9/main" objectType="CheckBox" fmlaLink="$W$11" lockText="1" noThreeD="1"/>
</file>

<file path=xl/ctrlProps/ctrlProp48.xml><?xml version="1.0" encoding="utf-8"?>
<formControlPr xmlns="http://schemas.microsoft.com/office/spreadsheetml/2009/9/main" objectType="CheckBox" fmlaLink="$V$20" lockText="1" noThreeD="1"/>
</file>

<file path=xl/ctrlProps/ctrlProp49.xml><?xml version="1.0" encoding="utf-8"?>
<formControlPr xmlns="http://schemas.microsoft.com/office/spreadsheetml/2009/9/main" objectType="CheckBox" fmlaLink="$W$20" lockText="1" noThreeD="1"/>
</file>

<file path=xl/ctrlProps/ctrlProp5.xml><?xml version="1.0" encoding="utf-8"?>
<formControlPr xmlns="http://schemas.microsoft.com/office/spreadsheetml/2009/9/main" objectType="CheckBox" checked="Checked" fmlaLink="データ参照シート!$B$101" lockText="1" noThreeD="1"/>
</file>

<file path=xl/ctrlProps/ctrlProp50.xml><?xml version="1.0" encoding="utf-8"?>
<formControlPr xmlns="http://schemas.microsoft.com/office/spreadsheetml/2009/9/main" objectType="CheckBox" fmlaLink="$V$27" lockText="1" noThreeD="1"/>
</file>

<file path=xl/ctrlProps/ctrlProp51.xml><?xml version="1.0" encoding="utf-8"?>
<formControlPr xmlns="http://schemas.microsoft.com/office/spreadsheetml/2009/9/main" objectType="CheckBox" fmlaLink="$W$27" lockText="1" noThreeD="1"/>
</file>

<file path=xl/ctrlProps/ctrlProp52.xml><?xml version="1.0" encoding="utf-8"?>
<formControlPr xmlns="http://schemas.microsoft.com/office/spreadsheetml/2009/9/main" objectType="CheckBox" checked="Checked" fmlaLink="データ参照シート!$B$164" lockText="1" noThreeD="1"/>
</file>

<file path=xl/ctrlProps/ctrlProp53.xml><?xml version="1.0" encoding="utf-8"?>
<formControlPr xmlns="http://schemas.microsoft.com/office/spreadsheetml/2009/9/main" objectType="CheckBox" checked="Checked" fmlaLink="データ参照シート!$B$165" lockText="1" noThreeD="1"/>
</file>

<file path=xl/ctrlProps/ctrlProp54.xml><?xml version="1.0" encoding="utf-8"?>
<formControlPr xmlns="http://schemas.microsoft.com/office/spreadsheetml/2009/9/main" objectType="CheckBox" checked="Checked" fmlaLink="データ参照シート!$B$166" lockText="1" noThreeD="1"/>
</file>

<file path=xl/ctrlProps/ctrlProp55.xml><?xml version="1.0" encoding="utf-8"?>
<formControlPr xmlns="http://schemas.microsoft.com/office/spreadsheetml/2009/9/main" objectType="CheckBox" checked="Checked" fmlaLink="データ参照シート!$B$167" lockText="1" noThreeD="1"/>
</file>

<file path=xl/ctrlProps/ctrlProp56.xml><?xml version="1.0" encoding="utf-8"?>
<formControlPr xmlns="http://schemas.microsoft.com/office/spreadsheetml/2009/9/main" objectType="CheckBox" fmlaLink="$V$12" lockText="1" noThreeD="1"/>
</file>

<file path=xl/ctrlProps/ctrlProp57.xml><?xml version="1.0" encoding="utf-8"?>
<formControlPr xmlns="http://schemas.microsoft.com/office/spreadsheetml/2009/9/main" objectType="CheckBox" fmlaLink="$W$12" lockText="1" noThreeD="1"/>
</file>

<file path=xl/ctrlProps/ctrlProp58.xml><?xml version="1.0" encoding="utf-8"?>
<formControlPr xmlns="http://schemas.microsoft.com/office/spreadsheetml/2009/9/main" objectType="CheckBox" fmlaLink="$V$16" lockText="1" noThreeD="1"/>
</file>

<file path=xl/ctrlProps/ctrlProp59.xml><?xml version="1.0" encoding="utf-8"?>
<formControlPr xmlns="http://schemas.microsoft.com/office/spreadsheetml/2009/9/main" objectType="CheckBox" fmlaLink="$W$16" lockText="1" noThreeD="1"/>
</file>

<file path=xl/ctrlProps/ctrlProp6.xml><?xml version="1.0" encoding="utf-8"?>
<formControlPr xmlns="http://schemas.microsoft.com/office/spreadsheetml/2009/9/main" objectType="CheckBox" checked="Checked" fmlaLink="データ参照シート!$B$102" lockText="1" noThreeD="1"/>
</file>

<file path=xl/ctrlProps/ctrlProp60.xml><?xml version="1.0" encoding="utf-8"?>
<formControlPr xmlns="http://schemas.microsoft.com/office/spreadsheetml/2009/9/main" objectType="CheckBox" fmlaLink="$V$24" lockText="1" noThreeD="1"/>
</file>

<file path=xl/ctrlProps/ctrlProp61.xml><?xml version="1.0" encoding="utf-8"?>
<formControlPr xmlns="http://schemas.microsoft.com/office/spreadsheetml/2009/9/main" objectType="CheckBox" fmlaLink="$W$24" lockText="1" noThreeD="1"/>
</file>

<file path=xl/ctrlProps/ctrlProp62.xml><?xml version="1.0" encoding="utf-8"?>
<formControlPr xmlns="http://schemas.microsoft.com/office/spreadsheetml/2009/9/main" objectType="CheckBox" fmlaLink="$V$32" lockText="1" noThreeD="1"/>
</file>

<file path=xl/ctrlProps/ctrlProp63.xml><?xml version="1.0" encoding="utf-8"?>
<formControlPr xmlns="http://schemas.microsoft.com/office/spreadsheetml/2009/9/main" objectType="CheckBox" fmlaLink="$W$32" lockText="1" noThreeD="1"/>
</file>

<file path=xl/ctrlProps/ctrlProp64.xml><?xml version="1.0" encoding="utf-8"?>
<formControlPr xmlns="http://schemas.microsoft.com/office/spreadsheetml/2009/9/main" objectType="CheckBox" fmlaLink="$V$40" lockText="1" noThreeD="1"/>
</file>

<file path=xl/ctrlProps/ctrlProp65.xml><?xml version="1.0" encoding="utf-8"?>
<formControlPr xmlns="http://schemas.microsoft.com/office/spreadsheetml/2009/9/main" objectType="CheckBox" fmlaLink="$W$40" lockText="1" noThreeD="1"/>
</file>

<file path=xl/ctrlProps/ctrlProp66.xml><?xml version="1.0" encoding="utf-8"?>
<formControlPr xmlns="http://schemas.microsoft.com/office/spreadsheetml/2009/9/main" objectType="CheckBox" fmlaLink="$V$47" lockText="1" noThreeD="1"/>
</file>

<file path=xl/ctrlProps/ctrlProp67.xml><?xml version="1.0" encoding="utf-8"?>
<formControlPr xmlns="http://schemas.microsoft.com/office/spreadsheetml/2009/9/main" objectType="CheckBox" fmlaLink="$W$47" lockText="1" noThreeD="1"/>
</file>

<file path=xl/ctrlProps/ctrlProp68.xml><?xml version="1.0" encoding="utf-8"?>
<formControlPr xmlns="http://schemas.microsoft.com/office/spreadsheetml/2009/9/main" objectType="CheckBox" fmlaLink="$V$54" lockText="1" noThreeD="1"/>
</file>

<file path=xl/ctrlProps/ctrlProp69.xml><?xml version="1.0" encoding="utf-8"?>
<formControlPr xmlns="http://schemas.microsoft.com/office/spreadsheetml/2009/9/main" objectType="CheckBox" fmlaLink="$W$54" lockText="1" noThreeD="1"/>
</file>

<file path=xl/ctrlProps/ctrlProp7.xml><?xml version="1.0" encoding="utf-8"?>
<formControlPr xmlns="http://schemas.microsoft.com/office/spreadsheetml/2009/9/main" objectType="CheckBox" checked="Checked" fmlaLink="データ参照シート!$B$103" lockText="1" noThreeD="1"/>
</file>

<file path=xl/ctrlProps/ctrlProp70.xml><?xml version="1.0" encoding="utf-8"?>
<formControlPr xmlns="http://schemas.microsoft.com/office/spreadsheetml/2009/9/main" objectType="CheckBox" fmlaLink="$V$62" lockText="1" noThreeD="1"/>
</file>

<file path=xl/ctrlProps/ctrlProp71.xml><?xml version="1.0" encoding="utf-8"?>
<formControlPr xmlns="http://schemas.microsoft.com/office/spreadsheetml/2009/9/main" objectType="CheckBox" fmlaLink="$W$62" lockText="1" noThreeD="1"/>
</file>

<file path=xl/ctrlProps/ctrlProp72.xml><?xml version="1.0" encoding="utf-8"?>
<formControlPr xmlns="http://schemas.microsoft.com/office/spreadsheetml/2009/9/main" objectType="CheckBox" fmlaLink="$V$11" lockText="1" noThreeD="1"/>
</file>

<file path=xl/ctrlProps/ctrlProp73.xml><?xml version="1.0" encoding="utf-8"?>
<formControlPr xmlns="http://schemas.microsoft.com/office/spreadsheetml/2009/9/main" objectType="CheckBox" fmlaLink="$W$11" lockText="1" noThreeD="1"/>
</file>

<file path=xl/ctrlProps/ctrlProp74.xml><?xml version="1.0" encoding="utf-8"?>
<formControlPr xmlns="http://schemas.microsoft.com/office/spreadsheetml/2009/9/main" objectType="CheckBox" fmlaLink="$V$17" lockText="1" noThreeD="1"/>
</file>

<file path=xl/ctrlProps/ctrlProp75.xml><?xml version="1.0" encoding="utf-8"?>
<formControlPr xmlns="http://schemas.microsoft.com/office/spreadsheetml/2009/9/main" objectType="CheckBox" fmlaLink="$W$17" lockText="1" noThreeD="1"/>
</file>

<file path=xl/ctrlProps/ctrlProp76.xml><?xml version="1.0" encoding="utf-8"?>
<formControlPr xmlns="http://schemas.microsoft.com/office/spreadsheetml/2009/9/main" objectType="CheckBox" fmlaLink="$V$23" lockText="1" noThreeD="1"/>
</file>

<file path=xl/ctrlProps/ctrlProp77.xml><?xml version="1.0" encoding="utf-8"?>
<formControlPr xmlns="http://schemas.microsoft.com/office/spreadsheetml/2009/9/main" objectType="CheckBox" fmlaLink="$W$23" lockText="1" noThreeD="1"/>
</file>

<file path=xl/ctrlProps/ctrlProp78.xml><?xml version="1.0" encoding="utf-8"?>
<formControlPr xmlns="http://schemas.microsoft.com/office/spreadsheetml/2009/9/main" objectType="CheckBox" fmlaLink="$V$29" lockText="1" noThreeD="1"/>
</file>

<file path=xl/ctrlProps/ctrlProp79.xml><?xml version="1.0" encoding="utf-8"?>
<formControlPr xmlns="http://schemas.microsoft.com/office/spreadsheetml/2009/9/main" objectType="CheckBox" fmlaLink="$W$29" lockText="1" noThreeD="1"/>
</file>

<file path=xl/ctrlProps/ctrlProp8.xml><?xml version="1.0" encoding="utf-8"?>
<formControlPr xmlns="http://schemas.microsoft.com/office/spreadsheetml/2009/9/main" objectType="CheckBox" fmlaLink="$V$5" lockText="1" noThreeD="1"/>
</file>

<file path=xl/ctrlProps/ctrlProp80.xml><?xml version="1.0" encoding="utf-8"?>
<formControlPr xmlns="http://schemas.microsoft.com/office/spreadsheetml/2009/9/main" objectType="CheckBox" fmlaLink="$V$35" lockText="1" noThreeD="1"/>
</file>

<file path=xl/ctrlProps/ctrlProp81.xml><?xml version="1.0" encoding="utf-8"?>
<formControlPr xmlns="http://schemas.microsoft.com/office/spreadsheetml/2009/9/main" objectType="CheckBox" fmlaLink="$W$35" lockText="1" noThreeD="1"/>
</file>

<file path=xl/ctrlProps/ctrlProp82.xml><?xml version="1.0" encoding="utf-8"?>
<formControlPr xmlns="http://schemas.microsoft.com/office/spreadsheetml/2009/9/main" objectType="CheckBox" fmlaLink="$V$41" lockText="1" noThreeD="1"/>
</file>

<file path=xl/ctrlProps/ctrlProp83.xml><?xml version="1.0" encoding="utf-8"?>
<formControlPr xmlns="http://schemas.microsoft.com/office/spreadsheetml/2009/9/main" objectType="CheckBox" fmlaLink="$W$41"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W$5"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AE7D26-2C98-4E45-93F2-12DC03DF8F9B}"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5D88A23B-9901-45B6-BAFF-36ED415AD740}">
      <dgm:prSet phldrT="[テキスト]"/>
      <dgm:spPr>
        <a:xfrm>
          <a:off x="2451721" y="1573"/>
          <a:ext cx="1516407" cy="758203"/>
        </a:xfrm>
        <a:prstGeom prst="rect">
          <a:avLst/>
        </a:prstGeo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31F93BF2-913F-445F-AA03-E60C92C9EDE3}" type="parTrans" cxnId="{6FA330F6-8B67-4E1C-9CAA-E08118877F1A}">
      <dgm:prSet/>
      <dgm:spPr/>
      <dgm:t>
        <a:bodyPr/>
        <a:lstStyle/>
        <a:p>
          <a:endParaRPr kumimoji="1" lang="ja-JP" altLang="en-US"/>
        </a:p>
      </dgm:t>
    </dgm:pt>
    <dgm:pt modelId="{86CDCBF9-E453-43DF-927E-52B3F58233B4}" type="sibTrans" cxnId="{6FA330F6-8B67-4E1C-9CAA-E08118877F1A}">
      <dgm:prSet/>
      <dgm:spPr/>
      <dgm:t>
        <a:bodyPr/>
        <a:lstStyle/>
        <a:p>
          <a:endParaRPr kumimoji="1" lang="ja-JP" altLang="en-US"/>
        </a:p>
      </dgm:t>
    </dgm:pt>
    <dgm:pt modelId="{3E013CB7-A6AF-4860-9204-7317954A9DB9}" type="asst">
      <dgm:prSet phldrT="[テキスト]"/>
      <dgm:spPr>
        <a:xfrm>
          <a:off x="1534294" y="1078223"/>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FD14649F-F174-4C3A-84E2-3C705F42505D}" type="parTrans" cxnId="{1C2AD0AA-AA5C-4D39-918A-35F9B1DE660A}">
      <dgm:prSet/>
      <dgm:spPr>
        <a:xfrm>
          <a:off x="3050702" y="759777"/>
          <a:ext cx="159222" cy="697547"/>
        </a:xfrm>
      </dgm:spPr>
      <dgm:t>
        <a:bodyPr/>
        <a:lstStyle/>
        <a:p>
          <a:endParaRPr lang="ja-JP" altLang="en-US"/>
        </a:p>
      </dgm:t>
    </dgm:pt>
    <dgm:pt modelId="{47AD04A3-1993-42E4-8064-36AE51A44EC8}" type="sibTrans" cxnId="{1C2AD0AA-AA5C-4D39-918A-35F9B1DE660A}">
      <dgm:prSet/>
      <dgm:spPr/>
      <dgm:t>
        <a:bodyPr/>
        <a:lstStyle/>
        <a:p>
          <a:endParaRPr kumimoji="1" lang="ja-JP" altLang="en-US"/>
        </a:p>
      </dgm:t>
    </dgm:pt>
    <dgm:pt modelId="{E771276B-08EC-40E5-AF03-0500006F0D88}">
      <dgm:prSet phldrT="[テキスト]"/>
      <dgm:spPr>
        <a:xfrm>
          <a:off x="616868" y="2154872"/>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7C0E53AE-17EE-43D1-B33C-F7614A2178E7}" type="parTrans" cxnId="{7FF0332E-2454-4301-8791-00CB400D1A9B}">
      <dgm:prSet/>
      <dgm:spPr>
        <a:xfrm>
          <a:off x="1375071" y="759777"/>
          <a:ext cx="1834853" cy="1395094"/>
        </a:xfrm>
      </dgm:spPr>
      <dgm:t>
        <a:bodyPr/>
        <a:lstStyle/>
        <a:p>
          <a:endParaRPr lang="ja-JP" altLang="en-US"/>
        </a:p>
      </dgm:t>
    </dgm:pt>
    <dgm:pt modelId="{434C7E2E-C887-4B54-A3EC-BEF86C58319C}" type="sibTrans" cxnId="{7FF0332E-2454-4301-8791-00CB400D1A9B}">
      <dgm:prSet/>
      <dgm:spPr/>
      <dgm:t>
        <a:bodyPr/>
        <a:lstStyle/>
        <a:p>
          <a:endParaRPr kumimoji="1" lang="ja-JP" altLang="en-US"/>
        </a:p>
      </dgm:t>
    </dgm:pt>
    <dgm:pt modelId="{448F9407-0222-4C01-B6DC-B96516F54E31}">
      <dgm:prSet phldrT="[テキスト]"/>
      <dgm:spPr>
        <a:xfrm>
          <a:off x="2451721" y="2154872"/>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0FF05916-8B55-4340-B3DA-71BEE35D4F18}" type="parTrans" cxnId="{E24A07A5-CDEB-43CD-9EAE-4B4DA516D3CA}">
      <dgm:prSet/>
      <dgm:spPr>
        <a:xfrm>
          <a:off x="3164205" y="759777"/>
          <a:ext cx="91440" cy="1395094"/>
        </a:xfrm>
        <a:noFill/>
        <a:ln w="25400" cap="flat" cmpd="sng" algn="ctr">
          <a:solidFill>
            <a:srgbClr val="4F81BD">
              <a:shade val="60000"/>
              <a:hueOff val="0"/>
              <a:satOff val="0"/>
              <a:lumOff val="0"/>
              <a:alphaOff val="0"/>
            </a:srgbClr>
          </a:solidFill>
          <a:prstDash val="solid"/>
        </a:ln>
        <a:effectLst/>
      </dgm:spPr>
      <dgm:t>
        <a:bodyPr/>
        <a:lstStyle/>
        <a:p>
          <a:endParaRPr kumimoji="1" lang="ja-JP" altLang="en-US"/>
        </a:p>
      </dgm:t>
    </dgm:pt>
    <dgm:pt modelId="{A3B68234-8702-4525-8875-75F2ADCF5F68}" type="sibTrans" cxnId="{E24A07A5-CDEB-43CD-9EAE-4B4DA516D3CA}">
      <dgm:prSet/>
      <dgm:spPr/>
      <dgm:t>
        <a:bodyPr/>
        <a:lstStyle/>
        <a:p>
          <a:endParaRPr kumimoji="1" lang="ja-JP" altLang="en-US"/>
        </a:p>
      </dgm:t>
    </dgm:pt>
    <dgm:pt modelId="{3AACF6CF-2B69-4B50-8588-495847D9F26D}" type="pres">
      <dgm:prSet presAssocID="{C6AE7D26-2C98-4E45-93F2-12DC03DF8F9B}" presName="hierChild1" presStyleCnt="0">
        <dgm:presLayoutVars>
          <dgm:orgChart val="1"/>
          <dgm:chPref val="1"/>
          <dgm:dir/>
          <dgm:animOne val="branch"/>
          <dgm:animLvl val="lvl"/>
          <dgm:resizeHandles/>
        </dgm:presLayoutVars>
      </dgm:prSet>
      <dgm:spPr/>
      <dgm:t>
        <a:bodyPr/>
        <a:lstStyle/>
        <a:p>
          <a:endParaRPr kumimoji="1" lang="ja-JP" altLang="en-US"/>
        </a:p>
      </dgm:t>
    </dgm:pt>
    <dgm:pt modelId="{01BCFEAB-D233-42A5-A5DD-82182F126E11}" type="pres">
      <dgm:prSet presAssocID="{5D88A23B-9901-45B6-BAFF-36ED415AD740}" presName="hierRoot1" presStyleCnt="0">
        <dgm:presLayoutVars>
          <dgm:hierBranch/>
        </dgm:presLayoutVars>
      </dgm:prSet>
      <dgm:spPr/>
    </dgm:pt>
    <dgm:pt modelId="{A43BE5B9-30C3-40F5-AE8B-AC16CF903C7D}" type="pres">
      <dgm:prSet presAssocID="{5D88A23B-9901-45B6-BAFF-36ED415AD740}" presName="rootComposite1" presStyleCnt="0"/>
      <dgm:spPr/>
    </dgm:pt>
    <dgm:pt modelId="{4CB9E66E-F324-413D-A24B-A383AE2B2833}" type="pres">
      <dgm:prSet presAssocID="{5D88A23B-9901-45B6-BAFF-36ED415AD740}" presName="rootText1" presStyleLbl="node0" presStyleIdx="0" presStyleCnt="1">
        <dgm:presLayoutVars>
          <dgm:chPref val="3"/>
        </dgm:presLayoutVars>
      </dgm:prSet>
      <dgm:spPr>
        <a:prstGeom prst="rect">
          <a:avLst/>
        </a:prstGeom>
      </dgm:spPr>
      <dgm:t>
        <a:bodyPr/>
        <a:lstStyle/>
        <a:p>
          <a:endParaRPr kumimoji="1" lang="ja-JP" altLang="en-US"/>
        </a:p>
      </dgm:t>
    </dgm:pt>
    <dgm:pt modelId="{D99F4EB2-0256-41AB-A486-DAE016F3BC64}" type="pres">
      <dgm:prSet presAssocID="{5D88A23B-9901-45B6-BAFF-36ED415AD740}" presName="rootConnector1" presStyleLbl="node1" presStyleIdx="0" presStyleCnt="0"/>
      <dgm:spPr/>
      <dgm:t>
        <a:bodyPr/>
        <a:lstStyle/>
        <a:p>
          <a:endParaRPr kumimoji="1" lang="ja-JP" altLang="en-US"/>
        </a:p>
      </dgm:t>
    </dgm:pt>
    <dgm:pt modelId="{A6BBFD27-13E7-4437-8544-D8D5FBCF7035}" type="pres">
      <dgm:prSet presAssocID="{5D88A23B-9901-45B6-BAFF-36ED415AD740}" presName="hierChild2" presStyleCnt="0"/>
      <dgm:spPr/>
    </dgm:pt>
    <dgm:pt modelId="{2D3D1C1C-074C-451E-ABA7-07AD074977B8}" type="pres">
      <dgm:prSet presAssocID="{7C0E53AE-17EE-43D1-B33C-F7614A2178E7}" presName="Name35" presStyleLbl="parChTrans1D2" presStyleIdx="0" presStyleCnt="3"/>
      <dgm:spPr/>
      <dgm:t>
        <a:bodyPr/>
        <a:lstStyle/>
        <a:p>
          <a:endParaRPr kumimoji="1" lang="ja-JP" altLang="en-US"/>
        </a:p>
      </dgm:t>
    </dgm:pt>
    <dgm:pt modelId="{9946F2B6-48B0-4487-A607-C22359F64D75}" type="pres">
      <dgm:prSet presAssocID="{E771276B-08EC-40E5-AF03-0500006F0D88}" presName="hierRoot2" presStyleCnt="0">
        <dgm:presLayoutVars>
          <dgm:hierBranch val="init"/>
        </dgm:presLayoutVars>
      </dgm:prSet>
      <dgm:spPr/>
    </dgm:pt>
    <dgm:pt modelId="{1525AE65-7C57-47FD-814A-F319B4ED64BC}" type="pres">
      <dgm:prSet presAssocID="{E771276B-08EC-40E5-AF03-0500006F0D88}" presName="rootComposite" presStyleCnt="0"/>
      <dgm:spPr/>
    </dgm:pt>
    <dgm:pt modelId="{5B530597-76BB-4187-B431-768EB9053161}" type="pres">
      <dgm:prSet presAssocID="{E771276B-08EC-40E5-AF03-0500006F0D88}" presName="rootText" presStyleLbl="node2" presStyleIdx="0" presStyleCnt="2" custLinFactNeighborX="-47375">
        <dgm:presLayoutVars>
          <dgm:chPref val="3"/>
        </dgm:presLayoutVars>
      </dgm:prSet>
      <dgm:spPr>
        <a:prstGeom prst="rect">
          <a:avLst/>
        </a:prstGeom>
      </dgm:spPr>
      <dgm:t>
        <a:bodyPr/>
        <a:lstStyle/>
        <a:p>
          <a:endParaRPr kumimoji="1" lang="ja-JP" altLang="en-US"/>
        </a:p>
      </dgm:t>
    </dgm:pt>
    <dgm:pt modelId="{B53351B6-7A8E-4744-98D3-7C00CED764D9}" type="pres">
      <dgm:prSet presAssocID="{E771276B-08EC-40E5-AF03-0500006F0D88}" presName="rootConnector" presStyleLbl="node2" presStyleIdx="0" presStyleCnt="2"/>
      <dgm:spPr/>
      <dgm:t>
        <a:bodyPr/>
        <a:lstStyle/>
        <a:p>
          <a:endParaRPr kumimoji="1" lang="ja-JP" altLang="en-US"/>
        </a:p>
      </dgm:t>
    </dgm:pt>
    <dgm:pt modelId="{44C626DC-7210-4C0D-A650-799E05ECCE6C}" type="pres">
      <dgm:prSet presAssocID="{E771276B-08EC-40E5-AF03-0500006F0D88}" presName="hierChild4" presStyleCnt="0"/>
      <dgm:spPr/>
    </dgm:pt>
    <dgm:pt modelId="{5513ACD9-B261-4B9F-A191-0346AE803149}" type="pres">
      <dgm:prSet presAssocID="{E771276B-08EC-40E5-AF03-0500006F0D88}" presName="hierChild5" presStyleCnt="0"/>
      <dgm:spPr/>
    </dgm:pt>
    <dgm:pt modelId="{86A9C22E-C636-4BAF-9253-DADD180B230F}" type="pres">
      <dgm:prSet presAssocID="{0FF05916-8B55-4340-B3DA-71BEE35D4F18}" presName="Name35" presStyleLbl="parChTrans1D2" presStyleIdx="1" presStyleCnt="3"/>
      <dgm:spPr/>
      <dgm:t>
        <a:bodyPr/>
        <a:lstStyle/>
        <a:p>
          <a:endParaRPr kumimoji="1" lang="ja-JP" altLang="en-US"/>
        </a:p>
      </dgm:t>
    </dgm:pt>
    <dgm:pt modelId="{BC2BED98-FE16-45C7-ADAF-A0350884F01D}" type="pres">
      <dgm:prSet presAssocID="{448F9407-0222-4C01-B6DC-B96516F54E31}" presName="hierRoot2" presStyleCnt="0">
        <dgm:presLayoutVars>
          <dgm:hierBranch val="init"/>
        </dgm:presLayoutVars>
      </dgm:prSet>
      <dgm:spPr/>
    </dgm:pt>
    <dgm:pt modelId="{B76B6707-49EC-4CA9-8062-31CE07A9089F}" type="pres">
      <dgm:prSet presAssocID="{448F9407-0222-4C01-B6DC-B96516F54E31}" presName="rootComposite" presStyleCnt="0"/>
      <dgm:spPr/>
    </dgm:pt>
    <dgm:pt modelId="{4CA5CF06-3CF5-4EF4-9038-CB951A1AA5E7}" type="pres">
      <dgm:prSet presAssocID="{448F9407-0222-4C01-B6DC-B96516F54E31}" presName="rootText" presStyleLbl="node2" presStyleIdx="1" presStyleCnt="2" custLinFactNeighborX="-60782" custLinFactNeighborY="91">
        <dgm:presLayoutVars>
          <dgm:chPref val="3"/>
        </dgm:presLayoutVars>
      </dgm:prSet>
      <dgm:spPr>
        <a:prstGeom prst="rect">
          <a:avLst/>
        </a:prstGeom>
      </dgm:spPr>
      <dgm:t>
        <a:bodyPr/>
        <a:lstStyle/>
        <a:p>
          <a:endParaRPr kumimoji="1" lang="ja-JP" altLang="en-US"/>
        </a:p>
      </dgm:t>
    </dgm:pt>
    <dgm:pt modelId="{4AE8B358-0EBB-490F-8826-A23832B2CCE1}" type="pres">
      <dgm:prSet presAssocID="{448F9407-0222-4C01-B6DC-B96516F54E31}" presName="rootConnector" presStyleLbl="node2" presStyleIdx="1" presStyleCnt="2"/>
      <dgm:spPr/>
      <dgm:t>
        <a:bodyPr/>
        <a:lstStyle/>
        <a:p>
          <a:endParaRPr kumimoji="1" lang="ja-JP" altLang="en-US"/>
        </a:p>
      </dgm:t>
    </dgm:pt>
    <dgm:pt modelId="{BCF1CAB0-2777-4720-A1EF-3008CC392FD5}" type="pres">
      <dgm:prSet presAssocID="{448F9407-0222-4C01-B6DC-B96516F54E31}" presName="hierChild4" presStyleCnt="0"/>
      <dgm:spPr/>
    </dgm:pt>
    <dgm:pt modelId="{5E25A776-1354-4955-8390-34AEEFC3CD32}" type="pres">
      <dgm:prSet presAssocID="{448F9407-0222-4C01-B6DC-B96516F54E31}" presName="hierChild5" presStyleCnt="0"/>
      <dgm:spPr/>
    </dgm:pt>
    <dgm:pt modelId="{C3B9D07F-DB35-4D6D-8119-359A885B2247}" type="pres">
      <dgm:prSet presAssocID="{5D88A23B-9901-45B6-BAFF-36ED415AD740}" presName="hierChild3" presStyleCnt="0"/>
      <dgm:spPr/>
    </dgm:pt>
    <dgm:pt modelId="{4C305152-CC3E-4D6D-B3A9-262CB3FEDF57}" type="pres">
      <dgm:prSet presAssocID="{FD14649F-F174-4C3A-84E2-3C705F42505D}" presName="Name111" presStyleLbl="parChTrans1D2" presStyleIdx="2" presStyleCnt="3"/>
      <dgm:spPr/>
      <dgm:t>
        <a:bodyPr/>
        <a:lstStyle/>
        <a:p>
          <a:endParaRPr kumimoji="1" lang="ja-JP" altLang="en-US"/>
        </a:p>
      </dgm:t>
    </dgm:pt>
    <dgm:pt modelId="{0C849625-03E8-465A-8DD1-15FEFD9BE2F1}" type="pres">
      <dgm:prSet presAssocID="{3E013CB7-A6AF-4860-9204-7317954A9DB9}" presName="hierRoot3" presStyleCnt="0">
        <dgm:presLayoutVars>
          <dgm:hierBranch val="r"/>
        </dgm:presLayoutVars>
      </dgm:prSet>
      <dgm:spPr/>
    </dgm:pt>
    <dgm:pt modelId="{074FF56D-2AE2-4BE4-9217-720858A926A0}" type="pres">
      <dgm:prSet presAssocID="{3E013CB7-A6AF-4860-9204-7317954A9DB9}" presName="rootComposite3" presStyleCnt="0"/>
      <dgm:spPr/>
    </dgm:pt>
    <dgm:pt modelId="{A04A7439-03D6-4A11-84AE-C391419EDB72}" type="pres">
      <dgm:prSet presAssocID="{3E013CB7-A6AF-4860-9204-7317954A9DB9}" presName="rootText3" presStyleLbl="asst1" presStyleIdx="0" presStyleCnt="1" custLinFactX="77878" custLinFactNeighborX="100000" custLinFactNeighborY="0">
        <dgm:presLayoutVars>
          <dgm:chPref val="3"/>
        </dgm:presLayoutVars>
      </dgm:prSet>
      <dgm:spPr>
        <a:prstGeom prst="rect">
          <a:avLst/>
        </a:prstGeom>
      </dgm:spPr>
      <dgm:t>
        <a:bodyPr/>
        <a:lstStyle/>
        <a:p>
          <a:endParaRPr kumimoji="1" lang="ja-JP" altLang="en-US"/>
        </a:p>
      </dgm:t>
    </dgm:pt>
    <dgm:pt modelId="{B066353E-EA9C-47E9-892A-FD5E260F2B03}" type="pres">
      <dgm:prSet presAssocID="{3E013CB7-A6AF-4860-9204-7317954A9DB9}" presName="rootConnector3" presStyleLbl="asst1" presStyleIdx="0" presStyleCnt="1"/>
      <dgm:spPr/>
      <dgm:t>
        <a:bodyPr/>
        <a:lstStyle/>
        <a:p>
          <a:endParaRPr kumimoji="1" lang="ja-JP" altLang="en-US"/>
        </a:p>
      </dgm:t>
    </dgm:pt>
    <dgm:pt modelId="{40BD1493-41D7-44C7-8001-EB57C54CA6A7}" type="pres">
      <dgm:prSet presAssocID="{3E013CB7-A6AF-4860-9204-7317954A9DB9}" presName="hierChild6" presStyleCnt="0"/>
      <dgm:spPr/>
    </dgm:pt>
    <dgm:pt modelId="{0CBAB7BA-A89F-4D75-BF64-6E27786E6FCD}" type="pres">
      <dgm:prSet presAssocID="{3E013CB7-A6AF-4860-9204-7317954A9DB9}" presName="hierChild7" presStyleCnt="0"/>
      <dgm:spPr/>
    </dgm:pt>
  </dgm:ptLst>
  <dgm:cxnLst>
    <dgm:cxn modelId="{53CF507E-DA43-49A0-AAAC-553F87CB8B09}" type="presOf" srcId="{3E013CB7-A6AF-4860-9204-7317954A9DB9}" destId="{B066353E-EA9C-47E9-892A-FD5E260F2B03}" srcOrd="1" destOrd="0" presId="urn:microsoft.com/office/officeart/2005/8/layout/orgChart1"/>
    <dgm:cxn modelId="{7FF0332E-2454-4301-8791-00CB400D1A9B}" srcId="{5D88A23B-9901-45B6-BAFF-36ED415AD740}" destId="{E771276B-08EC-40E5-AF03-0500006F0D88}" srcOrd="1" destOrd="0" parTransId="{7C0E53AE-17EE-43D1-B33C-F7614A2178E7}" sibTransId="{434C7E2E-C887-4B54-A3EC-BEF86C58319C}"/>
    <dgm:cxn modelId="{341E0B7D-0E82-4C2A-8248-449A185CC9F8}" type="presOf" srcId="{3E013CB7-A6AF-4860-9204-7317954A9DB9}" destId="{A04A7439-03D6-4A11-84AE-C391419EDB72}" srcOrd="0" destOrd="0" presId="urn:microsoft.com/office/officeart/2005/8/layout/orgChart1"/>
    <dgm:cxn modelId="{1C2AD0AA-AA5C-4D39-918A-35F9B1DE660A}" srcId="{5D88A23B-9901-45B6-BAFF-36ED415AD740}" destId="{3E013CB7-A6AF-4860-9204-7317954A9DB9}" srcOrd="0" destOrd="0" parTransId="{FD14649F-F174-4C3A-84E2-3C705F42505D}" sibTransId="{47AD04A3-1993-42E4-8064-36AE51A44EC8}"/>
    <dgm:cxn modelId="{A1CCE9C3-60EF-4D7F-A6CD-E033F2BCEF69}" type="presOf" srcId="{5D88A23B-9901-45B6-BAFF-36ED415AD740}" destId="{D99F4EB2-0256-41AB-A486-DAE016F3BC64}" srcOrd="1" destOrd="0" presId="urn:microsoft.com/office/officeart/2005/8/layout/orgChart1"/>
    <dgm:cxn modelId="{BBE0BD65-89FD-4E46-840B-F34D1883F0F4}" type="presOf" srcId="{E771276B-08EC-40E5-AF03-0500006F0D88}" destId="{5B530597-76BB-4187-B431-768EB9053161}" srcOrd="0" destOrd="0" presId="urn:microsoft.com/office/officeart/2005/8/layout/orgChart1"/>
    <dgm:cxn modelId="{675E460A-A9B8-4FD1-B865-BC9754BED68E}" type="presOf" srcId="{C6AE7D26-2C98-4E45-93F2-12DC03DF8F9B}" destId="{3AACF6CF-2B69-4B50-8588-495847D9F26D}" srcOrd="0" destOrd="0" presId="urn:microsoft.com/office/officeart/2005/8/layout/orgChart1"/>
    <dgm:cxn modelId="{44787995-7D43-4EDE-9354-EF4010025BDD}" type="presOf" srcId="{7C0E53AE-17EE-43D1-B33C-F7614A2178E7}" destId="{2D3D1C1C-074C-451E-ABA7-07AD074977B8}" srcOrd="0" destOrd="0" presId="urn:microsoft.com/office/officeart/2005/8/layout/orgChart1"/>
    <dgm:cxn modelId="{6B82BD44-E963-43BB-B728-7B00EE55979D}" type="presOf" srcId="{448F9407-0222-4C01-B6DC-B96516F54E31}" destId="{4AE8B358-0EBB-490F-8826-A23832B2CCE1}" srcOrd="1" destOrd="0" presId="urn:microsoft.com/office/officeart/2005/8/layout/orgChart1"/>
    <dgm:cxn modelId="{031EE58C-688F-46F1-8F72-5ADF00F3BFFF}" type="presOf" srcId="{0FF05916-8B55-4340-B3DA-71BEE35D4F18}" destId="{86A9C22E-C636-4BAF-9253-DADD180B230F}" srcOrd="0" destOrd="0" presId="urn:microsoft.com/office/officeart/2005/8/layout/orgChart1"/>
    <dgm:cxn modelId="{FDB6F585-66A2-46C5-A610-409113FF9E80}" type="presOf" srcId="{448F9407-0222-4C01-B6DC-B96516F54E31}" destId="{4CA5CF06-3CF5-4EF4-9038-CB951A1AA5E7}" srcOrd="0" destOrd="0" presId="urn:microsoft.com/office/officeart/2005/8/layout/orgChart1"/>
    <dgm:cxn modelId="{EFA1A2A8-807D-4CD8-B1A4-BB765D911BF5}" type="presOf" srcId="{FD14649F-F174-4C3A-84E2-3C705F42505D}" destId="{4C305152-CC3E-4D6D-B3A9-262CB3FEDF57}" srcOrd="0" destOrd="0" presId="urn:microsoft.com/office/officeart/2005/8/layout/orgChart1"/>
    <dgm:cxn modelId="{C1594432-BECF-45C9-BE5E-32C4D6AB050C}" type="presOf" srcId="{E771276B-08EC-40E5-AF03-0500006F0D88}" destId="{B53351B6-7A8E-4744-98D3-7C00CED764D9}" srcOrd="1" destOrd="0" presId="urn:microsoft.com/office/officeart/2005/8/layout/orgChart1"/>
    <dgm:cxn modelId="{2635D596-75E2-4CD2-A5D6-9F2AF6AC868A}" type="presOf" srcId="{5D88A23B-9901-45B6-BAFF-36ED415AD740}" destId="{4CB9E66E-F324-413D-A24B-A383AE2B2833}" srcOrd="0" destOrd="0" presId="urn:microsoft.com/office/officeart/2005/8/layout/orgChart1"/>
    <dgm:cxn modelId="{6FA330F6-8B67-4E1C-9CAA-E08118877F1A}" srcId="{C6AE7D26-2C98-4E45-93F2-12DC03DF8F9B}" destId="{5D88A23B-9901-45B6-BAFF-36ED415AD740}" srcOrd="0" destOrd="0" parTransId="{31F93BF2-913F-445F-AA03-E60C92C9EDE3}" sibTransId="{86CDCBF9-E453-43DF-927E-52B3F58233B4}"/>
    <dgm:cxn modelId="{E24A07A5-CDEB-43CD-9EAE-4B4DA516D3CA}" srcId="{5D88A23B-9901-45B6-BAFF-36ED415AD740}" destId="{448F9407-0222-4C01-B6DC-B96516F54E31}" srcOrd="2" destOrd="0" parTransId="{0FF05916-8B55-4340-B3DA-71BEE35D4F18}" sibTransId="{A3B68234-8702-4525-8875-75F2ADCF5F68}"/>
    <dgm:cxn modelId="{D573BCF1-90BA-44C0-8D81-7F1DEA35E6A8}" type="presParOf" srcId="{3AACF6CF-2B69-4B50-8588-495847D9F26D}" destId="{01BCFEAB-D233-42A5-A5DD-82182F126E11}" srcOrd="0" destOrd="0" presId="urn:microsoft.com/office/officeart/2005/8/layout/orgChart1"/>
    <dgm:cxn modelId="{D7EFB318-2B28-4D02-B6BB-5C8BFB66807C}" type="presParOf" srcId="{01BCFEAB-D233-42A5-A5DD-82182F126E11}" destId="{A43BE5B9-30C3-40F5-AE8B-AC16CF903C7D}" srcOrd="0" destOrd="0" presId="urn:microsoft.com/office/officeart/2005/8/layout/orgChart1"/>
    <dgm:cxn modelId="{6143B0E7-9401-403D-9667-EC39945534D5}" type="presParOf" srcId="{A43BE5B9-30C3-40F5-AE8B-AC16CF903C7D}" destId="{4CB9E66E-F324-413D-A24B-A383AE2B2833}" srcOrd="0" destOrd="0" presId="urn:microsoft.com/office/officeart/2005/8/layout/orgChart1"/>
    <dgm:cxn modelId="{32AA1767-11F3-4CC7-B129-0236376B5D92}" type="presParOf" srcId="{A43BE5B9-30C3-40F5-AE8B-AC16CF903C7D}" destId="{D99F4EB2-0256-41AB-A486-DAE016F3BC64}" srcOrd="1" destOrd="0" presId="urn:microsoft.com/office/officeart/2005/8/layout/orgChart1"/>
    <dgm:cxn modelId="{3AA00752-02A6-4FD2-B605-44B77BCCB2DB}" type="presParOf" srcId="{01BCFEAB-D233-42A5-A5DD-82182F126E11}" destId="{A6BBFD27-13E7-4437-8544-D8D5FBCF7035}" srcOrd="1" destOrd="0" presId="urn:microsoft.com/office/officeart/2005/8/layout/orgChart1"/>
    <dgm:cxn modelId="{5F04E715-478C-472F-B209-B97240F0D404}" type="presParOf" srcId="{A6BBFD27-13E7-4437-8544-D8D5FBCF7035}" destId="{2D3D1C1C-074C-451E-ABA7-07AD074977B8}" srcOrd="0" destOrd="0" presId="urn:microsoft.com/office/officeart/2005/8/layout/orgChart1"/>
    <dgm:cxn modelId="{C06ED286-F523-44F1-BF94-82007384AB3F}" type="presParOf" srcId="{A6BBFD27-13E7-4437-8544-D8D5FBCF7035}" destId="{9946F2B6-48B0-4487-A607-C22359F64D75}" srcOrd="1" destOrd="0" presId="urn:microsoft.com/office/officeart/2005/8/layout/orgChart1"/>
    <dgm:cxn modelId="{CAD8679B-F47E-4379-82FF-28A9866277AA}" type="presParOf" srcId="{9946F2B6-48B0-4487-A607-C22359F64D75}" destId="{1525AE65-7C57-47FD-814A-F319B4ED64BC}" srcOrd="0" destOrd="0" presId="urn:microsoft.com/office/officeart/2005/8/layout/orgChart1"/>
    <dgm:cxn modelId="{0B0C6A57-222F-4A2D-BA92-4E426A3CB339}" type="presParOf" srcId="{1525AE65-7C57-47FD-814A-F319B4ED64BC}" destId="{5B530597-76BB-4187-B431-768EB9053161}" srcOrd="0" destOrd="0" presId="urn:microsoft.com/office/officeart/2005/8/layout/orgChart1"/>
    <dgm:cxn modelId="{DCA8A759-0BDE-4D02-8E87-9819AA8F8E73}" type="presParOf" srcId="{1525AE65-7C57-47FD-814A-F319B4ED64BC}" destId="{B53351B6-7A8E-4744-98D3-7C00CED764D9}" srcOrd="1" destOrd="0" presId="urn:microsoft.com/office/officeart/2005/8/layout/orgChart1"/>
    <dgm:cxn modelId="{11924170-227E-4F50-A9A5-1BE531F5628D}" type="presParOf" srcId="{9946F2B6-48B0-4487-A607-C22359F64D75}" destId="{44C626DC-7210-4C0D-A650-799E05ECCE6C}" srcOrd="1" destOrd="0" presId="urn:microsoft.com/office/officeart/2005/8/layout/orgChart1"/>
    <dgm:cxn modelId="{E3D949E9-EE2E-43B3-ACB6-03E222D95EA9}" type="presParOf" srcId="{9946F2B6-48B0-4487-A607-C22359F64D75}" destId="{5513ACD9-B261-4B9F-A191-0346AE803149}" srcOrd="2" destOrd="0" presId="urn:microsoft.com/office/officeart/2005/8/layout/orgChart1"/>
    <dgm:cxn modelId="{854A4A3F-491F-4778-96EE-9877E7FF18C3}" type="presParOf" srcId="{A6BBFD27-13E7-4437-8544-D8D5FBCF7035}" destId="{86A9C22E-C636-4BAF-9253-DADD180B230F}" srcOrd="2" destOrd="0" presId="urn:microsoft.com/office/officeart/2005/8/layout/orgChart1"/>
    <dgm:cxn modelId="{90698547-FCE4-4F62-B977-70003C2E6B78}" type="presParOf" srcId="{A6BBFD27-13E7-4437-8544-D8D5FBCF7035}" destId="{BC2BED98-FE16-45C7-ADAF-A0350884F01D}" srcOrd="3" destOrd="0" presId="urn:microsoft.com/office/officeart/2005/8/layout/orgChart1"/>
    <dgm:cxn modelId="{59A4682C-81EB-4024-9CF1-291B8187A6F0}" type="presParOf" srcId="{BC2BED98-FE16-45C7-ADAF-A0350884F01D}" destId="{B76B6707-49EC-4CA9-8062-31CE07A9089F}" srcOrd="0" destOrd="0" presId="urn:microsoft.com/office/officeart/2005/8/layout/orgChart1"/>
    <dgm:cxn modelId="{8E5D6FB8-B469-47F7-99D2-8716E7CE1E9C}" type="presParOf" srcId="{B76B6707-49EC-4CA9-8062-31CE07A9089F}" destId="{4CA5CF06-3CF5-4EF4-9038-CB951A1AA5E7}" srcOrd="0" destOrd="0" presId="urn:microsoft.com/office/officeart/2005/8/layout/orgChart1"/>
    <dgm:cxn modelId="{F24BE87B-F0C2-440E-8721-F046565FFCAD}" type="presParOf" srcId="{B76B6707-49EC-4CA9-8062-31CE07A9089F}" destId="{4AE8B358-0EBB-490F-8826-A23832B2CCE1}" srcOrd="1" destOrd="0" presId="urn:microsoft.com/office/officeart/2005/8/layout/orgChart1"/>
    <dgm:cxn modelId="{56BF3659-8A14-4754-83B5-A259D385C49D}" type="presParOf" srcId="{BC2BED98-FE16-45C7-ADAF-A0350884F01D}" destId="{BCF1CAB0-2777-4720-A1EF-3008CC392FD5}" srcOrd="1" destOrd="0" presId="urn:microsoft.com/office/officeart/2005/8/layout/orgChart1"/>
    <dgm:cxn modelId="{F45F73DF-77B1-44B1-8D15-0CC986A44DD7}" type="presParOf" srcId="{BC2BED98-FE16-45C7-ADAF-A0350884F01D}" destId="{5E25A776-1354-4955-8390-34AEEFC3CD32}" srcOrd="2" destOrd="0" presId="urn:microsoft.com/office/officeart/2005/8/layout/orgChart1"/>
    <dgm:cxn modelId="{A69F0F4A-6835-4048-AB27-57E860619AAA}" type="presParOf" srcId="{01BCFEAB-D233-42A5-A5DD-82182F126E11}" destId="{C3B9D07F-DB35-4D6D-8119-359A885B2247}" srcOrd="2" destOrd="0" presId="urn:microsoft.com/office/officeart/2005/8/layout/orgChart1"/>
    <dgm:cxn modelId="{40DF613F-EA28-461E-8CCD-E2672F886730}" type="presParOf" srcId="{C3B9D07F-DB35-4D6D-8119-359A885B2247}" destId="{4C305152-CC3E-4D6D-B3A9-262CB3FEDF57}" srcOrd="0" destOrd="0" presId="urn:microsoft.com/office/officeart/2005/8/layout/orgChart1"/>
    <dgm:cxn modelId="{A88418C4-86B0-4022-B3CB-343314BCCEAD}" type="presParOf" srcId="{C3B9D07F-DB35-4D6D-8119-359A885B2247}" destId="{0C849625-03E8-465A-8DD1-15FEFD9BE2F1}" srcOrd="1" destOrd="0" presId="urn:microsoft.com/office/officeart/2005/8/layout/orgChart1"/>
    <dgm:cxn modelId="{33ECA2B2-4285-4A8E-A6A2-D476AFDC6515}" type="presParOf" srcId="{0C849625-03E8-465A-8DD1-15FEFD9BE2F1}" destId="{074FF56D-2AE2-4BE4-9217-720858A926A0}" srcOrd="0" destOrd="0" presId="urn:microsoft.com/office/officeart/2005/8/layout/orgChart1"/>
    <dgm:cxn modelId="{933393FC-4AA0-4BD5-9E70-F9AFC33A51A2}" type="presParOf" srcId="{074FF56D-2AE2-4BE4-9217-720858A926A0}" destId="{A04A7439-03D6-4A11-84AE-C391419EDB72}" srcOrd="0" destOrd="0" presId="urn:microsoft.com/office/officeart/2005/8/layout/orgChart1"/>
    <dgm:cxn modelId="{AD179289-DB59-4BEB-BE44-B80296D60F3C}" type="presParOf" srcId="{074FF56D-2AE2-4BE4-9217-720858A926A0}" destId="{B066353E-EA9C-47E9-892A-FD5E260F2B03}" srcOrd="1" destOrd="0" presId="urn:microsoft.com/office/officeart/2005/8/layout/orgChart1"/>
    <dgm:cxn modelId="{14B3801B-D01E-4E87-AE88-D084F62E5ADC}" type="presParOf" srcId="{0C849625-03E8-465A-8DD1-15FEFD9BE2F1}" destId="{40BD1493-41D7-44C7-8001-EB57C54CA6A7}" srcOrd="1" destOrd="0" presId="urn:microsoft.com/office/officeart/2005/8/layout/orgChart1"/>
    <dgm:cxn modelId="{0D3B5D5C-5E96-41E0-AB60-44A9DFD7F232}" type="presParOf" srcId="{0C849625-03E8-465A-8DD1-15FEFD9BE2F1}" destId="{0CBAB7BA-A89F-4D75-BF64-6E27786E6FC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4</xdr:col>
          <xdr:colOff>409575</xdr:colOff>
          <xdr:row>33</xdr:row>
          <xdr:rowOff>266700</xdr:rowOff>
        </xdr:to>
        <xdr:sp macro="" textlink="">
          <xdr:nvSpPr>
            <xdr:cNvPr id="3033" name="Check Box 985" hidden="1">
              <a:extLst>
                <a:ext uri="{63B3BB69-23CF-44E3-9099-C40C66FF867C}">
                  <a14:compatExt spid="_x0000_s3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0</xdr:rowOff>
        </xdr:from>
        <xdr:to>
          <xdr:col>4</xdr:col>
          <xdr:colOff>409575</xdr:colOff>
          <xdr:row>34</xdr:row>
          <xdr:rowOff>257175</xdr:rowOff>
        </xdr:to>
        <xdr:sp macro="" textlink="">
          <xdr:nvSpPr>
            <xdr:cNvPr id="3034" name="Check Box 986" hidden="1">
              <a:extLst>
                <a:ext uri="{63B3BB69-23CF-44E3-9099-C40C66FF867C}">
                  <a14:compatExt spid="_x0000_s3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0</xdr:rowOff>
        </xdr:from>
        <xdr:to>
          <xdr:col>4</xdr:col>
          <xdr:colOff>409575</xdr:colOff>
          <xdr:row>35</xdr:row>
          <xdr:rowOff>257175</xdr:rowOff>
        </xdr:to>
        <xdr:sp macro="" textlink="">
          <xdr:nvSpPr>
            <xdr:cNvPr id="3035" name="Check Box 987" hidden="1">
              <a:extLst>
                <a:ext uri="{63B3BB69-23CF-44E3-9099-C40C66FF867C}">
                  <a14:compatExt spid="_x0000_s3035"/>
                </a:ext>
              </a:extLst>
            </xdr:cNvPr>
            <xdr:cNvSpPr/>
          </xdr:nvSpPr>
          <xdr:spPr>
            <a:xfrm>
              <a:off x="0" y="0"/>
              <a:ext cx="0" cy="0"/>
            </a:xfrm>
            <a:prstGeom prst="rect">
              <a:avLst/>
            </a:prstGeom>
          </xdr:spPr>
        </xdr:sp>
        <xdr:clientData/>
      </xdr:twoCellAnchor>
    </mc:Choice>
    <mc:Fallback/>
  </mc:AlternateContent>
  <xdr:twoCellAnchor editAs="oneCell">
    <xdr:from>
      <xdr:col>9</xdr:col>
      <xdr:colOff>0</xdr:colOff>
      <xdr:row>0</xdr:row>
      <xdr:rowOff>47625</xdr:rowOff>
    </xdr:from>
    <xdr:to>
      <xdr:col>15</xdr:col>
      <xdr:colOff>828675</xdr:colOff>
      <xdr:row>49</xdr:row>
      <xdr:rowOff>85725</xdr:rowOff>
    </xdr:to>
    <xdr:pic>
      <xdr:nvPicPr>
        <xdr:cNvPr id="3280923"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47625"/>
          <a:ext cx="6315075" cy="2296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1814</xdr:colOff>
      <xdr:row>23</xdr:row>
      <xdr:rowOff>112939</xdr:rowOff>
    </xdr:from>
    <xdr:to>
      <xdr:col>8</xdr:col>
      <xdr:colOff>728930</xdr:colOff>
      <xdr:row>23</xdr:row>
      <xdr:rowOff>3027596</xdr:rowOff>
    </xdr:to>
    <xdr:graphicFrame macro="">
      <xdr:nvGraphicFramePr>
        <xdr:cNvPr id="14" name="図表 1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35</xdr:row>
          <xdr:rowOff>114300</xdr:rowOff>
        </xdr:from>
        <xdr:to>
          <xdr:col>3</xdr:col>
          <xdr:colOff>1876425</xdr:colOff>
          <xdr:row>37</xdr:row>
          <xdr:rowOff>66675</xdr:rowOff>
        </xdr:to>
        <xdr:sp macro="" textlink="">
          <xdr:nvSpPr>
            <xdr:cNvPr id="403382" name="Check Box 950" hidden="1">
              <a:extLst>
                <a:ext uri="{63B3BB69-23CF-44E3-9099-C40C66FF867C}">
                  <a14:compatExt spid="_x0000_s403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35</xdr:row>
          <xdr:rowOff>114300</xdr:rowOff>
        </xdr:from>
        <xdr:to>
          <xdr:col>6</xdr:col>
          <xdr:colOff>0</xdr:colOff>
          <xdr:row>37</xdr:row>
          <xdr:rowOff>66675</xdr:rowOff>
        </xdr:to>
        <xdr:sp macro="" textlink="">
          <xdr:nvSpPr>
            <xdr:cNvPr id="403384" name="Check Box 952" hidden="1">
              <a:extLst>
                <a:ext uri="{63B3BB69-23CF-44E3-9099-C40C66FF867C}">
                  <a14:compatExt spid="_x0000_s403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35</xdr:row>
          <xdr:rowOff>114300</xdr:rowOff>
        </xdr:from>
        <xdr:to>
          <xdr:col>8</xdr:col>
          <xdr:colOff>9525</xdr:colOff>
          <xdr:row>37</xdr:row>
          <xdr:rowOff>66675</xdr:rowOff>
        </xdr:to>
        <xdr:sp macro="" textlink="">
          <xdr:nvSpPr>
            <xdr:cNvPr id="403385" name="Check Box 953" hidden="1">
              <a:extLst>
                <a:ext uri="{63B3BB69-23CF-44E3-9099-C40C66FF867C}">
                  <a14:compatExt spid="_x0000_s403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35</xdr:row>
          <xdr:rowOff>114300</xdr:rowOff>
        </xdr:from>
        <xdr:to>
          <xdr:col>10</xdr:col>
          <xdr:colOff>19050</xdr:colOff>
          <xdr:row>37</xdr:row>
          <xdr:rowOff>66675</xdr:rowOff>
        </xdr:to>
        <xdr:sp macro="" textlink="">
          <xdr:nvSpPr>
            <xdr:cNvPr id="403386" name="Check Box 954" hidden="1">
              <a:extLst>
                <a:ext uri="{63B3BB69-23CF-44E3-9099-C40C66FF867C}">
                  <a14:compatExt spid="_x0000_s403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xdr:row>
          <xdr:rowOff>228600</xdr:rowOff>
        </xdr:from>
        <xdr:to>
          <xdr:col>9</xdr:col>
          <xdr:colOff>476250</xdr:colOff>
          <xdr:row>5</xdr:row>
          <xdr:rowOff>0</xdr:rowOff>
        </xdr:to>
        <xdr:sp macro="" textlink="">
          <xdr:nvSpPr>
            <xdr:cNvPr id="403388" name="Check Box 956" hidden="1">
              <a:extLst>
                <a:ext uri="{63B3BB69-23CF-44E3-9099-C40C66FF867C}">
                  <a14:compatExt spid="_x0000_s403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xdr:row>
          <xdr:rowOff>228600</xdr:rowOff>
        </xdr:from>
        <xdr:to>
          <xdr:col>14</xdr:col>
          <xdr:colOff>428625</xdr:colOff>
          <xdr:row>5</xdr:row>
          <xdr:rowOff>0</xdr:rowOff>
        </xdr:to>
        <xdr:sp macro="" textlink="">
          <xdr:nvSpPr>
            <xdr:cNvPr id="403389" name="Check Box 957" hidden="1">
              <a:extLst>
                <a:ext uri="{63B3BB69-23CF-44E3-9099-C40C66FF867C}">
                  <a14:compatExt spid="_x0000_s403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10</xdr:row>
          <xdr:rowOff>190500</xdr:rowOff>
        </xdr:from>
        <xdr:to>
          <xdr:col>9</xdr:col>
          <xdr:colOff>476250</xdr:colOff>
          <xdr:row>12</xdr:row>
          <xdr:rowOff>0</xdr:rowOff>
        </xdr:to>
        <xdr:sp macro="" textlink="">
          <xdr:nvSpPr>
            <xdr:cNvPr id="403390" name="Check Box 958" hidden="1">
              <a:extLst>
                <a:ext uri="{63B3BB69-23CF-44E3-9099-C40C66FF867C}">
                  <a14:compatExt spid="_x0000_s403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190500</xdr:rowOff>
        </xdr:from>
        <xdr:to>
          <xdr:col>14</xdr:col>
          <xdr:colOff>428625</xdr:colOff>
          <xdr:row>12</xdr:row>
          <xdr:rowOff>0</xdr:rowOff>
        </xdr:to>
        <xdr:sp macro="" textlink="">
          <xdr:nvSpPr>
            <xdr:cNvPr id="403391" name="Check Box 959" hidden="1">
              <a:extLst>
                <a:ext uri="{63B3BB69-23CF-44E3-9099-C40C66FF867C}">
                  <a14:compatExt spid="_x0000_s403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0</xdr:rowOff>
        </xdr:from>
        <xdr:to>
          <xdr:col>9</xdr:col>
          <xdr:colOff>476250</xdr:colOff>
          <xdr:row>19</xdr:row>
          <xdr:rowOff>9525</xdr:rowOff>
        </xdr:to>
        <xdr:sp macro="" textlink="">
          <xdr:nvSpPr>
            <xdr:cNvPr id="403392" name="Check Box 960" hidden="1">
              <a:extLst>
                <a:ext uri="{63B3BB69-23CF-44E3-9099-C40C66FF867C}">
                  <a14:compatExt spid="_x0000_s403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18</xdr:row>
          <xdr:rowOff>0</xdr:rowOff>
        </xdr:from>
        <xdr:to>
          <xdr:col>14</xdr:col>
          <xdr:colOff>428625</xdr:colOff>
          <xdr:row>19</xdr:row>
          <xdr:rowOff>9525</xdr:rowOff>
        </xdr:to>
        <xdr:sp macro="" textlink="">
          <xdr:nvSpPr>
            <xdr:cNvPr id="403393" name="Check Box 961" hidden="1">
              <a:extLst>
                <a:ext uri="{63B3BB69-23CF-44E3-9099-C40C66FF867C}">
                  <a14:compatExt spid="_x0000_s403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25</xdr:row>
          <xdr:rowOff>0</xdr:rowOff>
        </xdr:from>
        <xdr:to>
          <xdr:col>9</xdr:col>
          <xdr:colOff>476250</xdr:colOff>
          <xdr:row>26</xdr:row>
          <xdr:rowOff>9525</xdr:rowOff>
        </xdr:to>
        <xdr:sp macro="" textlink="">
          <xdr:nvSpPr>
            <xdr:cNvPr id="403394" name="Check Box 962" hidden="1">
              <a:extLst>
                <a:ext uri="{63B3BB69-23CF-44E3-9099-C40C66FF867C}">
                  <a14:compatExt spid="_x0000_s403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25</xdr:row>
          <xdr:rowOff>0</xdr:rowOff>
        </xdr:from>
        <xdr:to>
          <xdr:col>14</xdr:col>
          <xdr:colOff>428625</xdr:colOff>
          <xdr:row>26</xdr:row>
          <xdr:rowOff>9525</xdr:rowOff>
        </xdr:to>
        <xdr:sp macro="" textlink="">
          <xdr:nvSpPr>
            <xdr:cNvPr id="403395" name="Check Box 963" hidden="1">
              <a:extLst>
                <a:ext uri="{63B3BB69-23CF-44E3-9099-C40C66FF867C}">
                  <a14:compatExt spid="_x0000_s4033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41</xdr:row>
          <xdr:rowOff>114300</xdr:rowOff>
        </xdr:from>
        <xdr:to>
          <xdr:col>3</xdr:col>
          <xdr:colOff>1876425</xdr:colOff>
          <xdr:row>43</xdr:row>
          <xdr:rowOff>66675</xdr:rowOff>
        </xdr:to>
        <xdr:sp macro="" textlink="">
          <xdr:nvSpPr>
            <xdr:cNvPr id="3236869" name="Check Box 5" hidden="1">
              <a:extLst>
                <a:ext uri="{63B3BB69-23CF-44E3-9099-C40C66FF867C}">
                  <a14:compatExt spid="_x0000_s323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41</xdr:row>
          <xdr:rowOff>114300</xdr:rowOff>
        </xdr:from>
        <xdr:to>
          <xdr:col>6</xdr:col>
          <xdr:colOff>0</xdr:colOff>
          <xdr:row>43</xdr:row>
          <xdr:rowOff>66675</xdr:rowOff>
        </xdr:to>
        <xdr:sp macro="" textlink="">
          <xdr:nvSpPr>
            <xdr:cNvPr id="3236870" name="Check Box 6" hidden="1">
              <a:extLst>
                <a:ext uri="{63B3BB69-23CF-44E3-9099-C40C66FF867C}">
                  <a14:compatExt spid="_x0000_s3236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41</xdr:row>
          <xdr:rowOff>114300</xdr:rowOff>
        </xdr:from>
        <xdr:to>
          <xdr:col>8</xdr:col>
          <xdr:colOff>9525</xdr:colOff>
          <xdr:row>43</xdr:row>
          <xdr:rowOff>66675</xdr:rowOff>
        </xdr:to>
        <xdr:sp macro="" textlink="">
          <xdr:nvSpPr>
            <xdr:cNvPr id="3236871" name="Check Box 7" hidden="1">
              <a:extLst>
                <a:ext uri="{63B3BB69-23CF-44E3-9099-C40C66FF867C}">
                  <a14:compatExt spid="_x0000_s3236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41</xdr:row>
          <xdr:rowOff>114300</xdr:rowOff>
        </xdr:from>
        <xdr:to>
          <xdr:col>10</xdr:col>
          <xdr:colOff>19050</xdr:colOff>
          <xdr:row>43</xdr:row>
          <xdr:rowOff>66675</xdr:rowOff>
        </xdr:to>
        <xdr:sp macro="" textlink="">
          <xdr:nvSpPr>
            <xdr:cNvPr id="3236872" name="Check Box 8" hidden="1">
              <a:extLst>
                <a:ext uri="{63B3BB69-23CF-44E3-9099-C40C66FF867C}">
                  <a14:compatExt spid="_x0000_s3236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xdr:row>
          <xdr:rowOff>0</xdr:rowOff>
        </xdr:from>
        <xdr:to>
          <xdr:col>9</xdr:col>
          <xdr:colOff>466725</xdr:colOff>
          <xdr:row>5</xdr:row>
          <xdr:rowOff>9525</xdr:rowOff>
        </xdr:to>
        <xdr:sp macro="" textlink="">
          <xdr:nvSpPr>
            <xdr:cNvPr id="3236873" name="Check Box 9" hidden="1">
              <a:extLst>
                <a:ext uri="{63B3BB69-23CF-44E3-9099-C40C66FF867C}">
                  <a14:compatExt spid="_x0000_s3236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xdr:row>
          <xdr:rowOff>0</xdr:rowOff>
        </xdr:from>
        <xdr:to>
          <xdr:col>14</xdr:col>
          <xdr:colOff>419100</xdr:colOff>
          <xdr:row>5</xdr:row>
          <xdr:rowOff>9525</xdr:rowOff>
        </xdr:to>
        <xdr:sp macro="" textlink="">
          <xdr:nvSpPr>
            <xdr:cNvPr id="3236874" name="Check Box 10" hidden="1">
              <a:extLst>
                <a:ext uri="{63B3BB69-23CF-44E3-9099-C40C66FF867C}">
                  <a14:compatExt spid="_x0000_s3236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xdr:row>
          <xdr:rowOff>190500</xdr:rowOff>
        </xdr:from>
        <xdr:to>
          <xdr:col>9</xdr:col>
          <xdr:colOff>466725</xdr:colOff>
          <xdr:row>9</xdr:row>
          <xdr:rowOff>0</xdr:rowOff>
        </xdr:to>
        <xdr:sp macro="" textlink="">
          <xdr:nvSpPr>
            <xdr:cNvPr id="3236875" name="Check Box 11" hidden="1">
              <a:extLst>
                <a:ext uri="{63B3BB69-23CF-44E3-9099-C40C66FF867C}">
                  <a14:compatExt spid="_x0000_s3236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190500</xdr:rowOff>
        </xdr:from>
        <xdr:to>
          <xdr:col>14</xdr:col>
          <xdr:colOff>419100</xdr:colOff>
          <xdr:row>9</xdr:row>
          <xdr:rowOff>0</xdr:rowOff>
        </xdr:to>
        <xdr:sp macro="" textlink="">
          <xdr:nvSpPr>
            <xdr:cNvPr id="3236876" name="Check Box 12" hidden="1">
              <a:extLst>
                <a:ext uri="{63B3BB69-23CF-44E3-9099-C40C66FF867C}">
                  <a14:compatExt spid="_x0000_s3236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190500</xdr:rowOff>
        </xdr:from>
        <xdr:to>
          <xdr:col>9</xdr:col>
          <xdr:colOff>466725</xdr:colOff>
          <xdr:row>18</xdr:row>
          <xdr:rowOff>0</xdr:rowOff>
        </xdr:to>
        <xdr:sp macro="" textlink="">
          <xdr:nvSpPr>
            <xdr:cNvPr id="3236877" name="Check Box 13" hidden="1">
              <a:extLst>
                <a:ext uri="{63B3BB69-23CF-44E3-9099-C40C66FF867C}">
                  <a14:compatExt spid="_x0000_s3236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16</xdr:row>
          <xdr:rowOff>190500</xdr:rowOff>
        </xdr:from>
        <xdr:to>
          <xdr:col>14</xdr:col>
          <xdr:colOff>419100</xdr:colOff>
          <xdr:row>18</xdr:row>
          <xdr:rowOff>0</xdr:rowOff>
        </xdr:to>
        <xdr:sp macro="" textlink="">
          <xdr:nvSpPr>
            <xdr:cNvPr id="3236878" name="Check Box 14" hidden="1">
              <a:extLst>
                <a:ext uri="{63B3BB69-23CF-44E3-9099-C40C66FF867C}">
                  <a14:compatExt spid="_x0000_s3236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190500</xdr:rowOff>
        </xdr:from>
        <xdr:to>
          <xdr:col>9</xdr:col>
          <xdr:colOff>466725</xdr:colOff>
          <xdr:row>25</xdr:row>
          <xdr:rowOff>0</xdr:rowOff>
        </xdr:to>
        <xdr:sp macro="" textlink="">
          <xdr:nvSpPr>
            <xdr:cNvPr id="3236879" name="Check Box 15" hidden="1">
              <a:extLst>
                <a:ext uri="{63B3BB69-23CF-44E3-9099-C40C66FF867C}">
                  <a14:compatExt spid="_x0000_s3236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23</xdr:row>
          <xdr:rowOff>190500</xdr:rowOff>
        </xdr:from>
        <xdr:to>
          <xdr:col>14</xdr:col>
          <xdr:colOff>419100</xdr:colOff>
          <xdr:row>25</xdr:row>
          <xdr:rowOff>0</xdr:rowOff>
        </xdr:to>
        <xdr:sp macro="" textlink="">
          <xdr:nvSpPr>
            <xdr:cNvPr id="3236880" name="Check Box 16" hidden="1">
              <a:extLst>
                <a:ext uri="{63B3BB69-23CF-44E3-9099-C40C66FF867C}">
                  <a14:compatExt spid="_x0000_s3236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30</xdr:row>
          <xdr:rowOff>190500</xdr:rowOff>
        </xdr:from>
        <xdr:to>
          <xdr:col>9</xdr:col>
          <xdr:colOff>466725</xdr:colOff>
          <xdr:row>32</xdr:row>
          <xdr:rowOff>0</xdr:rowOff>
        </xdr:to>
        <xdr:sp macro="" textlink="">
          <xdr:nvSpPr>
            <xdr:cNvPr id="3236881" name="Check Box 17" hidden="1">
              <a:extLst>
                <a:ext uri="{63B3BB69-23CF-44E3-9099-C40C66FF867C}">
                  <a14:compatExt spid="_x0000_s3236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30</xdr:row>
          <xdr:rowOff>190500</xdr:rowOff>
        </xdr:from>
        <xdr:to>
          <xdr:col>14</xdr:col>
          <xdr:colOff>419100</xdr:colOff>
          <xdr:row>32</xdr:row>
          <xdr:rowOff>0</xdr:rowOff>
        </xdr:to>
        <xdr:sp macro="" textlink="">
          <xdr:nvSpPr>
            <xdr:cNvPr id="3236882" name="Check Box 18" hidden="1">
              <a:extLst>
                <a:ext uri="{63B3BB69-23CF-44E3-9099-C40C66FF867C}">
                  <a14:compatExt spid="_x0000_s323688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23</xdr:row>
          <xdr:rowOff>114300</xdr:rowOff>
        </xdr:from>
        <xdr:to>
          <xdr:col>3</xdr:col>
          <xdr:colOff>1876425</xdr:colOff>
          <xdr:row>25</xdr:row>
          <xdr:rowOff>95250</xdr:rowOff>
        </xdr:to>
        <xdr:sp macro="" textlink="">
          <xdr:nvSpPr>
            <xdr:cNvPr id="3237896" name="Check Box 8" hidden="1">
              <a:extLst>
                <a:ext uri="{63B3BB69-23CF-44E3-9099-C40C66FF867C}">
                  <a14:compatExt spid="_x0000_s3237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114300</xdr:rowOff>
        </xdr:from>
        <xdr:to>
          <xdr:col>6</xdr:col>
          <xdr:colOff>0</xdr:colOff>
          <xdr:row>25</xdr:row>
          <xdr:rowOff>95250</xdr:rowOff>
        </xdr:to>
        <xdr:sp macro="" textlink="">
          <xdr:nvSpPr>
            <xdr:cNvPr id="3237897" name="Check Box 9" hidden="1">
              <a:extLst>
                <a:ext uri="{63B3BB69-23CF-44E3-9099-C40C66FF867C}">
                  <a14:compatExt spid="_x0000_s3237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23</xdr:row>
          <xdr:rowOff>114300</xdr:rowOff>
        </xdr:from>
        <xdr:to>
          <xdr:col>8</xdr:col>
          <xdr:colOff>9525</xdr:colOff>
          <xdr:row>25</xdr:row>
          <xdr:rowOff>95250</xdr:rowOff>
        </xdr:to>
        <xdr:sp macro="" textlink="">
          <xdr:nvSpPr>
            <xdr:cNvPr id="3237898" name="Check Box 10" hidden="1">
              <a:extLst>
                <a:ext uri="{63B3BB69-23CF-44E3-9099-C40C66FF867C}">
                  <a14:compatExt spid="_x0000_s3237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114300</xdr:rowOff>
        </xdr:from>
        <xdr:to>
          <xdr:col>10</xdr:col>
          <xdr:colOff>19050</xdr:colOff>
          <xdr:row>25</xdr:row>
          <xdr:rowOff>95250</xdr:rowOff>
        </xdr:to>
        <xdr:sp macro="" textlink="">
          <xdr:nvSpPr>
            <xdr:cNvPr id="3237899" name="Check Box 11" hidden="1">
              <a:extLst>
                <a:ext uri="{63B3BB69-23CF-44E3-9099-C40C66FF867C}">
                  <a14:compatExt spid="_x0000_s3237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228600</xdr:rowOff>
        </xdr:from>
        <xdr:to>
          <xdr:col>9</xdr:col>
          <xdr:colOff>466725</xdr:colOff>
          <xdr:row>5</xdr:row>
          <xdr:rowOff>0</xdr:rowOff>
        </xdr:to>
        <xdr:sp macro="" textlink="">
          <xdr:nvSpPr>
            <xdr:cNvPr id="3237901" name="Check Box 13" hidden="1">
              <a:extLst>
                <a:ext uri="{63B3BB69-23CF-44E3-9099-C40C66FF867C}">
                  <a14:compatExt spid="_x0000_s3237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xdr:row>
          <xdr:rowOff>228600</xdr:rowOff>
        </xdr:from>
        <xdr:to>
          <xdr:col>14</xdr:col>
          <xdr:colOff>419100</xdr:colOff>
          <xdr:row>5</xdr:row>
          <xdr:rowOff>0</xdr:rowOff>
        </xdr:to>
        <xdr:sp macro="" textlink="">
          <xdr:nvSpPr>
            <xdr:cNvPr id="3237902" name="Check Box 14" hidden="1">
              <a:extLst>
                <a:ext uri="{63B3BB69-23CF-44E3-9099-C40C66FF867C}">
                  <a14:compatExt spid="_x0000_s3237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xdr:row>
          <xdr:rowOff>190500</xdr:rowOff>
        </xdr:from>
        <xdr:to>
          <xdr:col>9</xdr:col>
          <xdr:colOff>466725</xdr:colOff>
          <xdr:row>8</xdr:row>
          <xdr:rowOff>0</xdr:rowOff>
        </xdr:to>
        <xdr:sp macro="" textlink="">
          <xdr:nvSpPr>
            <xdr:cNvPr id="3237903" name="Check Box 15" hidden="1">
              <a:extLst>
                <a:ext uri="{63B3BB69-23CF-44E3-9099-C40C66FF867C}">
                  <a14:compatExt spid="_x0000_s3237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190500</xdr:rowOff>
        </xdr:from>
        <xdr:to>
          <xdr:col>14</xdr:col>
          <xdr:colOff>419100</xdr:colOff>
          <xdr:row>8</xdr:row>
          <xdr:rowOff>0</xdr:rowOff>
        </xdr:to>
        <xdr:sp macro="" textlink="">
          <xdr:nvSpPr>
            <xdr:cNvPr id="3237904" name="Check Box 16" hidden="1">
              <a:extLst>
                <a:ext uri="{63B3BB69-23CF-44E3-9099-C40C66FF867C}">
                  <a14:compatExt spid="_x0000_s3237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190500</xdr:rowOff>
        </xdr:from>
        <xdr:to>
          <xdr:col>9</xdr:col>
          <xdr:colOff>466725</xdr:colOff>
          <xdr:row>14</xdr:row>
          <xdr:rowOff>0</xdr:rowOff>
        </xdr:to>
        <xdr:sp macro="" textlink="">
          <xdr:nvSpPr>
            <xdr:cNvPr id="3237905" name="Check Box 17" hidden="1">
              <a:extLst>
                <a:ext uri="{63B3BB69-23CF-44E3-9099-C40C66FF867C}">
                  <a14:compatExt spid="_x0000_s3237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190500</xdr:rowOff>
        </xdr:from>
        <xdr:to>
          <xdr:col>14</xdr:col>
          <xdr:colOff>419100</xdr:colOff>
          <xdr:row>14</xdr:row>
          <xdr:rowOff>0</xdr:rowOff>
        </xdr:to>
        <xdr:sp macro="" textlink="">
          <xdr:nvSpPr>
            <xdr:cNvPr id="3237906" name="Check Box 18" hidden="1">
              <a:extLst>
                <a:ext uri="{63B3BB69-23CF-44E3-9099-C40C66FF867C}">
                  <a14:compatExt spid="_x0000_s323790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35</xdr:row>
          <xdr:rowOff>114300</xdr:rowOff>
        </xdr:from>
        <xdr:to>
          <xdr:col>3</xdr:col>
          <xdr:colOff>1876425</xdr:colOff>
          <xdr:row>37</xdr:row>
          <xdr:rowOff>66675</xdr:rowOff>
        </xdr:to>
        <xdr:sp macro="" textlink="">
          <xdr:nvSpPr>
            <xdr:cNvPr id="3238917" name="Check Box 5" hidden="1">
              <a:extLst>
                <a:ext uri="{63B3BB69-23CF-44E3-9099-C40C66FF867C}">
                  <a14:compatExt spid="_x0000_s323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35</xdr:row>
          <xdr:rowOff>114300</xdr:rowOff>
        </xdr:from>
        <xdr:to>
          <xdr:col>6</xdr:col>
          <xdr:colOff>0</xdr:colOff>
          <xdr:row>37</xdr:row>
          <xdr:rowOff>66675</xdr:rowOff>
        </xdr:to>
        <xdr:sp macro="" textlink="">
          <xdr:nvSpPr>
            <xdr:cNvPr id="3238918" name="Check Box 6" hidden="1">
              <a:extLst>
                <a:ext uri="{63B3BB69-23CF-44E3-9099-C40C66FF867C}">
                  <a14:compatExt spid="_x0000_s323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35</xdr:row>
          <xdr:rowOff>114300</xdr:rowOff>
        </xdr:from>
        <xdr:to>
          <xdr:col>8</xdr:col>
          <xdr:colOff>9525</xdr:colOff>
          <xdr:row>37</xdr:row>
          <xdr:rowOff>66675</xdr:rowOff>
        </xdr:to>
        <xdr:sp macro="" textlink="">
          <xdr:nvSpPr>
            <xdr:cNvPr id="3238919" name="Check Box 7" hidden="1">
              <a:extLst>
                <a:ext uri="{63B3BB69-23CF-44E3-9099-C40C66FF867C}">
                  <a14:compatExt spid="_x0000_s323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35</xdr:row>
          <xdr:rowOff>114300</xdr:rowOff>
        </xdr:from>
        <xdr:to>
          <xdr:col>10</xdr:col>
          <xdr:colOff>19050</xdr:colOff>
          <xdr:row>37</xdr:row>
          <xdr:rowOff>66675</xdr:rowOff>
        </xdr:to>
        <xdr:sp macro="" textlink="">
          <xdr:nvSpPr>
            <xdr:cNvPr id="3238920" name="Check Box 8" hidden="1">
              <a:extLst>
                <a:ext uri="{63B3BB69-23CF-44E3-9099-C40C66FF867C}">
                  <a14:compatExt spid="_x0000_s323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xdr:row>
          <xdr:rowOff>228600</xdr:rowOff>
        </xdr:from>
        <xdr:to>
          <xdr:col>9</xdr:col>
          <xdr:colOff>457200</xdr:colOff>
          <xdr:row>5</xdr:row>
          <xdr:rowOff>0</xdr:rowOff>
        </xdr:to>
        <xdr:sp macro="" textlink="">
          <xdr:nvSpPr>
            <xdr:cNvPr id="3238921" name="Check Box 9" hidden="1">
              <a:extLst>
                <a:ext uri="{63B3BB69-23CF-44E3-9099-C40C66FF867C}">
                  <a14:compatExt spid="_x0000_s323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228600</xdr:rowOff>
        </xdr:from>
        <xdr:to>
          <xdr:col>14</xdr:col>
          <xdr:colOff>409575</xdr:colOff>
          <xdr:row>5</xdr:row>
          <xdr:rowOff>0</xdr:rowOff>
        </xdr:to>
        <xdr:sp macro="" textlink="">
          <xdr:nvSpPr>
            <xdr:cNvPr id="3238922" name="Check Box 10" hidden="1">
              <a:extLst>
                <a:ext uri="{63B3BB69-23CF-44E3-9099-C40C66FF867C}">
                  <a14:compatExt spid="_x0000_s3238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xdr:row>
          <xdr:rowOff>190500</xdr:rowOff>
        </xdr:from>
        <xdr:to>
          <xdr:col>9</xdr:col>
          <xdr:colOff>457200</xdr:colOff>
          <xdr:row>11</xdr:row>
          <xdr:rowOff>0</xdr:rowOff>
        </xdr:to>
        <xdr:sp macro="" textlink="">
          <xdr:nvSpPr>
            <xdr:cNvPr id="3238923" name="Check Box 11" hidden="1">
              <a:extLst>
                <a:ext uri="{63B3BB69-23CF-44E3-9099-C40C66FF867C}">
                  <a14:compatExt spid="_x0000_s3238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190500</xdr:rowOff>
        </xdr:from>
        <xdr:to>
          <xdr:col>14</xdr:col>
          <xdr:colOff>409575</xdr:colOff>
          <xdr:row>11</xdr:row>
          <xdr:rowOff>0</xdr:rowOff>
        </xdr:to>
        <xdr:sp macro="" textlink="">
          <xdr:nvSpPr>
            <xdr:cNvPr id="3238924" name="Check Box 12" hidden="1">
              <a:extLst>
                <a:ext uri="{63B3BB69-23CF-44E3-9099-C40C66FF867C}">
                  <a14:compatExt spid="_x0000_s3238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190500</xdr:rowOff>
        </xdr:from>
        <xdr:to>
          <xdr:col>9</xdr:col>
          <xdr:colOff>457200</xdr:colOff>
          <xdr:row>20</xdr:row>
          <xdr:rowOff>0</xdr:rowOff>
        </xdr:to>
        <xdr:sp macro="" textlink="">
          <xdr:nvSpPr>
            <xdr:cNvPr id="3238925" name="Check Box 13" hidden="1">
              <a:extLst>
                <a:ext uri="{63B3BB69-23CF-44E3-9099-C40C66FF867C}">
                  <a14:compatExt spid="_x0000_s3238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190500</xdr:rowOff>
        </xdr:from>
        <xdr:to>
          <xdr:col>14</xdr:col>
          <xdr:colOff>409575</xdr:colOff>
          <xdr:row>20</xdr:row>
          <xdr:rowOff>0</xdr:rowOff>
        </xdr:to>
        <xdr:sp macro="" textlink="">
          <xdr:nvSpPr>
            <xdr:cNvPr id="3238926" name="Check Box 14" hidden="1">
              <a:extLst>
                <a:ext uri="{63B3BB69-23CF-44E3-9099-C40C66FF867C}">
                  <a14:compatExt spid="_x0000_s3238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25</xdr:row>
          <xdr:rowOff>190500</xdr:rowOff>
        </xdr:from>
        <xdr:to>
          <xdr:col>9</xdr:col>
          <xdr:colOff>476250</xdr:colOff>
          <xdr:row>27</xdr:row>
          <xdr:rowOff>0</xdr:rowOff>
        </xdr:to>
        <xdr:sp macro="" textlink="">
          <xdr:nvSpPr>
            <xdr:cNvPr id="3238927" name="Check Box 15" hidden="1">
              <a:extLst>
                <a:ext uri="{63B3BB69-23CF-44E3-9099-C40C66FF867C}">
                  <a14:compatExt spid="_x0000_s3238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25</xdr:row>
          <xdr:rowOff>190500</xdr:rowOff>
        </xdr:from>
        <xdr:to>
          <xdr:col>14</xdr:col>
          <xdr:colOff>428625</xdr:colOff>
          <xdr:row>27</xdr:row>
          <xdr:rowOff>0</xdr:rowOff>
        </xdr:to>
        <xdr:sp macro="" textlink="">
          <xdr:nvSpPr>
            <xdr:cNvPr id="3238928" name="Check Box 16" hidden="1">
              <a:extLst>
                <a:ext uri="{63B3BB69-23CF-44E3-9099-C40C66FF867C}">
                  <a14:compatExt spid="_x0000_s323892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71</xdr:row>
          <xdr:rowOff>114300</xdr:rowOff>
        </xdr:from>
        <xdr:to>
          <xdr:col>3</xdr:col>
          <xdr:colOff>1876425</xdr:colOff>
          <xdr:row>73</xdr:row>
          <xdr:rowOff>66675</xdr:rowOff>
        </xdr:to>
        <xdr:sp macro="" textlink="">
          <xdr:nvSpPr>
            <xdr:cNvPr id="3239946" name="Check Box 10" hidden="1">
              <a:extLst>
                <a:ext uri="{63B3BB69-23CF-44E3-9099-C40C66FF867C}">
                  <a14:compatExt spid="_x0000_s3239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71</xdr:row>
          <xdr:rowOff>114300</xdr:rowOff>
        </xdr:from>
        <xdr:to>
          <xdr:col>6</xdr:col>
          <xdr:colOff>0</xdr:colOff>
          <xdr:row>73</xdr:row>
          <xdr:rowOff>66675</xdr:rowOff>
        </xdr:to>
        <xdr:sp macro="" textlink="">
          <xdr:nvSpPr>
            <xdr:cNvPr id="3239947" name="Check Box 11" hidden="1">
              <a:extLst>
                <a:ext uri="{63B3BB69-23CF-44E3-9099-C40C66FF867C}">
                  <a14:compatExt spid="_x0000_s3239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71</xdr:row>
          <xdr:rowOff>114300</xdr:rowOff>
        </xdr:from>
        <xdr:to>
          <xdr:col>8</xdr:col>
          <xdr:colOff>9525</xdr:colOff>
          <xdr:row>73</xdr:row>
          <xdr:rowOff>66675</xdr:rowOff>
        </xdr:to>
        <xdr:sp macro="" textlink="">
          <xdr:nvSpPr>
            <xdr:cNvPr id="3239948" name="Check Box 12" hidden="1">
              <a:extLst>
                <a:ext uri="{63B3BB69-23CF-44E3-9099-C40C66FF867C}">
                  <a14:compatExt spid="_x0000_s3239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71</xdr:row>
          <xdr:rowOff>114300</xdr:rowOff>
        </xdr:from>
        <xdr:to>
          <xdr:col>10</xdr:col>
          <xdr:colOff>19050</xdr:colOff>
          <xdr:row>73</xdr:row>
          <xdr:rowOff>66675</xdr:rowOff>
        </xdr:to>
        <xdr:sp macro="" textlink="">
          <xdr:nvSpPr>
            <xdr:cNvPr id="3239949" name="Check Box 13" hidden="1">
              <a:extLst>
                <a:ext uri="{63B3BB69-23CF-44E3-9099-C40C66FF867C}">
                  <a14:compatExt spid="_x0000_s3239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11</xdr:row>
          <xdr:rowOff>19050</xdr:rowOff>
        </xdr:from>
        <xdr:to>
          <xdr:col>9</xdr:col>
          <xdr:colOff>476250</xdr:colOff>
          <xdr:row>11</xdr:row>
          <xdr:rowOff>228600</xdr:rowOff>
        </xdr:to>
        <xdr:sp macro="" textlink="">
          <xdr:nvSpPr>
            <xdr:cNvPr id="3239951" name="Check Box 15" hidden="1">
              <a:extLst>
                <a:ext uri="{63B3BB69-23CF-44E3-9099-C40C66FF867C}">
                  <a14:compatExt spid="_x0000_s3239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xdr:row>
          <xdr:rowOff>19050</xdr:rowOff>
        </xdr:from>
        <xdr:to>
          <xdr:col>14</xdr:col>
          <xdr:colOff>428625</xdr:colOff>
          <xdr:row>11</xdr:row>
          <xdr:rowOff>228600</xdr:rowOff>
        </xdr:to>
        <xdr:sp macro="" textlink="">
          <xdr:nvSpPr>
            <xdr:cNvPr id="3239952" name="Check Box 16" hidden="1">
              <a:extLst>
                <a:ext uri="{63B3BB69-23CF-44E3-9099-C40C66FF867C}">
                  <a14:compatExt spid="_x0000_s3239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180975</xdr:rowOff>
        </xdr:from>
        <xdr:to>
          <xdr:col>9</xdr:col>
          <xdr:colOff>476250</xdr:colOff>
          <xdr:row>16</xdr:row>
          <xdr:rowOff>190500</xdr:rowOff>
        </xdr:to>
        <xdr:sp macro="" textlink="">
          <xdr:nvSpPr>
            <xdr:cNvPr id="3239953" name="Check Box 17" hidden="1">
              <a:extLst>
                <a:ext uri="{63B3BB69-23CF-44E3-9099-C40C66FF867C}">
                  <a14:compatExt spid="_x0000_s3239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180975</xdr:rowOff>
        </xdr:from>
        <xdr:to>
          <xdr:col>14</xdr:col>
          <xdr:colOff>428625</xdr:colOff>
          <xdr:row>16</xdr:row>
          <xdr:rowOff>190500</xdr:rowOff>
        </xdr:to>
        <xdr:sp macro="" textlink="">
          <xdr:nvSpPr>
            <xdr:cNvPr id="3239954" name="Check Box 18" hidden="1">
              <a:extLst>
                <a:ext uri="{63B3BB69-23CF-44E3-9099-C40C66FF867C}">
                  <a14:compatExt spid="_x0000_s3239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190500</xdr:rowOff>
        </xdr:from>
        <xdr:to>
          <xdr:col>9</xdr:col>
          <xdr:colOff>476250</xdr:colOff>
          <xdr:row>24</xdr:row>
          <xdr:rowOff>0</xdr:rowOff>
        </xdr:to>
        <xdr:sp macro="" textlink="">
          <xdr:nvSpPr>
            <xdr:cNvPr id="3239955" name="Check Box 19" hidden="1">
              <a:extLst>
                <a:ext uri="{63B3BB69-23CF-44E3-9099-C40C66FF867C}">
                  <a14:compatExt spid="_x0000_s3239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190500</xdr:rowOff>
        </xdr:from>
        <xdr:to>
          <xdr:col>14</xdr:col>
          <xdr:colOff>428625</xdr:colOff>
          <xdr:row>24</xdr:row>
          <xdr:rowOff>0</xdr:rowOff>
        </xdr:to>
        <xdr:sp macro="" textlink="">
          <xdr:nvSpPr>
            <xdr:cNvPr id="3239956" name="Check Box 20" hidden="1">
              <a:extLst>
                <a:ext uri="{63B3BB69-23CF-44E3-9099-C40C66FF867C}">
                  <a14:compatExt spid="_x0000_s3239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190500</xdr:rowOff>
        </xdr:from>
        <xdr:to>
          <xdr:col>9</xdr:col>
          <xdr:colOff>476250</xdr:colOff>
          <xdr:row>32</xdr:row>
          <xdr:rowOff>0</xdr:rowOff>
        </xdr:to>
        <xdr:sp macro="" textlink="">
          <xdr:nvSpPr>
            <xdr:cNvPr id="3239957" name="Check Box 21" hidden="1">
              <a:extLst>
                <a:ext uri="{63B3BB69-23CF-44E3-9099-C40C66FF867C}">
                  <a14:compatExt spid="_x0000_s3239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30</xdr:row>
          <xdr:rowOff>190500</xdr:rowOff>
        </xdr:from>
        <xdr:to>
          <xdr:col>14</xdr:col>
          <xdr:colOff>428625</xdr:colOff>
          <xdr:row>32</xdr:row>
          <xdr:rowOff>0</xdr:rowOff>
        </xdr:to>
        <xdr:sp macro="" textlink="">
          <xdr:nvSpPr>
            <xdr:cNvPr id="3239958" name="Check Box 22" hidden="1">
              <a:extLst>
                <a:ext uri="{63B3BB69-23CF-44E3-9099-C40C66FF867C}">
                  <a14:compatExt spid="_x0000_s3239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190500</xdr:rowOff>
        </xdr:from>
        <xdr:to>
          <xdr:col>9</xdr:col>
          <xdr:colOff>476250</xdr:colOff>
          <xdr:row>40</xdr:row>
          <xdr:rowOff>0</xdr:rowOff>
        </xdr:to>
        <xdr:sp macro="" textlink="">
          <xdr:nvSpPr>
            <xdr:cNvPr id="3239959" name="Check Box 23" hidden="1">
              <a:extLst>
                <a:ext uri="{63B3BB69-23CF-44E3-9099-C40C66FF867C}">
                  <a14:compatExt spid="_x0000_s3239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38</xdr:row>
          <xdr:rowOff>190500</xdr:rowOff>
        </xdr:from>
        <xdr:to>
          <xdr:col>14</xdr:col>
          <xdr:colOff>428625</xdr:colOff>
          <xdr:row>40</xdr:row>
          <xdr:rowOff>0</xdr:rowOff>
        </xdr:to>
        <xdr:sp macro="" textlink="">
          <xdr:nvSpPr>
            <xdr:cNvPr id="3239960" name="Check Box 24" hidden="1">
              <a:extLst>
                <a:ext uri="{63B3BB69-23CF-44E3-9099-C40C66FF867C}">
                  <a14:compatExt spid="_x0000_s3239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190500</xdr:rowOff>
        </xdr:from>
        <xdr:to>
          <xdr:col>9</xdr:col>
          <xdr:colOff>476250</xdr:colOff>
          <xdr:row>47</xdr:row>
          <xdr:rowOff>0</xdr:rowOff>
        </xdr:to>
        <xdr:sp macro="" textlink="">
          <xdr:nvSpPr>
            <xdr:cNvPr id="3239961" name="Check Box 25" hidden="1">
              <a:extLst>
                <a:ext uri="{63B3BB69-23CF-44E3-9099-C40C66FF867C}">
                  <a14:compatExt spid="_x0000_s3239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45</xdr:row>
          <xdr:rowOff>190500</xdr:rowOff>
        </xdr:from>
        <xdr:to>
          <xdr:col>14</xdr:col>
          <xdr:colOff>428625</xdr:colOff>
          <xdr:row>47</xdr:row>
          <xdr:rowOff>0</xdr:rowOff>
        </xdr:to>
        <xdr:sp macro="" textlink="">
          <xdr:nvSpPr>
            <xdr:cNvPr id="3239962" name="Check Box 26" hidden="1">
              <a:extLst>
                <a:ext uri="{63B3BB69-23CF-44E3-9099-C40C66FF867C}">
                  <a14:compatExt spid="_x0000_s3239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52</xdr:row>
          <xdr:rowOff>190500</xdr:rowOff>
        </xdr:from>
        <xdr:to>
          <xdr:col>9</xdr:col>
          <xdr:colOff>476250</xdr:colOff>
          <xdr:row>54</xdr:row>
          <xdr:rowOff>0</xdr:rowOff>
        </xdr:to>
        <xdr:sp macro="" textlink="">
          <xdr:nvSpPr>
            <xdr:cNvPr id="3239963" name="Check Box 27" hidden="1">
              <a:extLst>
                <a:ext uri="{63B3BB69-23CF-44E3-9099-C40C66FF867C}">
                  <a14:compatExt spid="_x0000_s3239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52</xdr:row>
          <xdr:rowOff>190500</xdr:rowOff>
        </xdr:from>
        <xdr:to>
          <xdr:col>14</xdr:col>
          <xdr:colOff>428625</xdr:colOff>
          <xdr:row>54</xdr:row>
          <xdr:rowOff>0</xdr:rowOff>
        </xdr:to>
        <xdr:sp macro="" textlink="">
          <xdr:nvSpPr>
            <xdr:cNvPr id="3239964" name="Check Box 28" hidden="1">
              <a:extLst>
                <a:ext uri="{63B3BB69-23CF-44E3-9099-C40C66FF867C}">
                  <a14:compatExt spid="_x0000_s3239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60</xdr:row>
          <xdr:rowOff>190500</xdr:rowOff>
        </xdr:from>
        <xdr:to>
          <xdr:col>9</xdr:col>
          <xdr:colOff>476250</xdr:colOff>
          <xdr:row>62</xdr:row>
          <xdr:rowOff>0</xdr:rowOff>
        </xdr:to>
        <xdr:sp macro="" textlink="">
          <xdr:nvSpPr>
            <xdr:cNvPr id="3239965" name="Check Box 29" hidden="1">
              <a:extLst>
                <a:ext uri="{63B3BB69-23CF-44E3-9099-C40C66FF867C}">
                  <a14:compatExt spid="_x0000_s3239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60</xdr:row>
          <xdr:rowOff>190500</xdr:rowOff>
        </xdr:from>
        <xdr:to>
          <xdr:col>14</xdr:col>
          <xdr:colOff>428625</xdr:colOff>
          <xdr:row>62</xdr:row>
          <xdr:rowOff>0</xdr:rowOff>
        </xdr:to>
        <xdr:sp macro="" textlink="">
          <xdr:nvSpPr>
            <xdr:cNvPr id="3239966" name="Check Box 30" hidden="1">
              <a:extLst>
                <a:ext uri="{63B3BB69-23CF-44E3-9099-C40C66FF867C}">
                  <a14:compatExt spid="_x0000_s3239966"/>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10</xdr:row>
          <xdr:rowOff>19050</xdr:rowOff>
        </xdr:from>
        <xdr:to>
          <xdr:col>9</xdr:col>
          <xdr:colOff>476250</xdr:colOff>
          <xdr:row>10</xdr:row>
          <xdr:rowOff>228600</xdr:rowOff>
        </xdr:to>
        <xdr:sp macro="" textlink="">
          <xdr:nvSpPr>
            <xdr:cNvPr id="3240973" name="Check Box 13" hidden="1">
              <a:extLst>
                <a:ext uri="{63B3BB69-23CF-44E3-9099-C40C66FF867C}">
                  <a14:compatExt spid="_x0000_s3240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19050</xdr:rowOff>
        </xdr:from>
        <xdr:to>
          <xdr:col>14</xdr:col>
          <xdr:colOff>428625</xdr:colOff>
          <xdr:row>10</xdr:row>
          <xdr:rowOff>228600</xdr:rowOff>
        </xdr:to>
        <xdr:sp macro="" textlink="">
          <xdr:nvSpPr>
            <xdr:cNvPr id="3240974" name="Check Box 14" hidden="1">
              <a:extLst>
                <a:ext uri="{63B3BB69-23CF-44E3-9099-C40C66FF867C}">
                  <a14:compatExt spid="_x0000_s3240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228600</xdr:rowOff>
        </xdr:from>
        <xdr:to>
          <xdr:col>9</xdr:col>
          <xdr:colOff>476250</xdr:colOff>
          <xdr:row>17</xdr:row>
          <xdr:rowOff>0</xdr:rowOff>
        </xdr:to>
        <xdr:sp macro="" textlink="">
          <xdr:nvSpPr>
            <xdr:cNvPr id="3240975" name="Check Box 15" hidden="1">
              <a:extLst>
                <a:ext uri="{63B3BB69-23CF-44E3-9099-C40C66FF867C}">
                  <a14:compatExt spid="_x0000_s3240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228600</xdr:rowOff>
        </xdr:from>
        <xdr:to>
          <xdr:col>14</xdr:col>
          <xdr:colOff>428625</xdr:colOff>
          <xdr:row>17</xdr:row>
          <xdr:rowOff>0</xdr:rowOff>
        </xdr:to>
        <xdr:sp macro="" textlink="">
          <xdr:nvSpPr>
            <xdr:cNvPr id="3240976" name="Check Box 16" hidden="1">
              <a:extLst>
                <a:ext uri="{63B3BB69-23CF-44E3-9099-C40C66FF867C}">
                  <a14:compatExt spid="_x0000_s3240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21</xdr:row>
          <xdr:rowOff>190500</xdr:rowOff>
        </xdr:from>
        <xdr:to>
          <xdr:col>9</xdr:col>
          <xdr:colOff>476250</xdr:colOff>
          <xdr:row>23</xdr:row>
          <xdr:rowOff>0</xdr:rowOff>
        </xdr:to>
        <xdr:sp macro="" textlink="">
          <xdr:nvSpPr>
            <xdr:cNvPr id="3240977" name="Check Box 17" hidden="1">
              <a:extLst>
                <a:ext uri="{63B3BB69-23CF-44E3-9099-C40C66FF867C}">
                  <a14:compatExt spid="_x0000_s3240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190500</xdr:rowOff>
        </xdr:from>
        <xdr:to>
          <xdr:col>14</xdr:col>
          <xdr:colOff>428625</xdr:colOff>
          <xdr:row>23</xdr:row>
          <xdr:rowOff>0</xdr:rowOff>
        </xdr:to>
        <xdr:sp macro="" textlink="">
          <xdr:nvSpPr>
            <xdr:cNvPr id="3240978" name="Check Box 18" hidden="1">
              <a:extLst>
                <a:ext uri="{63B3BB69-23CF-44E3-9099-C40C66FF867C}">
                  <a14:compatExt spid="_x0000_s3240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27</xdr:row>
          <xdr:rowOff>190500</xdr:rowOff>
        </xdr:from>
        <xdr:to>
          <xdr:col>9</xdr:col>
          <xdr:colOff>476250</xdr:colOff>
          <xdr:row>29</xdr:row>
          <xdr:rowOff>0</xdr:rowOff>
        </xdr:to>
        <xdr:sp macro="" textlink="">
          <xdr:nvSpPr>
            <xdr:cNvPr id="3240979" name="Check Box 19" hidden="1">
              <a:extLst>
                <a:ext uri="{63B3BB69-23CF-44E3-9099-C40C66FF867C}">
                  <a14:compatExt spid="_x0000_s3240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27</xdr:row>
          <xdr:rowOff>190500</xdr:rowOff>
        </xdr:from>
        <xdr:to>
          <xdr:col>14</xdr:col>
          <xdr:colOff>428625</xdr:colOff>
          <xdr:row>29</xdr:row>
          <xdr:rowOff>0</xdr:rowOff>
        </xdr:to>
        <xdr:sp macro="" textlink="">
          <xdr:nvSpPr>
            <xdr:cNvPr id="3240980" name="Check Box 20" hidden="1">
              <a:extLst>
                <a:ext uri="{63B3BB69-23CF-44E3-9099-C40C66FF867C}">
                  <a14:compatExt spid="_x0000_s3240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33</xdr:row>
          <xdr:rowOff>190500</xdr:rowOff>
        </xdr:from>
        <xdr:to>
          <xdr:col>9</xdr:col>
          <xdr:colOff>476250</xdr:colOff>
          <xdr:row>35</xdr:row>
          <xdr:rowOff>0</xdr:rowOff>
        </xdr:to>
        <xdr:sp macro="" textlink="">
          <xdr:nvSpPr>
            <xdr:cNvPr id="3240981" name="Check Box 21" hidden="1">
              <a:extLst>
                <a:ext uri="{63B3BB69-23CF-44E3-9099-C40C66FF867C}">
                  <a14:compatExt spid="_x0000_s3240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33</xdr:row>
          <xdr:rowOff>190500</xdr:rowOff>
        </xdr:from>
        <xdr:to>
          <xdr:col>14</xdr:col>
          <xdr:colOff>428625</xdr:colOff>
          <xdr:row>35</xdr:row>
          <xdr:rowOff>0</xdr:rowOff>
        </xdr:to>
        <xdr:sp macro="" textlink="">
          <xdr:nvSpPr>
            <xdr:cNvPr id="3240982" name="Check Box 22" hidden="1">
              <a:extLst>
                <a:ext uri="{63B3BB69-23CF-44E3-9099-C40C66FF867C}">
                  <a14:compatExt spid="_x0000_s3240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39</xdr:row>
          <xdr:rowOff>190500</xdr:rowOff>
        </xdr:from>
        <xdr:to>
          <xdr:col>9</xdr:col>
          <xdr:colOff>476250</xdr:colOff>
          <xdr:row>41</xdr:row>
          <xdr:rowOff>0</xdr:rowOff>
        </xdr:to>
        <xdr:sp macro="" textlink="">
          <xdr:nvSpPr>
            <xdr:cNvPr id="3240983" name="Check Box 23" hidden="1">
              <a:extLst>
                <a:ext uri="{63B3BB69-23CF-44E3-9099-C40C66FF867C}">
                  <a14:compatExt spid="_x0000_s3240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39</xdr:row>
          <xdr:rowOff>190500</xdr:rowOff>
        </xdr:from>
        <xdr:to>
          <xdr:col>14</xdr:col>
          <xdr:colOff>428625</xdr:colOff>
          <xdr:row>41</xdr:row>
          <xdr:rowOff>0</xdr:rowOff>
        </xdr:to>
        <xdr:sp macro="" textlink="">
          <xdr:nvSpPr>
            <xdr:cNvPr id="3240984" name="Check Box 24" hidden="1">
              <a:extLst>
                <a:ext uri="{63B3BB69-23CF-44E3-9099-C40C66FF867C}">
                  <a14:compatExt spid="_x0000_s3240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75</xdr:row>
          <xdr:rowOff>209550</xdr:rowOff>
        </xdr:from>
        <xdr:to>
          <xdr:col>3</xdr:col>
          <xdr:colOff>428625</xdr:colOff>
          <xdr:row>77</xdr:row>
          <xdr:rowOff>57150</xdr:rowOff>
        </xdr:to>
        <xdr:sp macro="" textlink="">
          <xdr:nvSpPr>
            <xdr:cNvPr id="3240989" name="Check Box 29" hidden="1">
              <a:extLst>
                <a:ext uri="{63B3BB69-23CF-44E3-9099-C40C66FF867C}">
                  <a14:compatExt spid="_x0000_s3240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75</xdr:row>
          <xdr:rowOff>209550</xdr:rowOff>
        </xdr:from>
        <xdr:to>
          <xdr:col>4</xdr:col>
          <xdr:colOff>123825</xdr:colOff>
          <xdr:row>77</xdr:row>
          <xdr:rowOff>57150</xdr:rowOff>
        </xdr:to>
        <xdr:sp macro="" textlink="">
          <xdr:nvSpPr>
            <xdr:cNvPr id="3240990" name="Check Box 30" hidden="1">
              <a:extLst>
                <a:ext uri="{63B3BB69-23CF-44E3-9099-C40C66FF867C}">
                  <a14:compatExt spid="_x0000_s3240990"/>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G</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×H</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1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1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 Type="http://schemas.openxmlformats.org/officeDocument/2006/relationships/printerSettings" Target="../printerSettings/printerSettings17.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6.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19.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3" Type="http://schemas.openxmlformats.org/officeDocument/2006/relationships/vmlDrawing" Target="../drawings/vmlDrawing7.v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7.xml"/><Relationship Id="rId16" Type="http://schemas.openxmlformats.org/officeDocument/2006/relationships/ctrlProp" Target="../ctrlProps/ctrlProp84.xml"/><Relationship Id="rId1" Type="http://schemas.openxmlformats.org/officeDocument/2006/relationships/printerSettings" Target="../printerSettings/printerSettings20.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85" zoomScaleNormal="85" workbookViewId="0">
      <selection activeCell="A46" sqref="A46"/>
    </sheetView>
  </sheetViews>
  <sheetFormatPr defaultRowHeight="13.5"/>
  <cols>
    <col min="1" max="1" width="26.36328125" style="213" bestFit="1" customWidth="1"/>
    <col min="2" max="16384" width="8.7265625" style="213"/>
  </cols>
  <sheetData>
    <row r="1" spans="1:13" ht="15" customHeight="1">
      <c r="A1" s="213" t="s">
        <v>632</v>
      </c>
      <c r="B1" s="263" t="s">
        <v>631</v>
      </c>
      <c r="C1" s="263" t="s">
        <v>630</v>
      </c>
      <c r="D1" s="263"/>
    </row>
    <row r="2" spans="1:13" ht="15" customHeight="1">
      <c r="A2" s="213" t="s">
        <v>670</v>
      </c>
      <c r="B2" s="263" t="s">
        <v>671</v>
      </c>
      <c r="C2" s="263" t="s">
        <v>345</v>
      </c>
      <c r="D2" s="263"/>
    </row>
    <row r="3" spans="1:13" ht="15" customHeight="1">
      <c r="A3" s="213" t="s">
        <v>633</v>
      </c>
      <c r="B3" s="90" t="s">
        <v>626</v>
      </c>
      <c r="C3" s="90" t="s">
        <v>627</v>
      </c>
      <c r="D3" s="263"/>
    </row>
    <row r="4" spans="1:13" ht="15" customHeight="1">
      <c r="A4" s="213" t="s">
        <v>634</v>
      </c>
      <c r="B4" s="90" t="s">
        <v>628</v>
      </c>
      <c r="C4" s="90" t="s">
        <v>629</v>
      </c>
      <c r="D4" s="263"/>
    </row>
    <row r="5" spans="1:13" ht="15" customHeight="1">
      <c r="A5" s="213" t="s">
        <v>635</v>
      </c>
      <c r="B5" s="263" t="s">
        <v>631</v>
      </c>
      <c r="C5" s="263" t="s">
        <v>636</v>
      </c>
      <c r="D5" s="263" t="s">
        <v>630</v>
      </c>
    </row>
    <row r="6" spans="1:13" ht="15" customHeight="1">
      <c r="A6" s="213" t="s">
        <v>637</v>
      </c>
      <c r="B6" s="263" t="s">
        <v>638</v>
      </c>
      <c r="C6" s="263" t="s">
        <v>639</v>
      </c>
      <c r="D6" s="263"/>
    </row>
    <row r="7" spans="1:13" ht="15" customHeight="1">
      <c r="A7" s="213" t="s">
        <v>640</v>
      </c>
      <c r="B7" s="263" t="s">
        <v>962</v>
      </c>
      <c r="C7" s="263" t="s">
        <v>641</v>
      </c>
      <c r="D7" s="263" t="s">
        <v>642</v>
      </c>
    </row>
    <row r="8" spans="1:13" ht="15" customHeight="1">
      <c r="A8" s="213" t="s">
        <v>645</v>
      </c>
      <c r="B8" s="263" t="s">
        <v>643</v>
      </c>
      <c r="C8" s="263" t="s">
        <v>649</v>
      </c>
      <c r="F8" s="263"/>
      <c r="G8" s="263"/>
    </row>
    <row r="9" spans="1:13" ht="15" customHeight="1">
      <c r="A9" s="213" t="s">
        <v>644</v>
      </c>
      <c r="B9" s="263" t="s">
        <v>646</v>
      </c>
      <c r="C9" s="263" t="s">
        <v>650</v>
      </c>
    </row>
    <row r="10" spans="1:13" ht="15" customHeight="1">
      <c r="A10" s="213" t="s">
        <v>647</v>
      </c>
      <c r="B10" s="263" t="s">
        <v>664</v>
      </c>
      <c r="C10" s="263" t="s">
        <v>648</v>
      </c>
      <c r="D10" s="263"/>
    </row>
    <row r="11" spans="1:13" ht="15" customHeight="1">
      <c r="A11" s="213" t="s">
        <v>661</v>
      </c>
      <c r="B11" s="265" t="s">
        <v>102</v>
      </c>
      <c r="C11" s="265" t="s">
        <v>103</v>
      </c>
      <c r="D11" s="265" t="s">
        <v>546</v>
      </c>
      <c r="E11" s="265" t="s">
        <v>110</v>
      </c>
      <c r="F11" s="265" t="s">
        <v>105</v>
      </c>
      <c r="G11" s="265" t="s">
        <v>545</v>
      </c>
      <c r="H11" s="265" t="s">
        <v>547</v>
      </c>
      <c r="I11" s="265" t="s">
        <v>548</v>
      </c>
      <c r="J11" s="265" t="s">
        <v>549</v>
      </c>
      <c r="K11" s="265" t="s">
        <v>550</v>
      </c>
      <c r="L11" s="265" t="s">
        <v>551</v>
      </c>
      <c r="M11" s="388" t="s">
        <v>652</v>
      </c>
    </row>
    <row r="12" spans="1:13" ht="15" customHeight="1">
      <c r="B12" s="266" t="s">
        <v>749</v>
      </c>
      <c r="C12" s="266" t="s">
        <v>318</v>
      </c>
      <c r="D12" s="266" t="s">
        <v>320</v>
      </c>
      <c r="E12" s="266" t="s">
        <v>318</v>
      </c>
      <c r="F12" s="266" t="s">
        <v>322</v>
      </c>
      <c r="G12" s="266" t="s">
        <v>328</v>
      </c>
      <c r="H12" s="265" t="s">
        <v>552</v>
      </c>
      <c r="I12" s="265" t="s">
        <v>327</v>
      </c>
      <c r="J12" s="265" t="s">
        <v>553</v>
      </c>
      <c r="K12" s="265" t="s">
        <v>553</v>
      </c>
      <c r="L12" s="265" t="s">
        <v>553</v>
      </c>
      <c r="M12" s="389" t="e">
        <f>HLOOKUP(データ参照シート!$B$2,汎用入力規則リスト!$B$11:$L$21,データ参照シート!G93,FALSE)</f>
        <v>#N/A</v>
      </c>
    </row>
    <row r="13" spans="1:13" ht="15" customHeight="1">
      <c r="B13" s="266" t="s">
        <v>312</v>
      </c>
      <c r="C13" s="266" t="s">
        <v>654</v>
      </c>
      <c r="D13" s="266" t="s">
        <v>313</v>
      </c>
      <c r="E13" s="266" t="s">
        <v>654</v>
      </c>
      <c r="F13" s="266" t="s">
        <v>323</v>
      </c>
      <c r="G13" s="266" t="s">
        <v>329</v>
      </c>
      <c r="H13" s="265" t="s">
        <v>554</v>
      </c>
      <c r="I13" s="265" t="s">
        <v>555</v>
      </c>
      <c r="J13" s="265" t="s">
        <v>566</v>
      </c>
      <c r="K13" s="265" t="s">
        <v>556</v>
      </c>
      <c r="L13" s="265" t="s">
        <v>567</v>
      </c>
      <c r="M13" s="389" t="e">
        <f>HLOOKUP(データ参照シート!$B$2,汎用入力規則リスト!$B$11:$L$21,データ参照シート!G94,FALSE)</f>
        <v>#N/A</v>
      </c>
    </row>
    <row r="14" spans="1:13" ht="15" customHeight="1">
      <c r="B14" s="266" t="s">
        <v>654</v>
      </c>
      <c r="C14" s="266" t="s">
        <v>655</v>
      </c>
      <c r="D14" s="266" t="s">
        <v>314</v>
      </c>
      <c r="E14" s="266" t="s">
        <v>655</v>
      </c>
      <c r="F14" s="266" t="s">
        <v>324</v>
      </c>
      <c r="G14" s="266" t="s">
        <v>330</v>
      </c>
      <c r="H14" s="265" t="s">
        <v>557</v>
      </c>
      <c r="I14" s="265" t="s">
        <v>558</v>
      </c>
      <c r="J14" s="265" t="s">
        <v>659</v>
      </c>
      <c r="K14" s="265" t="s">
        <v>660</v>
      </c>
      <c r="L14" s="265" t="s">
        <v>559</v>
      </c>
      <c r="M14" s="389" t="e">
        <f>HLOOKUP(データ参照シート!$B$2,汎用入力規則リスト!$B$11:$L$21,データ参照シート!G95,FALSE)</f>
        <v>#N/A</v>
      </c>
    </row>
    <row r="15" spans="1:13" ht="15" customHeight="1">
      <c r="B15" s="266" t="s">
        <v>655</v>
      </c>
      <c r="C15" s="266" t="s">
        <v>314</v>
      </c>
      <c r="D15" s="266" t="s">
        <v>321</v>
      </c>
      <c r="E15" s="266" t="s">
        <v>314</v>
      </c>
      <c r="F15" s="266" t="s">
        <v>325</v>
      </c>
      <c r="G15" s="266" t="s">
        <v>331</v>
      </c>
      <c r="H15" s="265" t="s">
        <v>560</v>
      </c>
      <c r="I15" s="265" t="s">
        <v>561</v>
      </c>
      <c r="J15" s="265" t="s">
        <v>559</v>
      </c>
      <c r="K15" s="265" t="s">
        <v>558</v>
      </c>
      <c r="L15" s="265" t="s">
        <v>325</v>
      </c>
      <c r="M15" s="389" t="e">
        <f>HLOOKUP(データ参照シート!$B$2,汎用入力規則リスト!$B$11:$L$21,データ参照シート!G96,FALSE)</f>
        <v>#N/A</v>
      </c>
    </row>
    <row r="16" spans="1:13" ht="15" customHeight="1">
      <c r="B16" s="266" t="s">
        <v>314</v>
      </c>
      <c r="C16" s="266" t="s">
        <v>319</v>
      </c>
      <c r="D16" s="266" t="s">
        <v>315</v>
      </c>
      <c r="E16" s="266" t="s">
        <v>315</v>
      </c>
      <c r="F16" s="266" t="s">
        <v>326</v>
      </c>
      <c r="G16" s="266" t="s">
        <v>332</v>
      </c>
      <c r="H16" s="265" t="s">
        <v>561</v>
      </c>
      <c r="I16" s="265" t="s">
        <v>562</v>
      </c>
      <c r="J16" s="265" t="s">
        <v>563</v>
      </c>
      <c r="K16" s="265" t="s">
        <v>562</v>
      </c>
      <c r="L16" s="265" t="s">
        <v>564</v>
      </c>
      <c r="M16" s="389" t="e">
        <f>HLOOKUP(データ参照シート!$B$2,汎用入力規則リスト!$B$11:$L$21,データ参照シート!G97,FALSE)</f>
        <v>#N/A</v>
      </c>
    </row>
    <row r="17" spans="1:15" ht="15" customHeight="1">
      <c r="B17" s="266" t="s">
        <v>315</v>
      </c>
      <c r="C17" s="266" t="s">
        <v>657</v>
      </c>
      <c r="D17" s="266" t="s">
        <v>316</v>
      </c>
      <c r="E17" s="266" t="s">
        <v>316</v>
      </c>
      <c r="F17" s="266" t="s">
        <v>327</v>
      </c>
      <c r="G17" s="266" t="s">
        <v>314</v>
      </c>
      <c r="H17" s="265" t="s">
        <v>26</v>
      </c>
      <c r="I17" s="265" t="s">
        <v>565</v>
      </c>
      <c r="J17" s="265" t="s">
        <v>558</v>
      </c>
      <c r="K17" s="265" t="s">
        <v>565</v>
      </c>
      <c r="L17" s="265" t="s">
        <v>562</v>
      </c>
      <c r="M17" s="389" t="e">
        <f>HLOOKUP(データ参照シート!$B$2,汎用入力規則リスト!$B$11:$L$21,データ参照シート!G98,FALSE)</f>
        <v>#N/A</v>
      </c>
    </row>
    <row r="18" spans="1:15" ht="15" customHeight="1">
      <c r="B18" s="266" t="s">
        <v>656</v>
      </c>
      <c r="C18" s="266" t="s">
        <v>315</v>
      </c>
      <c r="D18" s="266" t="s">
        <v>317</v>
      </c>
      <c r="E18" s="266" t="s">
        <v>317</v>
      </c>
      <c r="F18" s="266" t="s">
        <v>314</v>
      </c>
      <c r="G18" s="266" t="s">
        <v>333</v>
      </c>
      <c r="H18" s="266" t="s">
        <v>729</v>
      </c>
      <c r="I18" s="266" t="s">
        <v>729</v>
      </c>
      <c r="J18" s="265" t="s">
        <v>562</v>
      </c>
      <c r="K18" s="266" t="s">
        <v>729</v>
      </c>
      <c r="L18" s="265" t="s">
        <v>565</v>
      </c>
      <c r="M18" s="389" t="e">
        <f>HLOOKUP(データ参照シート!$B$2,汎用入力規則リスト!$B$11:$L$21,データ参照シート!G99,FALSE)</f>
        <v>#N/A</v>
      </c>
    </row>
    <row r="19" spans="1:15" ht="15" customHeight="1">
      <c r="B19" s="266" t="s">
        <v>316</v>
      </c>
      <c r="C19" s="266" t="s">
        <v>316</v>
      </c>
      <c r="D19" s="266" t="s">
        <v>729</v>
      </c>
      <c r="E19" s="266" t="s">
        <v>729</v>
      </c>
      <c r="F19" s="266" t="s">
        <v>315</v>
      </c>
      <c r="G19" s="266" t="s">
        <v>334</v>
      </c>
      <c r="H19" s="266" t="s">
        <v>729</v>
      </c>
      <c r="I19" s="266" t="s">
        <v>729</v>
      </c>
      <c r="J19" s="265" t="s">
        <v>561</v>
      </c>
      <c r="K19" s="266" t="s">
        <v>729</v>
      </c>
      <c r="L19" s="266" t="s">
        <v>729</v>
      </c>
      <c r="M19" s="389" t="e">
        <f>HLOOKUP(データ参照シート!$B$2,汎用入力規則リスト!$B$11:$L$21,データ参照シート!G100,FALSE)</f>
        <v>#N/A</v>
      </c>
    </row>
    <row r="20" spans="1:15" ht="15" customHeight="1">
      <c r="B20" s="266" t="s">
        <v>317</v>
      </c>
      <c r="C20" s="266" t="s">
        <v>317</v>
      </c>
      <c r="D20" s="266" t="s">
        <v>729</v>
      </c>
      <c r="E20" s="266" t="s">
        <v>729</v>
      </c>
      <c r="F20" s="266" t="s">
        <v>316</v>
      </c>
      <c r="G20" s="266" t="s">
        <v>317</v>
      </c>
      <c r="H20" s="266" t="s">
        <v>729</v>
      </c>
      <c r="I20" s="266" t="s">
        <v>729</v>
      </c>
      <c r="J20" s="265" t="s">
        <v>565</v>
      </c>
      <c r="K20" s="266" t="s">
        <v>729</v>
      </c>
      <c r="L20" s="266" t="s">
        <v>729</v>
      </c>
      <c r="M20" s="389" t="e">
        <f>HLOOKUP(データ参照シート!$B$2,汎用入力規則リスト!$B$11:$L$21,データ参照シート!G101,FALSE)</f>
        <v>#N/A</v>
      </c>
    </row>
    <row r="21" spans="1:15" ht="15" customHeight="1">
      <c r="B21" s="266" t="s">
        <v>700</v>
      </c>
      <c r="C21" s="266" t="s">
        <v>700</v>
      </c>
      <c r="D21" s="266" t="s">
        <v>729</v>
      </c>
      <c r="E21" s="266" t="s">
        <v>729</v>
      </c>
      <c r="F21" s="266" t="s">
        <v>317</v>
      </c>
      <c r="G21" s="266" t="s">
        <v>729</v>
      </c>
      <c r="H21" s="266" t="s">
        <v>729</v>
      </c>
      <c r="I21" s="265"/>
      <c r="J21" s="265"/>
      <c r="K21" s="265"/>
      <c r="L21" s="265"/>
      <c r="M21" s="389" t="e">
        <f>HLOOKUP(データ参照シート!$B$2,汎用入力規則リスト!$B$11:$L$21,データ参照シート!G102,FALSE)</f>
        <v>#N/A</v>
      </c>
    </row>
    <row r="22" spans="1:15" ht="15" customHeight="1">
      <c r="A22" s="213" t="s">
        <v>918</v>
      </c>
      <c r="B22" s="263" t="s">
        <v>991</v>
      </c>
      <c r="C22" s="263" t="s">
        <v>662</v>
      </c>
    </row>
    <row r="23" spans="1:15" ht="15" customHeight="1">
      <c r="A23" s="213" t="s">
        <v>919</v>
      </c>
      <c r="B23" s="263" t="s">
        <v>650</v>
      </c>
      <c r="C23" s="213" t="s">
        <v>663</v>
      </c>
    </row>
    <row r="24" spans="1:15" ht="15" customHeight="1">
      <c r="A24" s="275" t="s">
        <v>726</v>
      </c>
      <c r="B24" s="265" t="s">
        <v>102</v>
      </c>
      <c r="C24" s="265" t="s">
        <v>103</v>
      </c>
      <c r="D24" s="265" t="s">
        <v>546</v>
      </c>
      <c r="E24" s="265" t="s">
        <v>110</v>
      </c>
      <c r="F24" s="265" t="s">
        <v>105</v>
      </c>
      <c r="G24" s="265" t="s">
        <v>545</v>
      </c>
      <c r="H24" s="265" t="s">
        <v>547</v>
      </c>
      <c r="I24" s="265" t="s">
        <v>548</v>
      </c>
      <c r="J24" s="265" t="s">
        <v>549</v>
      </c>
      <c r="K24" s="265" t="s">
        <v>550</v>
      </c>
      <c r="L24" s="265" t="s">
        <v>551</v>
      </c>
    </row>
    <row r="25" spans="1:15" ht="15" customHeight="1">
      <c r="B25" s="213" t="s">
        <v>569</v>
      </c>
      <c r="C25" s="213" t="s">
        <v>569</v>
      </c>
      <c r="D25" s="213" t="s">
        <v>569</v>
      </c>
      <c r="E25" s="213" t="s">
        <v>569</v>
      </c>
      <c r="F25" s="213" t="s">
        <v>569</v>
      </c>
      <c r="G25" s="213" t="s">
        <v>569</v>
      </c>
      <c r="H25" s="213" t="s">
        <v>570</v>
      </c>
      <c r="I25" s="213" t="s">
        <v>570</v>
      </c>
      <c r="J25" s="213" t="s">
        <v>570</v>
      </c>
      <c r="K25" s="213" t="s">
        <v>571</v>
      </c>
      <c r="L25" s="213" t="s">
        <v>570</v>
      </c>
      <c r="M25" s="213" t="s">
        <v>570</v>
      </c>
    </row>
    <row r="26" spans="1:15" ht="15" customHeight="1">
      <c r="B26" s="213" t="s">
        <v>572</v>
      </c>
      <c r="C26" s="213" t="s">
        <v>572</v>
      </c>
      <c r="D26" s="213" t="s">
        <v>572</v>
      </c>
      <c r="E26" s="213" t="s">
        <v>572</v>
      </c>
      <c r="F26" s="213" t="s">
        <v>572</v>
      </c>
      <c r="G26" s="213" t="s">
        <v>572</v>
      </c>
      <c r="H26" s="213" t="s">
        <v>573</v>
      </c>
      <c r="I26" s="213" t="s">
        <v>573</v>
      </c>
      <c r="J26" s="213" t="s">
        <v>573</v>
      </c>
      <c r="K26" s="213" t="s">
        <v>574</v>
      </c>
      <c r="L26" s="213" t="s">
        <v>573</v>
      </c>
      <c r="M26" s="213" t="s">
        <v>573</v>
      </c>
    </row>
    <row r="27" spans="1:15" ht="15" customHeight="1">
      <c r="B27" s="213" t="s">
        <v>575</v>
      </c>
      <c r="C27" s="213" t="s">
        <v>575</v>
      </c>
      <c r="D27" s="213" t="s">
        <v>575</v>
      </c>
      <c r="E27" s="213" t="s">
        <v>575</v>
      </c>
      <c r="F27" s="213" t="s">
        <v>575</v>
      </c>
      <c r="G27" s="213" t="s">
        <v>575</v>
      </c>
      <c r="H27" s="213" t="s">
        <v>576</v>
      </c>
      <c r="I27" s="213" t="s">
        <v>576</v>
      </c>
      <c r="J27" s="213" t="s">
        <v>576</v>
      </c>
      <c r="K27" s="213" t="s">
        <v>577</v>
      </c>
      <c r="L27" s="213" t="s">
        <v>576</v>
      </c>
      <c r="M27" s="213" t="s">
        <v>576</v>
      </c>
    </row>
    <row r="28" spans="1:15" ht="15" customHeight="1">
      <c r="B28" s="213" t="s">
        <v>583</v>
      </c>
      <c r="C28" s="213" t="s">
        <v>583</v>
      </c>
      <c r="D28" s="213" t="s">
        <v>583</v>
      </c>
      <c r="E28" s="213" t="s">
        <v>583</v>
      </c>
      <c r="F28" s="213" t="s">
        <v>583</v>
      </c>
      <c r="G28" s="213" t="s">
        <v>583</v>
      </c>
      <c r="H28" s="213" t="s">
        <v>579</v>
      </c>
      <c r="I28" s="213" t="s">
        <v>579</v>
      </c>
      <c r="J28" s="213" t="s">
        <v>579</v>
      </c>
      <c r="K28" s="213" t="s">
        <v>579</v>
      </c>
      <c r="L28" s="213" t="s">
        <v>579</v>
      </c>
      <c r="M28" s="213" t="s">
        <v>579</v>
      </c>
    </row>
    <row r="29" spans="1:15" ht="15" customHeight="1">
      <c r="B29" s="213" t="s">
        <v>578</v>
      </c>
      <c r="C29" s="213" t="s">
        <v>578</v>
      </c>
      <c r="D29" s="213" t="s">
        <v>578</v>
      </c>
      <c r="E29" s="213" t="s">
        <v>578</v>
      </c>
      <c r="F29" s="213" t="s">
        <v>578</v>
      </c>
      <c r="G29" s="213" t="s">
        <v>578</v>
      </c>
      <c r="H29" s="213" t="s">
        <v>581</v>
      </c>
      <c r="I29" s="213" t="s">
        <v>581</v>
      </c>
      <c r="J29" s="213" t="s">
        <v>581</v>
      </c>
      <c r="K29" s="213" t="s">
        <v>582</v>
      </c>
      <c r="L29" s="213" t="s">
        <v>581</v>
      </c>
      <c r="M29" s="213" t="s">
        <v>581</v>
      </c>
    </row>
    <row r="30" spans="1:15" ht="15" customHeight="1">
      <c r="B30" s="213" t="s">
        <v>580</v>
      </c>
      <c r="C30" s="213" t="s">
        <v>580</v>
      </c>
      <c r="D30" s="213" t="s">
        <v>580</v>
      </c>
      <c r="E30" s="213" t="s">
        <v>580</v>
      </c>
      <c r="F30" s="213" t="s">
        <v>580</v>
      </c>
      <c r="G30" s="213" t="s">
        <v>580</v>
      </c>
      <c r="H30" s="213" t="s">
        <v>582</v>
      </c>
      <c r="I30" s="213" t="s">
        <v>582</v>
      </c>
      <c r="J30" s="213" t="s">
        <v>582</v>
      </c>
      <c r="K30" s="266" t="s">
        <v>729</v>
      </c>
      <c r="L30" s="213" t="s">
        <v>582</v>
      </c>
      <c r="M30" s="213" t="s">
        <v>582</v>
      </c>
    </row>
    <row r="31" spans="1:15" ht="15" customHeight="1">
      <c r="B31" s="213" t="s">
        <v>584</v>
      </c>
      <c r="C31" s="213" t="s">
        <v>584</v>
      </c>
      <c r="D31" s="213" t="s">
        <v>584</v>
      </c>
      <c r="E31" s="213" t="s">
        <v>584</v>
      </c>
      <c r="F31" s="213" t="s">
        <v>584</v>
      </c>
      <c r="G31" s="213" t="s">
        <v>584</v>
      </c>
      <c r="H31" s="266" t="s">
        <v>729</v>
      </c>
      <c r="I31" s="266" t="s">
        <v>729</v>
      </c>
      <c r="J31" s="266" t="s">
        <v>729</v>
      </c>
      <c r="K31" s="266" t="s">
        <v>729</v>
      </c>
      <c r="L31" s="266" t="s">
        <v>729</v>
      </c>
      <c r="M31" s="266" t="s">
        <v>729</v>
      </c>
    </row>
    <row r="32" spans="1:15" ht="15" customHeight="1">
      <c r="A32" s="213" t="s">
        <v>846</v>
      </c>
      <c r="B32" s="213" t="s">
        <v>850</v>
      </c>
      <c r="C32" s="265" t="s">
        <v>102</v>
      </c>
      <c r="D32" s="265" t="s">
        <v>103</v>
      </c>
      <c r="E32" s="265" t="s">
        <v>546</v>
      </c>
      <c r="F32" s="265" t="s">
        <v>110</v>
      </c>
      <c r="G32" s="213" t="s">
        <v>847</v>
      </c>
      <c r="H32" s="265" t="s">
        <v>105</v>
      </c>
      <c r="I32" s="265" t="s">
        <v>545</v>
      </c>
      <c r="J32" s="265" t="s">
        <v>848</v>
      </c>
      <c r="K32" s="265" t="s">
        <v>849</v>
      </c>
      <c r="L32" s="265" t="s">
        <v>548</v>
      </c>
      <c r="M32" s="265" t="s">
        <v>549</v>
      </c>
      <c r="N32" s="265" t="s">
        <v>550</v>
      </c>
      <c r="O32" s="265" t="s">
        <v>551</v>
      </c>
    </row>
    <row r="33" spans="1:3" ht="15" customHeight="1">
      <c r="A33" s="213" t="s">
        <v>1013</v>
      </c>
      <c r="B33" s="365" t="s">
        <v>1017</v>
      </c>
      <c r="C33" s="366" t="s">
        <v>1018</v>
      </c>
    </row>
    <row r="34" spans="1:3" ht="15" customHeight="1">
      <c r="B34" s="365"/>
      <c r="C34" s="366"/>
    </row>
    <row r="35" spans="1:3" ht="15" customHeight="1">
      <c r="B35" s="366"/>
    </row>
    <row r="36" spans="1:3" ht="15" customHeight="1"/>
    <row r="37" spans="1:3" ht="15" customHeight="1"/>
    <row r="38" spans="1:3" ht="15" customHeight="1"/>
    <row r="39" spans="1:3" ht="15" customHeight="1"/>
    <row r="40" spans="1:3" ht="15" customHeight="1"/>
    <row r="41" spans="1:3" ht="15" customHeight="1"/>
    <row r="42" spans="1:3" ht="15" customHeight="1"/>
    <row r="43" spans="1:3" ht="15" customHeight="1"/>
    <row r="44" spans="1:3" ht="15" customHeight="1"/>
    <row r="45" spans="1:3" ht="15" customHeight="1"/>
    <row r="46" spans="1:3" ht="15" customHeight="1"/>
    <row r="47" spans="1:3" ht="15" customHeight="1"/>
  </sheetData>
  <phoneticPr fontId="2"/>
  <pageMargins left="0.23622047244094491" right="0.23622047244094491" top="0.74803149606299213" bottom="0.74803149606299213" header="0.31496062992125984" footer="0.31496062992125984"/>
  <pageSetup paperSize="9" scale="4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4"/>
  <sheetViews>
    <sheetView view="pageBreakPreview" zoomScaleNormal="85" zoomScaleSheetLayoutView="100" workbookViewId="0"/>
  </sheetViews>
  <sheetFormatPr defaultRowHeight="13.5"/>
  <cols>
    <col min="1" max="1" width="12.7265625" style="23" customWidth="1"/>
    <col min="2" max="6" width="10.453125" style="23" customWidth="1"/>
    <col min="7" max="7" width="6.36328125" style="42" customWidth="1"/>
    <col min="8" max="8" width="10.453125" style="23" customWidth="1"/>
    <col min="9" max="9" width="10.90625" style="23" customWidth="1"/>
    <col min="10" max="16384" width="8.7265625" style="23"/>
  </cols>
  <sheetData>
    <row r="1" spans="1:13" ht="18.75" customHeight="1">
      <c r="A1" s="457" t="s">
        <v>382</v>
      </c>
      <c r="B1" s="21"/>
      <c r="C1" s="21"/>
      <c r="D1" s="21"/>
      <c r="E1" s="21"/>
      <c r="F1" s="21"/>
      <c r="G1" s="22"/>
      <c r="H1" s="21"/>
      <c r="I1" s="21"/>
      <c r="J1" s="21"/>
      <c r="K1" s="250"/>
      <c r="L1" s="250"/>
      <c r="M1" s="250"/>
    </row>
    <row r="2" spans="1:13" ht="22.5" customHeight="1">
      <c r="A2" s="768" t="str">
        <f>"設備導入事業経費の配分"&amp;"&lt;平成"&amp;データ参照シート!B12&amp;"年度&gt;"</f>
        <v>設備導入事業経費の配分&lt;平成-年度&gt;</v>
      </c>
      <c r="B2" s="769"/>
      <c r="C2" s="769"/>
      <c r="D2" s="769"/>
      <c r="E2" s="769"/>
      <c r="F2" s="769"/>
      <c r="G2" s="769"/>
      <c r="H2" s="769"/>
      <c r="I2" s="769"/>
      <c r="J2" s="21"/>
      <c r="K2" s="250"/>
      <c r="L2" s="250"/>
      <c r="M2" s="250"/>
    </row>
    <row r="3" spans="1:13" ht="9.75" customHeight="1">
      <c r="A3" s="202"/>
      <c r="B3" s="251"/>
      <c r="C3" s="251"/>
      <c r="D3" s="251"/>
      <c r="E3" s="251"/>
      <c r="F3" s="251"/>
      <c r="G3" s="251"/>
      <c r="H3" s="251"/>
      <c r="I3" s="251"/>
      <c r="J3" s="21"/>
      <c r="K3" s="250"/>
      <c r="L3" s="250"/>
      <c r="M3" s="250"/>
    </row>
    <row r="4" spans="1:13" ht="14.25">
      <c r="A4" s="396" t="str">
        <f>データ参照シート!B15</f>
        <v>※事業年度外のため、本シートは提出の必要はありません。</v>
      </c>
      <c r="B4" s="397"/>
      <c r="C4" s="398"/>
      <c r="D4" s="398"/>
      <c r="E4" s="24"/>
      <c r="F4" s="24"/>
      <c r="G4" s="24"/>
      <c r="H4" s="21"/>
      <c r="I4" s="21"/>
      <c r="J4" s="21"/>
      <c r="K4" s="250"/>
      <c r="L4" s="250"/>
      <c r="M4" s="250"/>
    </row>
    <row r="5" spans="1:13" ht="18" customHeight="1" thickBot="1">
      <c r="A5" s="21" t="s">
        <v>533</v>
      </c>
      <c r="B5" s="21"/>
      <c r="C5" s="21"/>
      <c r="D5" s="21"/>
      <c r="E5" s="21"/>
      <c r="F5" s="21"/>
      <c r="G5" s="22"/>
      <c r="H5" s="21"/>
      <c r="I5" s="26" t="s">
        <v>6</v>
      </c>
      <c r="J5" s="21"/>
      <c r="K5" s="250"/>
      <c r="L5" s="250"/>
      <c r="M5" s="250"/>
    </row>
    <row r="6" spans="1:13" ht="18" customHeight="1">
      <c r="A6" s="27" t="s">
        <v>592</v>
      </c>
      <c r="B6" s="770" t="s">
        <v>591</v>
      </c>
      <c r="C6" s="771"/>
      <c r="D6" s="772" t="s">
        <v>7</v>
      </c>
      <c r="E6" s="771"/>
      <c r="F6" s="771"/>
      <c r="G6" s="773" t="s">
        <v>207</v>
      </c>
      <c r="H6" s="775" t="s">
        <v>16</v>
      </c>
      <c r="I6" s="777" t="s">
        <v>208</v>
      </c>
      <c r="J6" s="21"/>
      <c r="K6" s="250"/>
      <c r="L6" s="250"/>
      <c r="M6" s="250"/>
    </row>
    <row r="7" spans="1:13" ht="18" customHeight="1">
      <c r="A7" s="28" t="s">
        <v>593</v>
      </c>
      <c r="B7" s="29" t="s">
        <v>8</v>
      </c>
      <c r="C7" s="30" t="s">
        <v>594</v>
      </c>
      <c r="D7" s="31" t="s">
        <v>8</v>
      </c>
      <c r="E7" s="32" t="s">
        <v>594</v>
      </c>
      <c r="F7" s="30" t="s">
        <v>595</v>
      </c>
      <c r="G7" s="774"/>
      <c r="H7" s="776"/>
      <c r="I7" s="778"/>
      <c r="J7" s="21"/>
      <c r="K7" s="250"/>
      <c r="L7" s="250"/>
      <c r="M7" s="250"/>
    </row>
    <row r="8" spans="1:13">
      <c r="A8" s="33" t="s">
        <v>9</v>
      </c>
      <c r="B8" s="434"/>
      <c r="C8" s="399" t="s">
        <v>1008</v>
      </c>
      <c r="D8" s="437"/>
      <c r="E8" s="401" t="str">
        <f>C8</f>
        <v>実施設計費</v>
      </c>
      <c r="F8" s="437"/>
      <c r="G8" s="782" t="str">
        <f>データ参照シート!B4</f>
        <v>１／３</v>
      </c>
      <c r="H8" s="779"/>
      <c r="I8" s="446"/>
      <c r="J8" s="21"/>
      <c r="K8" s="250"/>
      <c r="L8" s="250"/>
      <c r="M8" s="250"/>
    </row>
    <row r="9" spans="1:13">
      <c r="A9" s="35"/>
      <c r="B9" s="435"/>
      <c r="C9" s="391" t="str">
        <f>IF(データ参照シート!$B$2="地中熱利用","調査費","")</f>
        <v/>
      </c>
      <c r="D9" s="438"/>
      <c r="E9" s="391" t="str">
        <f>IF(データ参照シート!$B$2="地中熱利用","調査費","")</f>
        <v/>
      </c>
      <c r="F9" s="438"/>
      <c r="G9" s="783"/>
      <c r="H9" s="780"/>
      <c r="I9" s="447"/>
      <c r="J9" s="21"/>
      <c r="K9" s="250"/>
      <c r="L9" s="250"/>
      <c r="M9" s="250"/>
    </row>
    <row r="10" spans="1:13">
      <c r="A10" s="36"/>
      <c r="B10" s="436"/>
      <c r="C10" s="400"/>
      <c r="D10" s="439"/>
      <c r="E10" s="402"/>
      <c r="F10" s="439"/>
      <c r="G10" s="783"/>
      <c r="H10" s="781"/>
      <c r="I10" s="448"/>
      <c r="J10" s="21"/>
    </row>
    <row r="11" spans="1:13">
      <c r="A11" s="28" t="s">
        <v>10</v>
      </c>
      <c r="B11" s="276">
        <f>SUM(B8:B10)</f>
        <v>0</v>
      </c>
      <c r="C11" s="395"/>
      <c r="D11" s="280">
        <f>SUM(D8:D10)</f>
        <v>0</v>
      </c>
      <c r="E11" s="395"/>
      <c r="F11" s="292"/>
      <c r="G11" s="783"/>
      <c r="H11" s="562">
        <f>ROUNDDOWN(D11*データ参照シート!B3/データ参照シート!C3,0)</f>
        <v>0</v>
      </c>
      <c r="I11" s="449"/>
      <c r="J11" s="21"/>
    </row>
    <row r="12" spans="1:13">
      <c r="A12" s="33" t="s">
        <v>11</v>
      </c>
      <c r="B12" s="434"/>
      <c r="C12" s="390" t="e">
        <f>データ参照シート!B83</f>
        <v>#N/A</v>
      </c>
      <c r="D12" s="437"/>
      <c r="E12" s="390" t="e">
        <f>C12</f>
        <v>#N/A</v>
      </c>
      <c r="F12" s="766" t="s">
        <v>596</v>
      </c>
      <c r="G12" s="783"/>
      <c r="H12" s="785"/>
      <c r="I12" s="450"/>
      <c r="J12" s="21"/>
    </row>
    <row r="13" spans="1:13">
      <c r="A13" s="37"/>
      <c r="B13" s="435"/>
      <c r="C13" s="391" t="e">
        <f>データ参照シート!B84</f>
        <v>#N/A</v>
      </c>
      <c r="D13" s="438"/>
      <c r="E13" s="391" t="e">
        <f t="shared" ref="E13:E21" si="0">C13</f>
        <v>#N/A</v>
      </c>
      <c r="F13" s="767"/>
      <c r="G13" s="783"/>
      <c r="H13" s="786"/>
      <c r="I13" s="451"/>
      <c r="J13" s="21"/>
    </row>
    <row r="14" spans="1:13">
      <c r="A14" s="37"/>
      <c r="B14" s="435"/>
      <c r="C14" s="391" t="e">
        <f>データ参照シート!B85</f>
        <v>#N/A</v>
      </c>
      <c r="D14" s="438"/>
      <c r="E14" s="391" t="e">
        <f t="shared" si="0"/>
        <v>#N/A</v>
      </c>
      <c r="F14" s="767"/>
      <c r="G14" s="783"/>
      <c r="H14" s="786"/>
      <c r="I14" s="451"/>
      <c r="J14" s="21"/>
    </row>
    <row r="15" spans="1:13">
      <c r="A15" s="37"/>
      <c r="B15" s="435"/>
      <c r="C15" s="392" t="e">
        <f>データ参照シート!B86</f>
        <v>#N/A</v>
      </c>
      <c r="D15" s="438"/>
      <c r="E15" s="391" t="e">
        <f t="shared" si="0"/>
        <v>#N/A</v>
      </c>
      <c r="F15" s="461"/>
      <c r="G15" s="783"/>
      <c r="H15" s="786"/>
      <c r="I15" s="451"/>
      <c r="J15" s="21"/>
    </row>
    <row r="16" spans="1:13">
      <c r="A16" s="35"/>
      <c r="B16" s="435"/>
      <c r="C16" s="392" t="e">
        <f>データ参照シート!B87</f>
        <v>#N/A</v>
      </c>
      <c r="D16" s="438"/>
      <c r="E16" s="391" t="e">
        <f t="shared" si="0"/>
        <v>#N/A</v>
      </c>
      <c r="F16" s="461"/>
      <c r="G16" s="783"/>
      <c r="H16" s="786"/>
      <c r="I16" s="451"/>
      <c r="J16" s="21"/>
    </row>
    <row r="17" spans="1:10">
      <c r="A17" s="37"/>
      <c r="B17" s="435"/>
      <c r="C17" s="392" t="e">
        <f>データ参照シート!B88</f>
        <v>#N/A</v>
      </c>
      <c r="D17" s="438"/>
      <c r="E17" s="391" t="e">
        <f t="shared" si="0"/>
        <v>#N/A</v>
      </c>
      <c r="F17" s="462"/>
      <c r="G17" s="783"/>
      <c r="H17" s="786"/>
      <c r="I17" s="451"/>
      <c r="J17" s="21"/>
    </row>
    <row r="18" spans="1:10">
      <c r="A18" s="37"/>
      <c r="B18" s="435"/>
      <c r="C18" s="392" t="e">
        <f>データ参照シート!B89</f>
        <v>#N/A</v>
      </c>
      <c r="D18" s="438"/>
      <c r="E18" s="391" t="e">
        <f t="shared" si="0"/>
        <v>#N/A</v>
      </c>
      <c r="F18" s="462"/>
      <c r="G18" s="783"/>
      <c r="H18" s="786"/>
      <c r="I18" s="451"/>
      <c r="J18" s="21"/>
    </row>
    <row r="19" spans="1:10">
      <c r="A19" s="37"/>
      <c r="B19" s="435"/>
      <c r="C19" s="392" t="e">
        <f>データ参照シート!B90</f>
        <v>#N/A</v>
      </c>
      <c r="D19" s="438"/>
      <c r="E19" s="391" t="e">
        <f t="shared" si="0"/>
        <v>#N/A</v>
      </c>
      <c r="F19" s="462"/>
      <c r="G19" s="783"/>
      <c r="H19" s="786"/>
      <c r="I19" s="451"/>
      <c r="J19" s="21"/>
    </row>
    <row r="20" spans="1:10">
      <c r="A20" s="37"/>
      <c r="B20" s="435"/>
      <c r="C20" s="392" t="e">
        <f>データ参照シート!B91</f>
        <v>#N/A</v>
      </c>
      <c r="D20" s="438"/>
      <c r="E20" s="391" t="e">
        <f t="shared" si="0"/>
        <v>#N/A</v>
      </c>
      <c r="F20" s="462"/>
      <c r="G20" s="783"/>
      <c r="H20" s="786"/>
      <c r="I20" s="451"/>
      <c r="J20" s="21"/>
    </row>
    <row r="21" spans="1:10">
      <c r="A21" s="38"/>
      <c r="B21" s="436"/>
      <c r="C21" s="393" t="e">
        <f>データ参照シート!B92</f>
        <v>#N/A</v>
      </c>
      <c r="D21" s="439"/>
      <c r="E21" s="394" t="e">
        <f t="shared" si="0"/>
        <v>#N/A</v>
      </c>
      <c r="F21" s="463"/>
      <c r="G21" s="783"/>
      <c r="H21" s="787"/>
      <c r="I21" s="452"/>
      <c r="J21" s="21"/>
    </row>
    <row r="22" spans="1:10">
      <c r="A22" s="28" t="s">
        <v>10</v>
      </c>
      <c r="B22" s="276">
        <f>SUM(B12:B21)</f>
        <v>0</v>
      </c>
      <c r="C22" s="395"/>
      <c r="D22" s="280">
        <f>SUM(D12:D21)</f>
        <v>0</v>
      </c>
      <c r="E22" s="395"/>
      <c r="F22" s="292"/>
      <c r="G22" s="783"/>
      <c r="H22" s="562">
        <f>ROUNDDOWN(D22*データ参照シート!B3/データ参照シート!C3,0)</f>
        <v>0</v>
      </c>
      <c r="I22" s="453"/>
      <c r="J22" s="21"/>
    </row>
    <row r="23" spans="1:10">
      <c r="A23" s="33" t="s">
        <v>12</v>
      </c>
      <c r="B23" s="434"/>
      <c r="C23" s="390" t="e">
        <f>データ参照シート!B93</f>
        <v>#N/A</v>
      </c>
      <c r="D23" s="437"/>
      <c r="E23" s="390" t="e">
        <f>C23</f>
        <v>#N/A</v>
      </c>
      <c r="F23" s="588"/>
      <c r="G23" s="783"/>
      <c r="H23" s="788"/>
      <c r="I23" s="450"/>
      <c r="J23" s="21"/>
    </row>
    <row r="24" spans="1:10">
      <c r="A24" s="39"/>
      <c r="B24" s="435"/>
      <c r="C24" s="391" t="e">
        <f>データ参照シート!B94</f>
        <v>#N/A</v>
      </c>
      <c r="D24" s="438"/>
      <c r="E24" s="391" t="e">
        <f t="shared" ref="E24:E29" si="1">C24</f>
        <v>#N/A</v>
      </c>
      <c r="F24" s="589"/>
      <c r="G24" s="783"/>
      <c r="H24" s="789"/>
      <c r="I24" s="451"/>
      <c r="J24" s="21"/>
    </row>
    <row r="25" spans="1:10">
      <c r="A25" s="39"/>
      <c r="B25" s="435"/>
      <c r="C25" s="391" t="e">
        <f>データ参照シート!B95</f>
        <v>#N/A</v>
      </c>
      <c r="D25" s="438"/>
      <c r="E25" s="391" t="e">
        <f t="shared" si="1"/>
        <v>#N/A</v>
      </c>
      <c r="F25" s="589"/>
      <c r="G25" s="783"/>
      <c r="H25" s="789"/>
      <c r="I25" s="451"/>
      <c r="J25" s="21"/>
    </row>
    <row r="26" spans="1:10">
      <c r="A26" s="39"/>
      <c r="B26" s="435"/>
      <c r="C26" s="391" t="e">
        <f>データ参照シート!B96</f>
        <v>#N/A</v>
      </c>
      <c r="D26" s="438"/>
      <c r="E26" s="391" t="e">
        <f t="shared" si="1"/>
        <v>#N/A</v>
      </c>
      <c r="F26" s="589"/>
      <c r="G26" s="783"/>
      <c r="H26" s="789"/>
      <c r="I26" s="451"/>
      <c r="J26" s="21"/>
    </row>
    <row r="27" spans="1:10">
      <c r="A27" s="39"/>
      <c r="B27" s="435"/>
      <c r="C27" s="391" t="e">
        <f>データ参照シート!B97</f>
        <v>#N/A</v>
      </c>
      <c r="D27" s="438"/>
      <c r="E27" s="391" t="e">
        <f t="shared" si="1"/>
        <v>#N/A</v>
      </c>
      <c r="F27" s="589"/>
      <c r="G27" s="783"/>
      <c r="H27" s="789"/>
      <c r="I27" s="451"/>
      <c r="J27" s="21"/>
    </row>
    <row r="28" spans="1:10">
      <c r="A28" s="39"/>
      <c r="B28" s="435"/>
      <c r="C28" s="391" t="e">
        <f>データ参照シート!B98</f>
        <v>#N/A</v>
      </c>
      <c r="D28" s="438"/>
      <c r="E28" s="391" t="e">
        <f t="shared" si="1"/>
        <v>#N/A</v>
      </c>
      <c r="F28" s="589"/>
      <c r="G28" s="783"/>
      <c r="H28" s="789"/>
      <c r="I28" s="451"/>
      <c r="J28" s="21"/>
    </row>
    <row r="29" spans="1:10">
      <c r="A29" s="37"/>
      <c r="B29" s="435"/>
      <c r="C29" s="391" t="e">
        <f>データ参照シート!B99</f>
        <v>#N/A</v>
      </c>
      <c r="D29" s="438"/>
      <c r="E29" s="391" t="e">
        <f t="shared" si="1"/>
        <v>#N/A</v>
      </c>
      <c r="F29" s="589"/>
      <c r="G29" s="783"/>
      <c r="H29" s="789"/>
      <c r="I29" s="451"/>
      <c r="J29" s="21"/>
    </row>
    <row r="30" spans="1:10" ht="14.25" thickBot="1">
      <c r="A30" s="237" t="s">
        <v>10</v>
      </c>
      <c r="B30" s="277">
        <f>SUM(B23:B29)</f>
        <v>0</v>
      </c>
      <c r="C30" s="298"/>
      <c r="D30" s="281">
        <f>SUM(D23:D29)</f>
        <v>0</v>
      </c>
      <c r="E30" s="297"/>
      <c r="F30" s="299"/>
      <c r="G30" s="784"/>
      <c r="H30" s="563">
        <f>ROUNDDOWN(D30*データ参照シート!B3/データ参照シート!C3,0)</f>
        <v>0</v>
      </c>
      <c r="I30" s="454"/>
      <c r="J30" s="21"/>
    </row>
    <row r="31" spans="1:10" ht="18" customHeight="1" thickTop="1" thickBot="1">
      <c r="A31" s="40" t="s">
        <v>13</v>
      </c>
      <c r="B31" s="278">
        <f>SUM(,B30,B22,B11)</f>
        <v>0</v>
      </c>
      <c r="C31" s="294"/>
      <c r="D31" s="282">
        <f>SUM(D30,D22,D11)</f>
        <v>0</v>
      </c>
      <c r="E31" s="294"/>
      <c r="F31" s="294"/>
      <c r="G31" s="294"/>
      <c r="H31" s="284">
        <f>SUM(H11,H22,H30)</f>
        <v>0</v>
      </c>
      <c r="I31" s="455"/>
      <c r="J31" s="21"/>
    </row>
    <row r="32" spans="1:10" ht="18" customHeight="1" thickTop="1" thickBot="1">
      <c r="A32" s="39" t="s">
        <v>14</v>
      </c>
      <c r="B32" s="286">
        <f>INT(B31*C32)</f>
        <v>0</v>
      </c>
      <c r="C32" s="456">
        <v>0.08</v>
      </c>
      <c r="D32" s="295"/>
      <c r="E32" s="295"/>
      <c r="F32" s="295"/>
      <c r="G32" s="295"/>
      <c r="H32" s="293"/>
      <c r="I32" s="291" t="str">
        <f>"税率"&amp;TEXT(C32,"0%")&amp;"で計算"</f>
        <v>税率8%で計算</v>
      </c>
      <c r="J32" s="21"/>
    </row>
    <row r="33" spans="1:10" ht="18" customHeight="1" thickBot="1">
      <c r="A33" s="287" t="s">
        <v>15</v>
      </c>
      <c r="B33" s="288">
        <f>SUM(B31:B32)</f>
        <v>0</v>
      </c>
      <c r="C33" s="296"/>
      <c r="D33" s="289">
        <f>D31</f>
        <v>0</v>
      </c>
      <c r="E33" s="296"/>
      <c r="F33" s="296"/>
      <c r="G33" s="296"/>
      <c r="H33" s="290">
        <f>H31</f>
        <v>0</v>
      </c>
      <c r="I33" s="590"/>
      <c r="J33" s="21"/>
    </row>
    <row r="34" spans="1:10" ht="19.5" customHeight="1">
      <c r="A34" s="25"/>
    </row>
  </sheetData>
  <sheetProtection sheet="1"/>
  <mergeCells count="11">
    <mergeCell ref="G8:G30"/>
    <mergeCell ref="H8:H10"/>
    <mergeCell ref="F12:F14"/>
    <mergeCell ref="H12:H21"/>
    <mergeCell ref="H23:H29"/>
    <mergeCell ref="A2:I2"/>
    <mergeCell ref="B6:C6"/>
    <mergeCell ref="D6:F6"/>
    <mergeCell ref="G6:G7"/>
    <mergeCell ref="H6:H7"/>
    <mergeCell ref="I6:I7"/>
  </mergeCells>
  <phoneticPr fontId="2"/>
  <conditionalFormatting sqref="H11">
    <cfRule type="cellIs" dxfId="74" priority="1" stopIfTrue="1" operator="greaterThan">
      <formula>#REF!</formula>
    </cfRule>
  </conditionalFormatting>
  <conditionalFormatting sqref="H22">
    <cfRule type="cellIs" dxfId="73" priority="2" stopIfTrue="1" operator="greaterThan">
      <formula>#REF!</formula>
    </cfRule>
  </conditionalFormatting>
  <conditionalFormatting sqref="H30">
    <cfRule type="cellIs" dxfId="72"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2">
      <formula1>0</formula1>
    </dataValidation>
    <dataValidation type="textLength" operator="equal" allowBlank="1" showInputMessage="1" showErrorMessage="1" errorTitle="消費税計上不可" error="補助対象経費の消費税計上は出来ません。" sqref="D32:G32">
      <formula1>0</formula1>
    </dataValidation>
    <dataValidation allowBlank="1" showInputMessage="1" showErrorMessage="1" prompt="自動計算としていますが、不都合がある場合は適宜修正をしてください。" sqref="H11 H22 H30"/>
  </dataValidations>
  <pageMargins left="0.43307086614173229" right="0" top="0.15748031496062992" bottom="0.15748031496062992" header="0.31496062992125984" footer="0.31496062992125984"/>
  <pageSetup paperSize="9" scale="73" orientation="portrait" blackAndWhite="1" r:id="rId1"/>
  <ignoredErrors>
    <ignoredError sqref="H30 H22 H1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4"/>
  <sheetViews>
    <sheetView view="pageBreakPreview" zoomScaleNormal="85" zoomScaleSheetLayoutView="100" workbookViewId="0"/>
  </sheetViews>
  <sheetFormatPr defaultRowHeight="13.5"/>
  <cols>
    <col min="1" max="1" width="12.7265625" style="23" customWidth="1"/>
    <col min="2" max="6" width="10.453125" style="23" customWidth="1"/>
    <col min="7" max="7" width="6.36328125" style="42" customWidth="1"/>
    <col min="8" max="8" width="10.453125" style="23" customWidth="1"/>
    <col min="9" max="9" width="10.90625" style="23" customWidth="1"/>
    <col min="10" max="16384" width="8.7265625" style="23"/>
  </cols>
  <sheetData>
    <row r="1" spans="1:13" ht="18.75" customHeight="1">
      <c r="A1" s="457" t="s">
        <v>382</v>
      </c>
      <c r="B1" s="21"/>
      <c r="C1" s="21"/>
      <c r="D1" s="21"/>
      <c r="E1" s="21"/>
      <c r="F1" s="21"/>
      <c r="G1" s="22"/>
      <c r="H1" s="21"/>
      <c r="I1" s="21"/>
      <c r="J1" s="21"/>
      <c r="K1" s="250"/>
      <c r="L1" s="250"/>
      <c r="M1" s="250"/>
    </row>
    <row r="2" spans="1:13" ht="22.5" customHeight="1">
      <c r="A2" s="768" t="str">
        <f>"設備導入事業経費の配分"&amp;"&lt;平成"&amp;データ参照シート!B13&amp;"年度&gt;"</f>
        <v>設備導入事業経費の配分&lt;平成-年度&gt;</v>
      </c>
      <c r="B2" s="769"/>
      <c r="C2" s="769"/>
      <c r="D2" s="769"/>
      <c r="E2" s="769"/>
      <c r="F2" s="769"/>
      <c r="G2" s="769"/>
      <c r="H2" s="769"/>
      <c r="I2" s="769"/>
      <c r="J2" s="21"/>
      <c r="K2" s="250"/>
      <c r="L2" s="250"/>
      <c r="M2" s="250"/>
    </row>
    <row r="3" spans="1:13" ht="9.75" customHeight="1">
      <c r="A3" s="202"/>
      <c r="B3" s="251"/>
      <c r="C3" s="251"/>
      <c r="D3" s="251"/>
      <c r="E3" s="251"/>
      <c r="F3" s="251"/>
      <c r="G3" s="251"/>
      <c r="H3" s="251"/>
      <c r="I3" s="251"/>
      <c r="J3" s="21"/>
      <c r="K3" s="250"/>
      <c r="L3" s="250"/>
      <c r="M3" s="250"/>
    </row>
    <row r="4" spans="1:13" ht="14.25">
      <c r="A4" s="396" t="str">
        <f>データ参照シート!B16</f>
        <v>※事業年度外のため、本シートは提出の必要はありません。</v>
      </c>
      <c r="B4" s="397"/>
      <c r="C4" s="398"/>
      <c r="D4" s="398"/>
      <c r="E4" s="24"/>
      <c r="F4" s="24"/>
      <c r="G4" s="24"/>
      <c r="H4" s="21"/>
      <c r="I4" s="21"/>
      <c r="J4" s="21"/>
      <c r="K4" s="250"/>
      <c r="L4" s="250"/>
      <c r="M4" s="250"/>
    </row>
    <row r="5" spans="1:13" ht="18" customHeight="1" thickBot="1">
      <c r="A5" s="21" t="s">
        <v>533</v>
      </c>
      <c r="B5" s="21"/>
      <c r="C5" s="21"/>
      <c r="D5" s="21"/>
      <c r="E5" s="21"/>
      <c r="F5" s="21"/>
      <c r="G5" s="22"/>
      <c r="H5" s="21"/>
      <c r="I5" s="26" t="s">
        <v>6</v>
      </c>
      <c r="J5" s="21"/>
      <c r="K5" s="250"/>
      <c r="L5" s="250"/>
      <c r="M5" s="250"/>
    </row>
    <row r="6" spans="1:13" ht="18" customHeight="1">
      <c r="A6" s="27" t="s">
        <v>592</v>
      </c>
      <c r="B6" s="770" t="s">
        <v>591</v>
      </c>
      <c r="C6" s="771"/>
      <c r="D6" s="772" t="s">
        <v>7</v>
      </c>
      <c r="E6" s="771"/>
      <c r="F6" s="771"/>
      <c r="G6" s="773" t="s">
        <v>207</v>
      </c>
      <c r="H6" s="775" t="s">
        <v>16</v>
      </c>
      <c r="I6" s="777" t="s">
        <v>208</v>
      </c>
      <c r="J6" s="21"/>
      <c r="K6" s="250"/>
      <c r="L6" s="250"/>
      <c r="M6" s="250"/>
    </row>
    <row r="7" spans="1:13" ht="18" customHeight="1">
      <c r="A7" s="28" t="s">
        <v>593</v>
      </c>
      <c r="B7" s="29" t="s">
        <v>8</v>
      </c>
      <c r="C7" s="30" t="s">
        <v>594</v>
      </c>
      <c r="D7" s="31" t="s">
        <v>8</v>
      </c>
      <c r="E7" s="32" t="s">
        <v>594</v>
      </c>
      <c r="F7" s="30" t="s">
        <v>595</v>
      </c>
      <c r="G7" s="774"/>
      <c r="H7" s="776"/>
      <c r="I7" s="778"/>
      <c r="J7" s="21"/>
      <c r="K7" s="250"/>
      <c r="L7" s="250"/>
      <c r="M7" s="250"/>
    </row>
    <row r="8" spans="1:13">
      <c r="A8" s="33" t="s">
        <v>9</v>
      </c>
      <c r="B8" s="434"/>
      <c r="C8" s="399" t="s">
        <v>1008</v>
      </c>
      <c r="D8" s="458"/>
      <c r="E8" s="401" t="str">
        <f>C8</f>
        <v>実施設計費</v>
      </c>
      <c r="F8" s="437"/>
      <c r="G8" s="782" t="str">
        <f>データ参照シート!B4</f>
        <v>１／３</v>
      </c>
      <c r="H8" s="790"/>
      <c r="I8" s="446"/>
      <c r="J8" s="21"/>
      <c r="K8" s="250"/>
      <c r="L8" s="250"/>
      <c r="M8" s="250"/>
    </row>
    <row r="9" spans="1:13">
      <c r="A9" s="35"/>
      <c r="B9" s="435"/>
      <c r="C9" s="391" t="str">
        <f>IF(データ参照シート!$B$2="地中熱利用","調査費","")</f>
        <v/>
      </c>
      <c r="D9" s="459"/>
      <c r="E9" s="391" t="str">
        <f>IF(データ参照シート!$B$2="地中熱利用","調査費","")</f>
        <v/>
      </c>
      <c r="F9" s="438"/>
      <c r="G9" s="783"/>
      <c r="H9" s="791"/>
      <c r="I9" s="447"/>
      <c r="J9" s="21"/>
      <c r="K9" s="250"/>
      <c r="L9" s="250"/>
      <c r="M9" s="250"/>
    </row>
    <row r="10" spans="1:13">
      <c r="A10" s="36"/>
      <c r="B10" s="436"/>
      <c r="C10" s="400"/>
      <c r="D10" s="460"/>
      <c r="E10" s="402"/>
      <c r="F10" s="439"/>
      <c r="G10" s="783"/>
      <c r="H10" s="792"/>
      <c r="I10" s="448"/>
      <c r="J10" s="21"/>
    </row>
    <row r="11" spans="1:13">
      <c r="A11" s="28" t="s">
        <v>10</v>
      </c>
      <c r="B11" s="276">
        <f>SUM(B8:B10)</f>
        <v>0</v>
      </c>
      <c r="C11" s="395"/>
      <c r="D11" s="383">
        <f>SUM(D8:D10)</f>
        <v>0</v>
      </c>
      <c r="E11" s="395"/>
      <c r="F11" s="292"/>
      <c r="G11" s="783"/>
      <c r="H11" s="564">
        <f>ROUNDDOWN(D11*データ参照シート!B3/データ参照シート!C3,0)</f>
        <v>0</v>
      </c>
      <c r="I11" s="449"/>
      <c r="J11" s="21"/>
    </row>
    <row r="12" spans="1:13">
      <c r="A12" s="33" t="s">
        <v>11</v>
      </c>
      <c r="B12" s="434"/>
      <c r="C12" s="390" t="e">
        <f>データ参照シート!B83</f>
        <v>#N/A</v>
      </c>
      <c r="D12" s="458"/>
      <c r="E12" s="390" t="e">
        <f>C12</f>
        <v>#N/A</v>
      </c>
      <c r="F12" s="793" t="s">
        <v>596</v>
      </c>
      <c r="G12" s="783"/>
      <c r="H12" s="790"/>
      <c r="I12" s="450"/>
      <c r="J12" s="21"/>
    </row>
    <row r="13" spans="1:13">
      <c r="A13" s="37"/>
      <c r="B13" s="435"/>
      <c r="C13" s="391" t="e">
        <f>データ参照シート!B84</f>
        <v>#N/A</v>
      </c>
      <c r="D13" s="459"/>
      <c r="E13" s="391" t="e">
        <f t="shared" ref="E13:E21" si="0">C13</f>
        <v>#N/A</v>
      </c>
      <c r="F13" s="794"/>
      <c r="G13" s="783"/>
      <c r="H13" s="791"/>
      <c r="I13" s="451"/>
      <c r="J13" s="21"/>
    </row>
    <row r="14" spans="1:13">
      <c r="A14" s="37"/>
      <c r="B14" s="435"/>
      <c r="C14" s="391" t="e">
        <f>データ参照シート!B85</f>
        <v>#N/A</v>
      </c>
      <c r="D14" s="459"/>
      <c r="E14" s="391" t="e">
        <f t="shared" si="0"/>
        <v>#N/A</v>
      </c>
      <c r="F14" s="794"/>
      <c r="G14" s="783"/>
      <c r="H14" s="791"/>
      <c r="I14" s="451"/>
      <c r="J14" s="21"/>
    </row>
    <row r="15" spans="1:13">
      <c r="A15" s="37"/>
      <c r="B15" s="435"/>
      <c r="C15" s="392" t="e">
        <f>データ参照シート!B86</f>
        <v>#N/A</v>
      </c>
      <c r="D15" s="459"/>
      <c r="E15" s="391" t="e">
        <f t="shared" si="0"/>
        <v>#N/A</v>
      </c>
      <c r="F15" s="443"/>
      <c r="G15" s="783"/>
      <c r="H15" s="791"/>
      <c r="I15" s="451"/>
      <c r="J15" s="21"/>
    </row>
    <row r="16" spans="1:13">
      <c r="A16" s="35"/>
      <c r="B16" s="435"/>
      <c r="C16" s="392" t="e">
        <f>データ参照シート!B87</f>
        <v>#N/A</v>
      </c>
      <c r="D16" s="459"/>
      <c r="E16" s="391" t="e">
        <f t="shared" si="0"/>
        <v>#N/A</v>
      </c>
      <c r="F16" s="443"/>
      <c r="G16" s="783"/>
      <c r="H16" s="791"/>
      <c r="I16" s="451"/>
      <c r="J16" s="21"/>
    </row>
    <row r="17" spans="1:10">
      <c r="A17" s="37"/>
      <c r="B17" s="435"/>
      <c r="C17" s="392" t="e">
        <f>データ参照シート!B88</f>
        <v>#N/A</v>
      </c>
      <c r="D17" s="459"/>
      <c r="E17" s="391" t="e">
        <f t="shared" si="0"/>
        <v>#N/A</v>
      </c>
      <c r="F17" s="444"/>
      <c r="G17" s="783"/>
      <c r="H17" s="791"/>
      <c r="I17" s="451"/>
      <c r="J17" s="21"/>
    </row>
    <row r="18" spans="1:10">
      <c r="A18" s="37"/>
      <c r="B18" s="435"/>
      <c r="C18" s="392" t="e">
        <f>データ参照シート!B89</f>
        <v>#N/A</v>
      </c>
      <c r="D18" s="459"/>
      <c r="E18" s="391" t="e">
        <f t="shared" si="0"/>
        <v>#N/A</v>
      </c>
      <c r="F18" s="444"/>
      <c r="G18" s="783"/>
      <c r="H18" s="791"/>
      <c r="I18" s="451"/>
      <c r="J18" s="21"/>
    </row>
    <row r="19" spans="1:10">
      <c r="A19" s="37"/>
      <c r="B19" s="435"/>
      <c r="C19" s="392" t="e">
        <f>データ参照シート!B90</f>
        <v>#N/A</v>
      </c>
      <c r="D19" s="459"/>
      <c r="E19" s="391" t="e">
        <f t="shared" si="0"/>
        <v>#N/A</v>
      </c>
      <c r="F19" s="444"/>
      <c r="G19" s="783"/>
      <c r="H19" s="791"/>
      <c r="I19" s="451"/>
      <c r="J19" s="21"/>
    </row>
    <row r="20" spans="1:10">
      <c r="A20" s="37"/>
      <c r="B20" s="435"/>
      <c r="C20" s="392" t="e">
        <f>データ参照シート!B91</f>
        <v>#N/A</v>
      </c>
      <c r="D20" s="459"/>
      <c r="E20" s="391" t="e">
        <f t="shared" si="0"/>
        <v>#N/A</v>
      </c>
      <c r="F20" s="444"/>
      <c r="G20" s="783"/>
      <c r="H20" s="791"/>
      <c r="I20" s="451"/>
      <c r="J20" s="21"/>
    </row>
    <row r="21" spans="1:10">
      <c r="A21" s="38"/>
      <c r="B21" s="436"/>
      <c r="C21" s="393" t="e">
        <f>データ参照シート!B92</f>
        <v>#N/A</v>
      </c>
      <c r="D21" s="460"/>
      <c r="E21" s="394" t="e">
        <f t="shared" si="0"/>
        <v>#N/A</v>
      </c>
      <c r="F21" s="445"/>
      <c r="G21" s="783"/>
      <c r="H21" s="792"/>
      <c r="I21" s="452"/>
      <c r="J21" s="21"/>
    </row>
    <row r="22" spans="1:10">
      <c r="A22" s="28" t="s">
        <v>10</v>
      </c>
      <c r="B22" s="276">
        <f>SUM(B12:B21)</f>
        <v>0</v>
      </c>
      <c r="C22" s="395"/>
      <c r="D22" s="383">
        <f>SUM(D12:D21)</f>
        <v>0</v>
      </c>
      <c r="E22" s="395"/>
      <c r="F22" s="292"/>
      <c r="G22" s="783"/>
      <c r="H22" s="564">
        <f>ROUNDDOWN(D22*データ参照シート!B3/データ参照シート!C3,0)</f>
        <v>0</v>
      </c>
      <c r="I22" s="453"/>
      <c r="J22" s="21"/>
    </row>
    <row r="23" spans="1:10">
      <c r="A23" s="33" t="s">
        <v>12</v>
      </c>
      <c r="B23" s="434"/>
      <c r="C23" s="390" t="e">
        <f>データ参照シート!B93</f>
        <v>#N/A</v>
      </c>
      <c r="D23" s="458"/>
      <c r="E23" s="390" t="e">
        <f>C23</f>
        <v>#N/A</v>
      </c>
      <c r="F23" s="588"/>
      <c r="G23" s="783"/>
      <c r="H23" s="795"/>
      <c r="I23" s="450"/>
      <c r="J23" s="21"/>
    </row>
    <row r="24" spans="1:10">
      <c r="A24" s="39"/>
      <c r="B24" s="435"/>
      <c r="C24" s="391" t="e">
        <f>データ参照シート!B94</f>
        <v>#N/A</v>
      </c>
      <c r="D24" s="459"/>
      <c r="E24" s="391" t="e">
        <f t="shared" ref="E24:E29" si="1">C24</f>
        <v>#N/A</v>
      </c>
      <c r="F24" s="589"/>
      <c r="G24" s="783"/>
      <c r="H24" s="796"/>
      <c r="I24" s="451"/>
      <c r="J24" s="21"/>
    </row>
    <row r="25" spans="1:10">
      <c r="A25" s="39"/>
      <c r="B25" s="435"/>
      <c r="C25" s="391" t="e">
        <f>データ参照シート!B95</f>
        <v>#N/A</v>
      </c>
      <c r="D25" s="459"/>
      <c r="E25" s="391" t="e">
        <f t="shared" si="1"/>
        <v>#N/A</v>
      </c>
      <c r="F25" s="589"/>
      <c r="G25" s="783"/>
      <c r="H25" s="796"/>
      <c r="I25" s="451"/>
      <c r="J25" s="21"/>
    </row>
    <row r="26" spans="1:10">
      <c r="A26" s="39"/>
      <c r="B26" s="435"/>
      <c r="C26" s="391" t="e">
        <f>データ参照シート!B96</f>
        <v>#N/A</v>
      </c>
      <c r="D26" s="459"/>
      <c r="E26" s="391" t="e">
        <f t="shared" si="1"/>
        <v>#N/A</v>
      </c>
      <c r="F26" s="589"/>
      <c r="G26" s="783"/>
      <c r="H26" s="796"/>
      <c r="I26" s="451"/>
      <c r="J26" s="21"/>
    </row>
    <row r="27" spans="1:10">
      <c r="A27" s="39"/>
      <c r="B27" s="435"/>
      <c r="C27" s="391" t="e">
        <f>データ参照シート!B97</f>
        <v>#N/A</v>
      </c>
      <c r="D27" s="459"/>
      <c r="E27" s="391" t="e">
        <f t="shared" si="1"/>
        <v>#N/A</v>
      </c>
      <c r="F27" s="589"/>
      <c r="G27" s="783"/>
      <c r="H27" s="796"/>
      <c r="I27" s="451"/>
      <c r="J27" s="21"/>
    </row>
    <row r="28" spans="1:10">
      <c r="A28" s="39"/>
      <c r="B28" s="435"/>
      <c r="C28" s="391" t="e">
        <f>データ参照シート!B98</f>
        <v>#N/A</v>
      </c>
      <c r="D28" s="459"/>
      <c r="E28" s="391" t="e">
        <f t="shared" si="1"/>
        <v>#N/A</v>
      </c>
      <c r="F28" s="589"/>
      <c r="G28" s="783"/>
      <c r="H28" s="796"/>
      <c r="I28" s="451"/>
      <c r="J28" s="21"/>
    </row>
    <row r="29" spans="1:10">
      <c r="A29" s="37"/>
      <c r="B29" s="435"/>
      <c r="C29" s="391" t="e">
        <f>データ参照シート!B99</f>
        <v>#N/A</v>
      </c>
      <c r="D29" s="459"/>
      <c r="E29" s="391" t="e">
        <f t="shared" si="1"/>
        <v>#N/A</v>
      </c>
      <c r="F29" s="589"/>
      <c r="G29" s="783"/>
      <c r="H29" s="796"/>
      <c r="I29" s="451"/>
      <c r="J29" s="21"/>
    </row>
    <row r="30" spans="1:10" ht="14.25" thickBot="1">
      <c r="A30" s="237" t="s">
        <v>10</v>
      </c>
      <c r="B30" s="277">
        <f>SUM(B23:B29)</f>
        <v>0</v>
      </c>
      <c r="C30" s="298"/>
      <c r="D30" s="385">
        <f>SUM(D23:D29)</f>
        <v>0</v>
      </c>
      <c r="E30" s="297"/>
      <c r="F30" s="299"/>
      <c r="G30" s="784"/>
      <c r="H30" s="565">
        <f>ROUNDDOWN(D30*データ参照シート!B3/データ参照シート!C3,0)</f>
        <v>0</v>
      </c>
      <c r="I30" s="454"/>
      <c r="J30" s="21"/>
    </row>
    <row r="31" spans="1:10" ht="18" customHeight="1" thickTop="1" thickBot="1">
      <c r="A31" s="40" t="s">
        <v>13</v>
      </c>
      <c r="B31" s="278">
        <f>SUM(,B30,B22,B11)</f>
        <v>0</v>
      </c>
      <c r="C31" s="294"/>
      <c r="D31" s="282">
        <f>SUM(D30,D22,D11)</f>
        <v>0</v>
      </c>
      <c r="E31" s="294"/>
      <c r="F31" s="294"/>
      <c r="G31" s="294"/>
      <c r="H31" s="284">
        <f>SUM(H11,H22,H30)</f>
        <v>0</v>
      </c>
      <c r="I31" s="455"/>
      <c r="J31" s="21"/>
    </row>
    <row r="32" spans="1:10" ht="18" customHeight="1" thickTop="1" thickBot="1">
      <c r="A32" s="39" t="s">
        <v>14</v>
      </c>
      <c r="B32" s="286">
        <f>INT(B31*C32)</f>
        <v>0</v>
      </c>
      <c r="C32" s="456">
        <v>0.08</v>
      </c>
      <c r="D32" s="295"/>
      <c r="E32" s="295"/>
      <c r="F32" s="295"/>
      <c r="G32" s="295"/>
      <c r="H32" s="293"/>
      <c r="I32" s="291" t="str">
        <f>"税率"&amp;TEXT(C32,"0%")&amp;"で計算"</f>
        <v>税率8%で計算</v>
      </c>
      <c r="J32" s="21"/>
    </row>
    <row r="33" spans="1:10" ht="18" customHeight="1" thickBot="1">
      <c r="A33" s="287" t="s">
        <v>15</v>
      </c>
      <c r="B33" s="288">
        <f>SUM(B31:B32)</f>
        <v>0</v>
      </c>
      <c r="C33" s="296"/>
      <c r="D33" s="289">
        <f>D31</f>
        <v>0</v>
      </c>
      <c r="E33" s="296"/>
      <c r="F33" s="296"/>
      <c r="G33" s="296"/>
      <c r="H33" s="290">
        <f>H31</f>
        <v>0</v>
      </c>
      <c r="I33" s="590"/>
      <c r="J33" s="21"/>
    </row>
    <row r="34" spans="1:10" ht="19.5" customHeight="1">
      <c r="A34" s="25"/>
    </row>
  </sheetData>
  <sheetProtection sheet="1"/>
  <mergeCells count="11">
    <mergeCell ref="G8:G30"/>
    <mergeCell ref="H8:H10"/>
    <mergeCell ref="F12:F14"/>
    <mergeCell ref="H12:H21"/>
    <mergeCell ref="H23:H29"/>
    <mergeCell ref="A2:I2"/>
    <mergeCell ref="B6:C6"/>
    <mergeCell ref="D6:F6"/>
    <mergeCell ref="G6:G7"/>
    <mergeCell ref="H6:H7"/>
    <mergeCell ref="I6:I7"/>
  </mergeCells>
  <phoneticPr fontId="2"/>
  <conditionalFormatting sqref="H11">
    <cfRule type="cellIs" dxfId="71" priority="1" stopIfTrue="1" operator="greaterThan">
      <formula>#REF!</formula>
    </cfRule>
  </conditionalFormatting>
  <conditionalFormatting sqref="H22">
    <cfRule type="cellIs" dxfId="70" priority="2" stopIfTrue="1" operator="greaterThan">
      <formula>#REF!</formula>
    </cfRule>
  </conditionalFormatting>
  <conditionalFormatting sqref="H30">
    <cfRule type="cellIs" dxfId="69" priority="3" stopIfTrue="1" operator="greaterThan">
      <formula>#REF!</formula>
    </cfRule>
  </conditionalFormatting>
  <dataValidations count="3">
    <dataValidation type="textLength" operator="equal" allowBlank="1" showInputMessage="1" showErrorMessage="1" errorTitle="消費税計上不可" error="補助対象経費の消費税計上は出来ません。" sqref="D32:G32">
      <formula1>0</formula1>
    </dataValidation>
    <dataValidation type="textLength" operator="equal" allowBlank="1" showInputMessage="1" showErrorMessage="1" errorTitle="消費税計上不可" error="補助金の消費税計上は出来ません。" sqref="H32">
      <formula1>0</formula1>
    </dataValidation>
    <dataValidation allowBlank="1" showInputMessage="1" showErrorMessage="1" prompt="自動計算としていますが、不都合がある場合は適宜修正をしてください。" sqref="H11 H22 H30"/>
  </dataValidations>
  <pageMargins left="0.43307086614173229" right="0" top="0.15748031496062992" bottom="0.15748031496062992" header="0.31496062992125984" footer="0.31496062992125984"/>
  <pageSetup paperSize="9" scale="7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5"/>
  <sheetViews>
    <sheetView view="pageBreakPreview" zoomScaleNormal="85" zoomScaleSheetLayoutView="100" workbookViewId="0"/>
  </sheetViews>
  <sheetFormatPr defaultRowHeight="13.5"/>
  <cols>
    <col min="1" max="1" width="12.7265625" style="23" customWidth="1"/>
    <col min="2" max="6" width="10.453125" style="23" customWidth="1"/>
    <col min="7" max="7" width="6.36328125" style="42" customWidth="1"/>
    <col min="8" max="8" width="10.453125" style="23" customWidth="1"/>
    <col min="9" max="9" width="10.90625" style="23" customWidth="1"/>
    <col min="10" max="16384" width="8.7265625" style="23"/>
  </cols>
  <sheetData>
    <row r="1" spans="1:13" ht="18.75" customHeight="1">
      <c r="A1" s="178" t="s">
        <v>382</v>
      </c>
      <c r="B1" s="21"/>
      <c r="C1" s="21"/>
      <c r="D1" s="21"/>
      <c r="E1" s="21"/>
      <c r="F1" s="21"/>
      <c r="G1" s="22"/>
      <c r="H1" s="21"/>
      <c r="I1" s="324"/>
      <c r="J1" s="21"/>
      <c r="K1" s="798"/>
      <c r="L1" s="798"/>
      <c r="M1" s="798"/>
    </row>
    <row r="2" spans="1:13" ht="22.5" customHeight="1">
      <c r="A2" s="768" t="s">
        <v>384</v>
      </c>
      <c r="B2" s="769"/>
      <c r="C2" s="769"/>
      <c r="D2" s="769"/>
      <c r="E2" s="769"/>
      <c r="F2" s="769"/>
      <c r="G2" s="769"/>
      <c r="H2" s="769"/>
      <c r="I2" s="769"/>
      <c r="J2" s="21"/>
      <c r="K2" s="798"/>
      <c r="L2" s="798"/>
      <c r="M2" s="798"/>
    </row>
    <row r="3" spans="1:13" ht="9.75" customHeight="1">
      <c r="A3" s="202"/>
      <c r="B3" s="212"/>
      <c r="C3" s="212"/>
      <c r="D3" s="212"/>
      <c r="E3" s="212"/>
      <c r="F3" s="212"/>
      <c r="G3" s="212"/>
      <c r="H3" s="212"/>
      <c r="I3" s="212"/>
      <c r="J3" s="21"/>
      <c r="K3" s="798"/>
      <c r="L3" s="798"/>
      <c r="M3" s="798"/>
    </row>
    <row r="4" spans="1:13" ht="14.25">
      <c r="A4" s="396" t="s">
        <v>385</v>
      </c>
      <c r="B4" s="397"/>
      <c r="C4" s="398"/>
      <c r="D4" s="398"/>
      <c r="E4" s="24"/>
      <c r="F4" s="24"/>
      <c r="G4" s="24"/>
      <c r="H4" s="21"/>
      <c r="I4" s="21"/>
      <c r="J4" s="21"/>
      <c r="K4" s="798"/>
      <c r="L4" s="798"/>
      <c r="M4" s="798"/>
    </row>
    <row r="5" spans="1:13" ht="18" customHeight="1" thickBot="1">
      <c r="A5" s="21" t="s">
        <v>533</v>
      </c>
      <c r="B5" s="21"/>
      <c r="C5" s="21"/>
      <c r="D5" s="21"/>
      <c r="E5" s="21"/>
      <c r="F5" s="21"/>
      <c r="G5" s="22"/>
      <c r="H5" s="21"/>
      <c r="I5" s="26" t="s">
        <v>6</v>
      </c>
      <c r="J5" s="21"/>
      <c r="K5" s="798"/>
      <c r="L5" s="798"/>
      <c r="M5" s="798"/>
    </row>
    <row r="6" spans="1:13" ht="18" customHeight="1">
      <c r="A6" s="27" t="s">
        <v>592</v>
      </c>
      <c r="B6" s="770" t="s">
        <v>591</v>
      </c>
      <c r="C6" s="771"/>
      <c r="D6" s="772" t="s">
        <v>7</v>
      </c>
      <c r="E6" s="771"/>
      <c r="F6" s="771"/>
      <c r="G6" s="773" t="s">
        <v>207</v>
      </c>
      <c r="H6" s="775" t="s">
        <v>16</v>
      </c>
      <c r="I6" s="777" t="s">
        <v>208</v>
      </c>
      <c r="J6" s="21"/>
      <c r="K6" s="798"/>
      <c r="L6" s="798"/>
      <c r="M6" s="798"/>
    </row>
    <row r="7" spans="1:13" ht="18" customHeight="1">
      <c r="A7" s="28" t="s">
        <v>593</v>
      </c>
      <c r="B7" s="29" t="s">
        <v>8</v>
      </c>
      <c r="C7" s="30" t="s">
        <v>594</v>
      </c>
      <c r="D7" s="31" t="s">
        <v>8</v>
      </c>
      <c r="E7" s="32" t="s">
        <v>594</v>
      </c>
      <c r="F7" s="30" t="s">
        <v>595</v>
      </c>
      <c r="G7" s="774"/>
      <c r="H7" s="776"/>
      <c r="I7" s="778"/>
      <c r="J7" s="21"/>
      <c r="K7" s="798"/>
      <c r="L7" s="798"/>
      <c r="M7" s="798"/>
    </row>
    <row r="8" spans="1:13">
      <c r="A8" s="33" t="s">
        <v>9</v>
      </c>
      <c r="B8" s="376" t="str">
        <f>IF(SUM('3-2　設備導入事業経費の配分（当年度）（熱利用）:3-2　設備導入事業経費の配分（他年度３）（熱利用）'!B8)=0,"-",SUM('3-2　設備導入事業経費の配分（当年度）（熱利用）:3-2　設備導入事業経費の配分（他年度３）（熱利用）'!B8))</f>
        <v>-</v>
      </c>
      <c r="C8" s="399" t="s">
        <v>1008</v>
      </c>
      <c r="D8" s="380" t="str">
        <f>IF(SUM('3-2　設備導入事業経費の配分（当年度）（熱利用）:3-2　設備導入事業経費の配分（他年度３）（熱利用）'!D8)=0,"-",SUM('3-2　設備導入事業経費の配分（当年度）（熱利用）:3-2　設備導入事業経費の配分（他年度３）（熱利用）'!D8))</f>
        <v>-</v>
      </c>
      <c r="E8" s="401" t="str">
        <f>C8</f>
        <v>実施設計費</v>
      </c>
      <c r="F8" s="779"/>
      <c r="G8" s="782" t="str">
        <f>データ参照シート!B4</f>
        <v>１／３</v>
      </c>
      <c r="H8" s="779"/>
      <c r="I8" s="446"/>
      <c r="J8" s="21"/>
      <c r="K8" s="798"/>
      <c r="L8" s="798"/>
      <c r="M8" s="798"/>
    </row>
    <row r="9" spans="1:13">
      <c r="A9" s="35"/>
      <c r="B9" s="286" t="str">
        <f>IF(SUM('3-2　設備導入事業経費の配分（当年度）（熱利用）:3-2　設備導入事業経費の配分（他年度３）（熱利用）'!B9)=0,"-",SUM('3-2　設備導入事業経費の配分（当年度）（熱利用）:3-2　設備導入事業経費の配分（他年度３）（熱利用）'!B9))</f>
        <v>-</v>
      </c>
      <c r="C9" s="391" t="str">
        <f>IF(データ参照シート!$B$2="地中熱利用","調査費","")</f>
        <v/>
      </c>
      <c r="D9" s="381" t="str">
        <f>IF(SUM('3-2　設備導入事業経費の配分（当年度）（熱利用）:3-2　設備導入事業経費の配分（他年度３）（熱利用）'!D9)=0,"-",SUM('3-2　設備導入事業経費の配分（当年度）（熱利用）:3-2　設備導入事業経費の配分（他年度３）（熱利用）'!D9))</f>
        <v>-</v>
      </c>
      <c r="E9" s="391" t="str">
        <f>IF(データ参照シート!$B$2="地中熱利用","調査費","")</f>
        <v/>
      </c>
      <c r="F9" s="797"/>
      <c r="G9" s="783"/>
      <c r="H9" s="780"/>
      <c r="I9" s="447"/>
      <c r="J9" s="21"/>
      <c r="K9" s="798"/>
      <c r="L9" s="798"/>
      <c r="M9" s="798"/>
    </row>
    <row r="10" spans="1:13">
      <c r="A10" s="36"/>
      <c r="B10" s="377" t="str">
        <f>IF(SUM('3-2　設備導入事業経費の配分（当年度）（熱利用）:3-2　設備導入事業経費の配分（他年度３）（熱利用）'!B10)=0,"-",SUM('3-2　設備導入事業経費の配分（当年度）（熱利用）:3-2　設備導入事業経費の配分（他年度３）（熱利用）'!B10))</f>
        <v>-</v>
      </c>
      <c r="C10" s="400"/>
      <c r="D10" s="382" t="str">
        <f>IF(SUM('3-2　設備導入事業経費の配分（当年度）（熱利用）:3-2　設備導入事業経費の配分（他年度３）（熱利用）'!D10)=0,"-",SUM('3-2　設備導入事業経費の配分（当年度）（熱利用）:3-2　設備導入事業経費の配分（他年度３）（熱利用）'!D10))</f>
        <v>-</v>
      </c>
      <c r="E10" s="400"/>
      <c r="F10" s="797"/>
      <c r="G10" s="783"/>
      <c r="H10" s="781"/>
      <c r="I10" s="448"/>
      <c r="J10" s="21"/>
    </row>
    <row r="11" spans="1:13">
      <c r="A11" s="28" t="s">
        <v>10</v>
      </c>
      <c r="B11" s="378" t="str">
        <f>IF(SUM('3-2　設備導入事業経費の配分（当年度）（熱利用）:3-2　設備導入事業経費の配分（他年度３）（熱利用）'!B11)=0,"-",SUM('3-2　設備導入事業経費の配分（当年度）（熱利用）:3-2　設備導入事業経費の配分（他年度３）（熱利用）'!B11))</f>
        <v>-</v>
      </c>
      <c r="C11" s="395"/>
      <c r="D11" s="383" t="str">
        <f>IF(SUM('3-2　設備導入事業経費の配分（当年度）（熱利用）:3-2　設備導入事業経費の配分（他年度３）（熱利用）'!D11)=0,"-",SUM('3-2　設備導入事業経費の配分（当年度）（熱利用）:3-2　設備導入事業経費の配分（他年度３）（熱利用）'!D11))</f>
        <v>-</v>
      </c>
      <c r="E11" s="395"/>
      <c r="F11" s="797"/>
      <c r="G11" s="783"/>
      <c r="H11" s="386" t="str">
        <f>IF(SUM('3-2　設備導入事業経費の配分（当年度）（熱利用）:3-2　設備導入事業経費の配分（他年度３）（熱利用）'!H11)=0,"-",SUM('3-2　設備導入事業経費の配分（当年度）（熱利用）:3-2　設備導入事業経費の配分（他年度３）（熱利用）'!H11))</f>
        <v>-</v>
      </c>
      <c r="I11" s="449"/>
      <c r="J11" s="21"/>
    </row>
    <row r="12" spans="1:13" ht="13.5" customHeight="1">
      <c r="A12" s="33" t="s">
        <v>11</v>
      </c>
      <c r="B12" s="376" t="str">
        <f>IF(SUM('3-2　設備導入事業経費の配分（当年度）（熱利用）:3-2　設備導入事業経費の配分（他年度３）（熱利用）'!B12)=0,"-",SUM('3-2　設備導入事業経費の配分（当年度）（熱利用）:3-2　設備導入事業経費の配分（他年度３）（熱利用）'!B12))</f>
        <v>-</v>
      </c>
      <c r="C12" s="390" t="e">
        <f>データ参照シート!B83</f>
        <v>#N/A</v>
      </c>
      <c r="D12" s="384" t="str">
        <f>IF(SUM('3-2　設備導入事業経費の配分（当年度）（熱利用）:3-2　設備導入事業経費の配分（他年度３）（熱利用）'!D12)=0,"-",SUM('3-2　設備導入事業経費の配分（当年度）（熱利用）:3-2　設備導入事業経費の配分（他年度３）（熱利用）'!D12))</f>
        <v>-</v>
      </c>
      <c r="E12" s="390" t="e">
        <f>C12</f>
        <v>#N/A</v>
      </c>
      <c r="F12" s="797"/>
      <c r="G12" s="783"/>
      <c r="H12" s="790"/>
      <c r="I12" s="450"/>
      <c r="J12" s="21"/>
    </row>
    <row r="13" spans="1:13" ht="13.5" customHeight="1">
      <c r="A13" s="37"/>
      <c r="B13" s="286" t="str">
        <f>IF(SUM('3-2　設備導入事業経費の配分（当年度）（熱利用）:3-2　設備導入事業経費の配分（他年度３）（熱利用）'!B13)=0,"-",SUM('3-2　設備導入事業経費の配分（当年度）（熱利用）:3-2　設備導入事業経費の配分（他年度３）（熱利用）'!B13))</f>
        <v>-</v>
      </c>
      <c r="C13" s="391" t="e">
        <f>データ参照シート!B84</f>
        <v>#N/A</v>
      </c>
      <c r="D13" s="381" t="str">
        <f>IF(SUM('3-2　設備導入事業経費の配分（当年度）（熱利用）:3-2　設備導入事業経費の配分（他年度３）（熱利用）'!D13)=0,"-",SUM('3-2　設備導入事業経費の配分（当年度）（熱利用）:3-2　設備導入事業経費の配分（他年度３）（熱利用）'!D13))</f>
        <v>-</v>
      </c>
      <c r="E13" s="391" t="e">
        <f t="shared" ref="E13:E21" si="0">C13</f>
        <v>#N/A</v>
      </c>
      <c r="F13" s="797"/>
      <c r="G13" s="783"/>
      <c r="H13" s="791"/>
      <c r="I13" s="451"/>
      <c r="J13" s="21"/>
    </row>
    <row r="14" spans="1:13" ht="13.5" customHeight="1">
      <c r="A14" s="37"/>
      <c r="B14" s="286" t="str">
        <f>IF(SUM('3-2　設備導入事業経費の配分（当年度）（熱利用）:3-2　設備導入事業経費の配分（他年度３）（熱利用）'!B14)=0,"-",SUM('3-2　設備導入事業経費の配分（当年度）（熱利用）:3-2　設備導入事業経費の配分（他年度３）（熱利用）'!B14))</f>
        <v>-</v>
      </c>
      <c r="C14" s="391" t="e">
        <f>データ参照シート!B85</f>
        <v>#N/A</v>
      </c>
      <c r="D14" s="381" t="str">
        <f>IF(SUM('3-2　設備導入事業経費の配分（当年度）（熱利用）:3-2　設備導入事業経費の配分（他年度３）（熱利用）'!D14)=0,"-",SUM('3-2　設備導入事業経費の配分（当年度）（熱利用）:3-2　設備導入事業経費の配分（他年度３）（熱利用）'!D14))</f>
        <v>-</v>
      </c>
      <c r="E14" s="391" t="e">
        <f t="shared" si="0"/>
        <v>#N/A</v>
      </c>
      <c r="F14" s="797"/>
      <c r="G14" s="783"/>
      <c r="H14" s="791"/>
      <c r="I14" s="451"/>
      <c r="J14" s="21"/>
    </row>
    <row r="15" spans="1:13">
      <c r="A15" s="37"/>
      <c r="B15" s="286" t="str">
        <f>IF(SUM('3-2　設備導入事業経費の配分（当年度）（熱利用）:3-2　設備導入事業経費の配分（他年度３）（熱利用）'!B15)=0,"-",SUM('3-2　設備導入事業経費の配分（当年度）（熱利用）:3-2　設備導入事業経費の配分（他年度３）（熱利用）'!B15))</f>
        <v>-</v>
      </c>
      <c r="C15" s="392" t="e">
        <f>データ参照シート!B86</f>
        <v>#N/A</v>
      </c>
      <c r="D15" s="381" t="str">
        <f>IF(SUM('3-2　設備導入事業経費の配分（当年度）（熱利用）:3-2　設備導入事業経費の配分（他年度３）（熱利用）'!D15)=0,"-",SUM('3-2　設備導入事業経費の配分（当年度）（熱利用）:3-2　設備導入事業経費の配分（他年度３）（熱利用）'!D15))</f>
        <v>-</v>
      </c>
      <c r="E15" s="391" t="e">
        <f t="shared" si="0"/>
        <v>#N/A</v>
      </c>
      <c r="F15" s="797"/>
      <c r="G15" s="783"/>
      <c r="H15" s="791"/>
      <c r="I15" s="451"/>
      <c r="J15" s="21"/>
    </row>
    <row r="16" spans="1:13">
      <c r="A16" s="35"/>
      <c r="B16" s="286" t="str">
        <f>IF(SUM('3-2　設備導入事業経費の配分（当年度）（熱利用）:3-2　設備導入事業経費の配分（他年度３）（熱利用）'!B16)=0,"-",SUM('3-2　設備導入事業経費の配分（当年度）（熱利用）:3-2　設備導入事業経費の配分（他年度３）（熱利用）'!B16))</f>
        <v>-</v>
      </c>
      <c r="C16" s="392" t="e">
        <f>データ参照シート!B87</f>
        <v>#N/A</v>
      </c>
      <c r="D16" s="381" t="str">
        <f>IF(SUM('3-2　設備導入事業経費の配分（当年度）（熱利用）:3-2　設備導入事業経費の配分（他年度３）（熱利用）'!D16)=0,"-",SUM('3-2　設備導入事業経費の配分（当年度）（熱利用）:3-2　設備導入事業経費の配分（他年度３）（熱利用）'!D16))</f>
        <v>-</v>
      </c>
      <c r="E16" s="391" t="e">
        <f t="shared" si="0"/>
        <v>#N/A</v>
      </c>
      <c r="F16" s="797"/>
      <c r="G16" s="783"/>
      <c r="H16" s="791"/>
      <c r="I16" s="451"/>
      <c r="J16" s="21"/>
    </row>
    <row r="17" spans="1:10">
      <c r="A17" s="37"/>
      <c r="B17" s="286" t="str">
        <f>IF(SUM('3-2　設備導入事業経費の配分（当年度）（熱利用）:3-2　設備導入事業経費の配分（他年度３）（熱利用）'!B17)=0,"-",SUM('3-2　設備導入事業経費の配分（当年度）（熱利用）:3-2　設備導入事業経費の配分（他年度３）（熱利用）'!B17))</f>
        <v>-</v>
      </c>
      <c r="C17" s="392" t="e">
        <f>データ参照シート!B88</f>
        <v>#N/A</v>
      </c>
      <c r="D17" s="381" t="str">
        <f>IF(SUM('3-2　設備導入事業経費の配分（当年度）（熱利用）:3-2　設備導入事業経費の配分（他年度３）（熱利用）'!D17)=0,"-",SUM('3-2　設備導入事業経費の配分（当年度）（熱利用）:3-2　設備導入事業経費の配分（他年度３）（熱利用）'!D17))</f>
        <v>-</v>
      </c>
      <c r="E17" s="391" t="e">
        <f t="shared" si="0"/>
        <v>#N/A</v>
      </c>
      <c r="F17" s="797"/>
      <c r="G17" s="783"/>
      <c r="H17" s="791"/>
      <c r="I17" s="451"/>
      <c r="J17" s="21"/>
    </row>
    <row r="18" spans="1:10">
      <c r="A18" s="37"/>
      <c r="B18" s="286" t="str">
        <f>IF(SUM('3-2　設備導入事業経費の配分（当年度）（熱利用）:3-2　設備導入事業経費の配分（他年度３）（熱利用）'!B18)=0,"-",SUM('3-2　設備導入事業経費の配分（当年度）（熱利用）:3-2　設備導入事業経費の配分（他年度３）（熱利用）'!B18))</f>
        <v>-</v>
      </c>
      <c r="C18" s="392" t="e">
        <f>データ参照シート!B89</f>
        <v>#N/A</v>
      </c>
      <c r="D18" s="381" t="str">
        <f>IF(SUM('3-2　設備導入事業経費の配分（当年度）（熱利用）:3-2　設備導入事業経費の配分（他年度３）（熱利用）'!D18)=0,"-",SUM('3-2　設備導入事業経費の配分（当年度）（熱利用）:3-2　設備導入事業経費の配分（他年度３）（熱利用）'!D18))</f>
        <v>-</v>
      </c>
      <c r="E18" s="391" t="e">
        <f t="shared" si="0"/>
        <v>#N/A</v>
      </c>
      <c r="F18" s="797"/>
      <c r="G18" s="783"/>
      <c r="H18" s="791"/>
      <c r="I18" s="451"/>
      <c r="J18" s="21"/>
    </row>
    <row r="19" spans="1:10">
      <c r="A19" s="37"/>
      <c r="B19" s="286" t="str">
        <f>IF(SUM('3-2　設備導入事業経費の配分（当年度）（熱利用）:3-2　設備導入事業経費の配分（他年度３）（熱利用）'!B19)=0,"-",SUM('3-2　設備導入事業経費の配分（当年度）（熱利用）:3-2　設備導入事業経費の配分（他年度３）（熱利用）'!B19))</f>
        <v>-</v>
      </c>
      <c r="C19" s="392" t="e">
        <f>データ参照シート!B90</f>
        <v>#N/A</v>
      </c>
      <c r="D19" s="381" t="str">
        <f>IF(SUM('3-2　設備導入事業経費の配分（当年度）（熱利用）:3-2　設備導入事業経費の配分（他年度３）（熱利用）'!D19)=0,"-",SUM('3-2　設備導入事業経費の配分（当年度）（熱利用）:3-2　設備導入事業経費の配分（他年度３）（熱利用）'!D19))</f>
        <v>-</v>
      </c>
      <c r="E19" s="391" t="e">
        <f t="shared" si="0"/>
        <v>#N/A</v>
      </c>
      <c r="F19" s="797"/>
      <c r="G19" s="783"/>
      <c r="H19" s="791"/>
      <c r="I19" s="451"/>
      <c r="J19" s="21"/>
    </row>
    <row r="20" spans="1:10">
      <c r="A20" s="37"/>
      <c r="B20" s="286" t="str">
        <f>IF(SUM('3-2　設備導入事業経費の配分（当年度）（熱利用）:3-2　設備導入事業経費の配分（他年度３）（熱利用）'!B20)=0,"-",SUM('3-2　設備導入事業経費の配分（当年度）（熱利用）:3-2　設備導入事業経費の配分（他年度３）（熱利用）'!B20))</f>
        <v>-</v>
      </c>
      <c r="C20" s="392" t="e">
        <f>データ参照シート!B91</f>
        <v>#N/A</v>
      </c>
      <c r="D20" s="381" t="str">
        <f>IF(SUM('3-2　設備導入事業経費の配分（当年度）（熱利用）:3-2　設備導入事業経費の配分（他年度３）（熱利用）'!D20)=0,"-",SUM('3-2　設備導入事業経費の配分（当年度）（熱利用）:3-2　設備導入事業経費の配分（他年度３）（熱利用）'!D20))</f>
        <v>-</v>
      </c>
      <c r="E20" s="391" t="e">
        <f t="shared" si="0"/>
        <v>#N/A</v>
      </c>
      <c r="F20" s="797"/>
      <c r="G20" s="783"/>
      <c r="H20" s="791"/>
      <c r="I20" s="451"/>
      <c r="J20" s="21"/>
    </row>
    <row r="21" spans="1:10">
      <c r="A21" s="38"/>
      <c r="B21" s="377" t="str">
        <f>IF(SUM('3-2　設備導入事業経費の配分（当年度）（熱利用）:3-2　設備導入事業経費の配分（他年度３）（熱利用）'!B21)=0,"-",SUM('3-2　設備導入事業経費の配分（当年度）（熱利用）:3-2　設備導入事業経費の配分（他年度３）（熱利用）'!B21))</f>
        <v>-</v>
      </c>
      <c r="C21" s="393" t="e">
        <f>データ参照シート!B92</f>
        <v>#N/A</v>
      </c>
      <c r="D21" s="382" t="str">
        <f>IF(SUM('3-2　設備導入事業経費の配分（当年度）（熱利用）:3-2　設備導入事業経費の配分（他年度３）（熱利用）'!D21)=0,"-",SUM('3-2　設備導入事業経費の配分（当年度）（熱利用）:3-2　設備導入事業経費の配分（他年度３）（熱利用）'!D21))</f>
        <v>-</v>
      </c>
      <c r="E21" s="394" t="e">
        <f t="shared" si="0"/>
        <v>#N/A</v>
      </c>
      <c r="F21" s="797"/>
      <c r="G21" s="783"/>
      <c r="H21" s="792"/>
      <c r="I21" s="452"/>
      <c r="J21" s="21"/>
    </row>
    <row r="22" spans="1:10">
      <c r="A22" s="28" t="s">
        <v>10</v>
      </c>
      <c r="B22" s="378" t="str">
        <f>IF(SUM('3-2　設備導入事業経費の配分（当年度）（熱利用）:3-2　設備導入事業経費の配分（他年度３）（熱利用）'!B22)=0,"-",SUM('3-2　設備導入事業経費の配分（当年度）（熱利用）:3-2　設備導入事業経費の配分（他年度３）（熱利用）'!B22))</f>
        <v>-</v>
      </c>
      <c r="C22" s="395"/>
      <c r="D22" s="383" t="str">
        <f>IF(SUM('3-2　設備導入事業経費の配分（当年度）（熱利用）:3-2　設備導入事業経費の配分（他年度３）（熱利用）'!D22)=0,"-",SUM('3-2　設備導入事業経費の配分（当年度）（熱利用）:3-2　設備導入事業経費の配分（他年度３）（熱利用）'!D22))</f>
        <v>-</v>
      </c>
      <c r="E22" s="395"/>
      <c r="F22" s="797"/>
      <c r="G22" s="783"/>
      <c r="H22" s="386" t="str">
        <f>IF(SUM('3-2　設備導入事業経費の配分（当年度）（熱利用）:3-2　設備導入事業経費の配分（他年度３）（熱利用）'!H22)=0,"-",SUM('3-2　設備導入事業経費の配分（当年度）（熱利用）:3-2　設備導入事業経費の配分（他年度３）（熱利用）'!H22))</f>
        <v>-</v>
      </c>
      <c r="I22" s="453"/>
      <c r="J22" s="21"/>
    </row>
    <row r="23" spans="1:10">
      <c r="A23" s="33" t="s">
        <v>12</v>
      </c>
      <c r="B23" s="376" t="str">
        <f>IF(SUM('3-2　設備導入事業経費の配分（当年度）（熱利用）:3-2　設備導入事業経費の配分（他年度３）（熱利用）'!B23)=0,"-",SUM('3-2　設備導入事業経費の配分（当年度）（熱利用）:3-2　設備導入事業経費の配分（他年度３）（熱利用）'!B23))</f>
        <v>-</v>
      </c>
      <c r="C23" s="390" t="e">
        <f>データ参照シート!B93</f>
        <v>#N/A</v>
      </c>
      <c r="D23" s="384" t="str">
        <f>IF(SUM('3-2　設備導入事業経費の配分（当年度）（熱利用）:3-2　設備導入事業経費の配分（他年度３）（熱利用）'!D23)=0,"-",SUM('3-2　設備導入事業経費の配分（当年度）（熱利用）:3-2　設備導入事業経費の配分（他年度３）（熱利用）'!D23))</f>
        <v>-</v>
      </c>
      <c r="E23" s="390" t="e">
        <f>C23</f>
        <v>#N/A</v>
      </c>
      <c r="F23" s="797"/>
      <c r="G23" s="783"/>
      <c r="H23" s="795"/>
      <c r="I23" s="450"/>
      <c r="J23" s="21"/>
    </row>
    <row r="24" spans="1:10">
      <c r="A24" s="39"/>
      <c r="B24" s="286" t="str">
        <f>IF(SUM('3-2　設備導入事業経費の配分（当年度）（熱利用）:3-2　設備導入事業経費の配分（他年度３）（熱利用）'!B24)=0,"-",SUM('3-2　設備導入事業経費の配分（当年度）（熱利用）:3-2　設備導入事業経費の配分（他年度３）（熱利用）'!B24))</f>
        <v>-</v>
      </c>
      <c r="C24" s="391" t="e">
        <f>データ参照シート!B94</f>
        <v>#N/A</v>
      </c>
      <c r="D24" s="381" t="str">
        <f>IF(SUM('3-2　設備導入事業経費の配分（当年度）（熱利用）:3-2　設備導入事業経費の配分（他年度３）（熱利用）'!D24)=0,"-",SUM('3-2　設備導入事業経費の配分（当年度）（熱利用）:3-2　設備導入事業経費の配分（他年度３）（熱利用）'!D24))</f>
        <v>-</v>
      </c>
      <c r="E24" s="391" t="e">
        <f t="shared" ref="E24:E29" si="1">C24</f>
        <v>#N/A</v>
      </c>
      <c r="F24" s="797"/>
      <c r="G24" s="783"/>
      <c r="H24" s="796"/>
      <c r="I24" s="451"/>
      <c r="J24" s="21"/>
    </row>
    <row r="25" spans="1:10">
      <c r="A25" s="39"/>
      <c r="B25" s="286" t="str">
        <f>IF(SUM('3-2　設備導入事業経費の配分（当年度）（熱利用）:3-2　設備導入事業経費の配分（他年度３）（熱利用）'!B25)=0,"-",SUM('3-2　設備導入事業経費の配分（当年度）（熱利用）:3-2　設備導入事業経費の配分（他年度３）（熱利用）'!B25))</f>
        <v>-</v>
      </c>
      <c r="C25" s="391" t="e">
        <f>データ参照シート!B95</f>
        <v>#N/A</v>
      </c>
      <c r="D25" s="381" t="str">
        <f>IF(SUM('3-2　設備導入事業経費の配分（当年度）（熱利用）:3-2　設備導入事業経費の配分（他年度３）（熱利用）'!D25)=0,"-",SUM('3-2　設備導入事業経費の配分（当年度）（熱利用）:3-2　設備導入事業経費の配分（他年度３）（熱利用）'!D25))</f>
        <v>-</v>
      </c>
      <c r="E25" s="391" t="e">
        <f t="shared" si="1"/>
        <v>#N/A</v>
      </c>
      <c r="F25" s="797"/>
      <c r="G25" s="783"/>
      <c r="H25" s="796"/>
      <c r="I25" s="451"/>
      <c r="J25" s="21"/>
    </row>
    <row r="26" spans="1:10">
      <c r="A26" s="39"/>
      <c r="B26" s="286" t="str">
        <f>IF(SUM('3-2　設備導入事業経費の配分（当年度）（熱利用）:3-2　設備導入事業経費の配分（他年度３）（熱利用）'!B26)=0,"-",SUM('3-2　設備導入事業経費の配分（当年度）（熱利用）:3-2　設備導入事業経費の配分（他年度３）（熱利用）'!B26))</f>
        <v>-</v>
      </c>
      <c r="C26" s="391" t="e">
        <f>データ参照シート!B96</f>
        <v>#N/A</v>
      </c>
      <c r="D26" s="381" t="str">
        <f>IF(SUM('3-2　設備導入事業経費の配分（当年度）（熱利用）:3-2　設備導入事業経費の配分（他年度３）（熱利用）'!D26)=0,"-",SUM('3-2　設備導入事業経費の配分（当年度）（熱利用）:3-2　設備導入事業経費の配分（他年度３）（熱利用）'!D26))</f>
        <v>-</v>
      </c>
      <c r="E26" s="391" t="e">
        <f t="shared" si="1"/>
        <v>#N/A</v>
      </c>
      <c r="F26" s="797"/>
      <c r="G26" s="783"/>
      <c r="H26" s="796"/>
      <c r="I26" s="451"/>
      <c r="J26" s="21"/>
    </row>
    <row r="27" spans="1:10">
      <c r="A27" s="39"/>
      <c r="B27" s="286" t="str">
        <f>IF(SUM('3-2　設備導入事業経費の配分（当年度）（熱利用）:3-2　設備導入事業経費の配分（他年度３）（熱利用）'!B27)=0,"-",SUM('3-2　設備導入事業経費の配分（当年度）（熱利用）:3-2　設備導入事業経費の配分（他年度３）（熱利用）'!B27))</f>
        <v>-</v>
      </c>
      <c r="C27" s="391" t="e">
        <f>データ参照シート!B97</f>
        <v>#N/A</v>
      </c>
      <c r="D27" s="381" t="str">
        <f>IF(SUM('3-2　設備導入事業経費の配分（当年度）（熱利用）:3-2　設備導入事業経費の配分（他年度３）（熱利用）'!D27)=0,"-",SUM('3-2　設備導入事業経費の配分（当年度）（熱利用）:3-2　設備導入事業経費の配分（他年度３）（熱利用）'!D27))</f>
        <v>-</v>
      </c>
      <c r="E27" s="391" t="e">
        <f t="shared" si="1"/>
        <v>#N/A</v>
      </c>
      <c r="F27" s="797"/>
      <c r="G27" s="783"/>
      <c r="H27" s="796"/>
      <c r="I27" s="451"/>
      <c r="J27" s="21"/>
    </row>
    <row r="28" spans="1:10">
      <c r="A28" s="39"/>
      <c r="B28" s="286" t="str">
        <f>IF(SUM('3-2　設備導入事業経費の配分（当年度）（熱利用）:3-2　設備導入事業経費の配分（他年度３）（熱利用）'!B28)=0,"-",SUM('3-2　設備導入事業経費の配分（当年度）（熱利用）:3-2　設備導入事業経費の配分（他年度３）（熱利用）'!B28))</f>
        <v>-</v>
      </c>
      <c r="C28" s="391" t="e">
        <f>データ参照シート!B98</f>
        <v>#N/A</v>
      </c>
      <c r="D28" s="381" t="str">
        <f>IF(SUM('3-2　設備導入事業経費の配分（当年度）（熱利用）:3-2　設備導入事業経費の配分（他年度３）（熱利用）'!D28)=0,"-",SUM('3-2　設備導入事業経費の配分（当年度）（熱利用）:3-2　設備導入事業経費の配分（他年度３）（熱利用）'!D28))</f>
        <v>-</v>
      </c>
      <c r="E28" s="391" t="e">
        <f t="shared" si="1"/>
        <v>#N/A</v>
      </c>
      <c r="F28" s="797"/>
      <c r="G28" s="783"/>
      <c r="H28" s="796"/>
      <c r="I28" s="451"/>
      <c r="J28" s="21"/>
    </row>
    <row r="29" spans="1:10">
      <c r="A29" s="37"/>
      <c r="B29" s="286" t="str">
        <f>IF(SUM('3-2　設備導入事業経費の配分（当年度）（熱利用）:3-2　設備導入事業経費の配分（他年度３）（熱利用）'!B29)=0,"-",SUM('3-2　設備導入事業経費の配分（当年度）（熱利用）:3-2　設備導入事業経費の配分（他年度３）（熱利用）'!B29))</f>
        <v>-</v>
      </c>
      <c r="C29" s="391" t="e">
        <f>データ参照シート!B99</f>
        <v>#N/A</v>
      </c>
      <c r="D29" s="381" t="str">
        <f>IF(SUM('3-2　設備導入事業経費の配分（当年度）（熱利用）:3-2　設備導入事業経費の配分（他年度３）（熱利用）'!D29)=0,"-",SUM('3-2　設備導入事業経費の配分（当年度）（熱利用）:3-2　設備導入事業経費の配分（他年度３）（熱利用）'!D29))</f>
        <v>-</v>
      </c>
      <c r="E29" s="391" t="e">
        <f t="shared" si="1"/>
        <v>#N/A</v>
      </c>
      <c r="F29" s="797"/>
      <c r="G29" s="783"/>
      <c r="H29" s="796"/>
      <c r="I29" s="451"/>
      <c r="J29" s="21"/>
    </row>
    <row r="30" spans="1:10" ht="14.25" thickBot="1">
      <c r="A30" s="237" t="s">
        <v>10</v>
      </c>
      <c r="B30" s="379" t="str">
        <f>IF(SUM('3-2　設備導入事業経費の配分（当年度）（熱利用）:3-2　設備導入事業経費の配分（他年度３）（熱利用）'!B30)=0,"-",SUM('3-2　設備導入事業経費の配分（当年度）（熱利用）:3-2　設備導入事業経費の配分（他年度３）（熱利用）'!B30))</f>
        <v>-</v>
      </c>
      <c r="C30" s="297"/>
      <c r="D30" s="385" t="str">
        <f>IF(SUM('3-2　設備導入事業経費の配分（当年度）（熱利用）:3-2　設備導入事業経費の配分（他年度３）（熱利用）'!D30)=0,"-",SUM('3-2　設備導入事業経費の配分（当年度）（熱利用）:3-2　設備導入事業経費の配分（他年度３）（熱利用）'!D30))</f>
        <v>-</v>
      </c>
      <c r="E30" s="297"/>
      <c r="F30" s="797"/>
      <c r="G30" s="783"/>
      <c r="H30" s="387" t="str">
        <f>IF(SUM('3-2　設備導入事業経費の配分（当年度）（熱利用）:3-2　設備導入事業経費の配分（他年度３）（熱利用）'!H30)=0,"-",SUM('3-2　設備導入事業経費の配分（当年度）（熱利用）:3-2　設備導入事業経費の配分（他年度３）（熱利用）'!H30))</f>
        <v>-</v>
      </c>
      <c r="I30" s="464"/>
      <c r="J30" s="21"/>
    </row>
    <row r="31" spans="1:10" ht="18" customHeight="1" thickTop="1" thickBot="1">
      <c r="A31" s="40" t="s">
        <v>13</v>
      </c>
      <c r="B31" s="278" t="str">
        <f>IF(SUM('3-2　設備導入事業経費の配分（当年度）（熱利用）:3-2　設備導入事業経費の配分（他年度３）（熱利用）'!B31)=0,"-",SUM('3-2　設備導入事業経費の配分（当年度）（熱利用）:3-2　設備導入事業経費の配分（他年度３）（熱利用）'!B31))</f>
        <v>-</v>
      </c>
      <c r="C31" s="318"/>
      <c r="D31" s="282" t="str">
        <f>IF(SUM('3-2　設備導入事業経費の配分（当年度）（熱利用）:3-2　設備導入事業経費の配分（他年度３）（熱利用）'!D31)=0,"-",SUM('3-2　設備導入事業経費の配分（当年度）（熱利用）:3-2　設備導入事業経費の配分（他年度３）（熱利用）'!D31))</f>
        <v>-</v>
      </c>
      <c r="E31" s="318"/>
      <c r="F31" s="318"/>
      <c r="G31" s="317"/>
      <c r="H31" s="284" t="str">
        <f>IF(SUM('3-2　設備導入事業経費の配分（当年度）（熱利用）:3-2　設備導入事業経費の配分（他年度３）（熱利用）'!H31)=0,"-",SUM('3-2　設備導入事業経費の配分（当年度）（熱利用）:3-2　設備導入事業経費の配分（他年度３）（熱利用）'!H31))</f>
        <v>-</v>
      </c>
      <c r="I31" s="455"/>
      <c r="J31" s="21"/>
    </row>
    <row r="32" spans="1:10" ht="18" customHeight="1" thickTop="1" thickBot="1">
      <c r="A32" s="41" t="s">
        <v>14</v>
      </c>
      <c r="B32" s="279" t="str">
        <f>IF(SUM('3-2　設備導入事業経費の配分（当年度）（熱利用）:3-2　設備導入事業経費の配分（他年度３）（熱利用）'!B32)=0,"-",SUM('3-2　設備導入事業経費の配分（当年度）（熱利用）:3-2　設備導入事業経費の配分（他年度３）（熱利用）'!B32))</f>
        <v>-</v>
      </c>
      <c r="C32" s="319"/>
      <c r="D32" s="320"/>
      <c r="E32" s="319"/>
      <c r="F32" s="319"/>
      <c r="G32" s="316"/>
      <c r="H32" s="315"/>
      <c r="I32" s="315"/>
      <c r="J32" s="21"/>
    </row>
    <row r="33" spans="1:10" ht="18" customHeight="1" thickBot="1">
      <c r="A33" s="41" t="s">
        <v>15</v>
      </c>
      <c r="B33" s="279">
        <f>IF(SUM('3-2　設備導入事業経費の配分（当年度）（熱利用）:3-2　設備導入事業経費の配分（他年度３）（熱利用）'!B33)=0,0,SUM('3-2　設備導入事業経費の配分（当年度）（熱利用）:3-2　設備導入事業経費の配分（他年度３）（熱利用）'!B33))</f>
        <v>0</v>
      </c>
      <c r="C33" s="319"/>
      <c r="D33" s="283">
        <f>IF(SUM('3-2　設備導入事業経費の配分（当年度）（熱利用）:3-2　設備導入事業経費の配分（他年度３）（熱利用）'!D33)=0,0,SUM('3-2　設備導入事業経費の配分（当年度）（熱利用）:3-2　設備導入事業経費の配分（他年度３）（熱利用）'!D33))</f>
        <v>0</v>
      </c>
      <c r="E33" s="319"/>
      <c r="F33" s="319"/>
      <c r="G33" s="316"/>
      <c r="H33" s="285">
        <f>IF(SUM('3-2　設備導入事業経費の配分（当年度）（熱利用）:3-2　設備導入事業経費の配分（他年度３）（熱利用）'!H33)=0,0,SUM('3-2　設備導入事業経費の配分（当年度）（熱利用）:3-2　設備導入事業経費の配分（他年度３）（熱利用）'!H33))</f>
        <v>0</v>
      </c>
      <c r="I33" s="590"/>
      <c r="J33" s="21"/>
    </row>
    <row r="34" spans="1:10" ht="19.5" customHeight="1">
      <c r="A34" s="25"/>
    </row>
    <row r="35" spans="1:10" ht="19.5" customHeight="1"/>
  </sheetData>
  <sheetProtection sheet="1"/>
  <mergeCells count="12">
    <mergeCell ref="F8:F30"/>
    <mergeCell ref="H12:H21"/>
    <mergeCell ref="H23:H29"/>
    <mergeCell ref="G8:G30"/>
    <mergeCell ref="K1:M9"/>
    <mergeCell ref="A2:I2"/>
    <mergeCell ref="B6:C6"/>
    <mergeCell ref="D6:F6"/>
    <mergeCell ref="G6:G7"/>
    <mergeCell ref="H6:H7"/>
    <mergeCell ref="I6:I7"/>
    <mergeCell ref="H8:H10"/>
  </mergeCells>
  <phoneticPr fontId="2"/>
  <conditionalFormatting sqref="H11">
    <cfRule type="cellIs" dxfId="68" priority="1" stopIfTrue="1" operator="greaterThan">
      <formula>#REF!</formula>
    </cfRule>
  </conditionalFormatting>
  <conditionalFormatting sqref="H22">
    <cfRule type="cellIs" dxfId="67" priority="2" stopIfTrue="1" operator="greaterThan">
      <formula>#REF!</formula>
    </cfRule>
  </conditionalFormatting>
  <conditionalFormatting sqref="H30">
    <cfRule type="cellIs" dxfId="66" priority="3" stopIfTrue="1" operator="greaterThan">
      <formula>#REF!</formula>
    </cfRule>
  </conditionalFormatting>
  <dataValidations count="2">
    <dataValidation type="textLength" operator="equal" allowBlank="1" showInputMessage="1" showErrorMessage="1" errorTitle="消費税計上不可" error="補助対象経費の消費税計上は出来ません。" sqref="D32:G32">
      <formula1>0</formula1>
    </dataValidation>
    <dataValidation type="textLength" operator="equal" allowBlank="1" showInputMessage="1" showErrorMessage="1" errorTitle="消費税計上不可" error="補助金の消費税計上は出来ません。" sqref="H32:I32">
      <formula1>0</formula1>
    </dataValidation>
  </dataValidations>
  <pageMargins left="0.43307086614173229" right="0" top="0.15748031496062992" bottom="0.15748031496062992" header="0.31496062992125984" footer="0.31496062992125984"/>
  <pageSetup paperSize="9" scale="73" orientation="portrait" blackAndWhite="1" r:id="rId1"/>
  <ignoredErrors>
    <ignoredError sqref="D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BD15"/>
  <sheetViews>
    <sheetView showZeros="0" view="pageBreakPreview" zoomScale="85" zoomScaleNormal="70" zoomScaleSheetLayoutView="85" workbookViewId="0"/>
  </sheetViews>
  <sheetFormatPr defaultRowHeight="13.5"/>
  <cols>
    <col min="1" max="1" width="2.36328125" style="45" customWidth="1"/>
    <col min="2" max="2" width="8.453125" style="45" customWidth="1"/>
    <col min="3" max="4" width="9.08984375" style="45" customWidth="1"/>
    <col min="5" max="5" width="9.1796875" style="45" customWidth="1"/>
    <col min="6" max="7" width="8.6328125" style="45" customWidth="1"/>
    <col min="8" max="8" width="8.6328125" style="50" customWidth="1"/>
    <col min="9" max="14" width="8.6328125" style="45" customWidth="1"/>
    <col min="15" max="16384" width="8.7265625" style="45"/>
  </cols>
  <sheetData>
    <row r="1" spans="1:56" ht="18.75" customHeight="1">
      <c r="A1" s="178" t="s">
        <v>386</v>
      </c>
      <c r="C1" s="43"/>
      <c r="D1" s="43"/>
      <c r="E1" s="2"/>
      <c r="F1" s="2"/>
      <c r="G1" s="2"/>
      <c r="H1" s="44"/>
      <c r="I1" s="2"/>
      <c r="J1" s="2"/>
      <c r="K1" s="2"/>
      <c r="L1" s="2"/>
      <c r="M1" s="2"/>
      <c r="N1" s="324"/>
    </row>
    <row r="2" spans="1:56" ht="22.5" customHeight="1">
      <c r="B2" s="802" t="s">
        <v>387</v>
      </c>
      <c r="C2" s="802"/>
      <c r="D2" s="802"/>
      <c r="E2" s="802"/>
      <c r="F2" s="802"/>
      <c r="G2" s="802"/>
      <c r="H2" s="802"/>
      <c r="I2" s="802"/>
      <c r="J2" s="802"/>
      <c r="K2" s="802"/>
      <c r="L2" s="802"/>
      <c r="M2" s="802"/>
      <c r="N2" s="802"/>
    </row>
    <row r="3" spans="1:56" ht="17.25" customHeight="1">
      <c r="B3" s="322"/>
      <c r="C3" s="322"/>
      <c r="D3" s="322"/>
      <c r="E3" s="322"/>
      <c r="F3" s="322"/>
      <c r="G3" s="322"/>
      <c r="H3" s="322"/>
      <c r="I3" s="322"/>
      <c r="J3" s="322"/>
      <c r="K3" s="322"/>
      <c r="L3" s="322"/>
      <c r="M3" s="322"/>
      <c r="N3" s="322"/>
    </row>
    <row r="4" spans="1:56" s="47" customFormat="1" ht="18" customHeight="1">
      <c r="B4" s="5" t="s">
        <v>963</v>
      </c>
      <c r="C4" s="5"/>
      <c r="D4" s="5"/>
      <c r="E4" s="2"/>
      <c r="F4" s="2"/>
      <c r="G4" s="2"/>
      <c r="H4" s="44"/>
      <c r="I4" s="2"/>
      <c r="J4" s="2"/>
      <c r="K4" s="2"/>
      <c r="L4" s="2"/>
      <c r="M4" s="2"/>
      <c r="N4" s="46" t="s">
        <v>17</v>
      </c>
    </row>
    <row r="5" spans="1:56" s="47" customFormat="1" ht="27" customHeight="1">
      <c r="B5" s="187"/>
      <c r="C5" s="803" t="s">
        <v>18</v>
      </c>
      <c r="D5" s="803" t="s">
        <v>201</v>
      </c>
      <c r="E5" s="805" t="s">
        <v>19</v>
      </c>
      <c r="F5" s="806"/>
      <c r="G5" s="807"/>
      <c r="H5" s="716" t="s">
        <v>20</v>
      </c>
      <c r="I5" s="809" t="s">
        <v>21</v>
      </c>
      <c r="J5" s="810"/>
      <c r="K5" s="810"/>
      <c r="L5" s="811" t="s">
        <v>26</v>
      </c>
      <c r="M5" s="813" t="s">
        <v>22</v>
      </c>
      <c r="N5" s="716" t="s">
        <v>211</v>
      </c>
    </row>
    <row r="6" spans="1:56" s="47" customFormat="1" ht="42" customHeight="1" thickBot="1">
      <c r="B6" s="188"/>
      <c r="C6" s="804"/>
      <c r="D6" s="804"/>
      <c r="E6" s="221" t="s">
        <v>351</v>
      </c>
      <c r="F6" s="221" t="s">
        <v>597</v>
      </c>
      <c r="G6" s="189" t="s">
        <v>23</v>
      </c>
      <c r="H6" s="808"/>
      <c r="I6" s="591" t="s">
        <v>1175</v>
      </c>
      <c r="J6" s="591" t="s">
        <v>24</v>
      </c>
      <c r="K6" s="189" t="s">
        <v>23</v>
      </c>
      <c r="L6" s="812"/>
      <c r="M6" s="814"/>
      <c r="N6" s="808"/>
      <c r="O6" s="92"/>
    </row>
    <row r="7" spans="1:56" s="47" customFormat="1" ht="27" customHeight="1" thickTop="1">
      <c r="B7" s="340">
        <f>データ参照シート!B7</f>
        <v>0</v>
      </c>
      <c r="C7" s="341">
        <f>データ参照シート!B26</f>
        <v>0</v>
      </c>
      <c r="D7" s="341">
        <f>データ参照シート!B30</f>
        <v>0</v>
      </c>
      <c r="E7" s="341">
        <f>データ参照シート!B34</f>
        <v>0</v>
      </c>
      <c r="F7" s="465"/>
      <c r="G7" s="341">
        <f>SUM(E7:F7)</f>
        <v>0</v>
      </c>
      <c r="H7" s="465"/>
      <c r="I7" s="465"/>
      <c r="J7" s="465"/>
      <c r="K7" s="341">
        <f>SUM(I7:J7)</f>
        <v>0</v>
      </c>
      <c r="L7" s="467"/>
      <c r="M7" s="349">
        <f>G7+H7+K7+L7</f>
        <v>0</v>
      </c>
      <c r="N7" s="469"/>
      <c r="O7" s="47" t="str">
        <f>IF(C7=M7,"","×")</f>
        <v/>
      </c>
    </row>
    <row r="8" spans="1:56" s="47" customFormat="1" ht="27" customHeight="1">
      <c r="B8" s="342" t="str">
        <f>データ参照シート!B11</f>
        <v>-</v>
      </c>
      <c r="C8" s="341">
        <f>データ参照シート!B40</f>
        <v>0</v>
      </c>
      <c r="D8" s="341">
        <f>データ参照シート!B44</f>
        <v>0</v>
      </c>
      <c r="E8" s="341">
        <f>データ参照シート!B48</f>
        <v>0</v>
      </c>
      <c r="F8" s="465"/>
      <c r="G8" s="341">
        <f>SUM(E8:F8)</f>
        <v>0</v>
      </c>
      <c r="H8" s="465"/>
      <c r="I8" s="465"/>
      <c r="J8" s="465"/>
      <c r="K8" s="341">
        <f>SUM(I8:J8)</f>
        <v>0</v>
      </c>
      <c r="L8" s="467"/>
      <c r="M8" s="349">
        <f>G8+H8+K8+L8</f>
        <v>0</v>
      </c>
      <c r="N8" s="469"/>
      <c r="O8" s="47" t="str">
        <f>IF(C8=M8,"","×")</f>
        <v/>
      </c>
    </row>
    <row r="9" spans="1:56" s="47" customFormat="1" ht="27" customHeight="1">
      <c r="B9" s="342" t="str">
        <f>データ参照シート!B12</f>
        <v>-</v>
      </c>
      <c r="C9" s="341">
        <f>データ参照シート!B54</f>
        <v>0</v>
      </c>
      <c r="D9" s="341">
        <f>データ参照シート!B58</f>
        <v>0</v>
      </c>
      <c r="E9" s="341">
        <f>データ参照シート!B62</f>
        <v>0</v>
      </c>
      <c r="F9" s="465"/>
      <c r="G9" s="341">
        <f>SUM(E9:F9)</f>
        <v>0</v>
      </c>
      <c r="H9" s="465"/>
      <c r="I9" s="465"/>
      <c r="J9" s="465"/>
      <c r="K9" s="341">
        <f>SUM(I9:J9)</f>
        <v>0</v>
      </c>
      <c r="L9" s="467"/>
      <c r="M9" s="349">
        <f>G9+H9+K9+L9</f>
        <v>0</v>
      </c>
      <c r="N9" s="469"/>
      <c r="O9" s="47" t="str">
        <f>IF(C9=M9,"","×")</f>
        <v/>
      </c>
    </row>
    <row r="10" spans="1:56" s="47" customFormat="1" ht="27" customHeight="1" thickBot="1">
      <c r="B10" s="343" t="str">
        <f>データ参照シート!B13</f>
        <v>-</v>
      </c>
      <c r="C10" s="344">
        <f>データ参照シート!B68</f>
        <v>0</v>
      </c>
      <c r="D10" s="344">
        <f>データ参照シート!B72</f>
        <v>0</v>
      </c>
      <c r="E10" s="344">
        <f>データ参照シート!B76</f>
        <v>0</v>
      </c>
      <c r="F10" s="466"/>
      <c r="G10" s="341">
        <f>SUM(E10:F10)</f>
        <v>0</v>
      </c>
      <c r="H10" s="466"/>
      <c r="I10" s="466"/>
      <c r="J10" s="466"/>
      <c r="K10" s="341">
        <f>SUM(I10:J10)</f>
        <v>0</v>
      </c>
      <c r="L10" s="468"/>
      <c r="M10" s="350">
        <f>G10+H10+K10+L10</f>
        <v>0</v>
      </c>
      <c r="N10" s="470"/>
      <c r="O10" s="47" t="str">
        <f>IF(C10=M10,"","×")</f>
        <v/>
      </c>
    </row>
    <row r="11" spans="1:56" s="47" customFormat="1" ht="27" customHeight="1" thickTop="1">
      <c r="B11" s="345" t="s">
        <v>25</v>
      </c>
      <c r="C11" s="346">
        <f t="shared" ref="C11:M11" si="0">SUM(C7:C10)</f>
        <v>0</v>
      </c>
      <c r="D11" s="346">
        <f t="shared" si="0"/>
        <v>0</v>
      </c>
      <c r="E11" s="346">
        <f t="shared" si="0"/>
        <v>0</v>
      </c>
      <c r="F11" s="346">
        <f t="shared" si="0"/>
        <v>0</v>
      </c>
      <c r="G11" s="346">
        <f t="shared" si="0"/>
        <v>0</v>
      </c>
      <c r="H11" s="346">
        <f t="shared" si="0"/>
        <v>0</v>
      </c>
      <c r="I11" s="346">
        <f t="shared" si="0"/>
        <v>0</v>
      </c>
      <c r="J11" s="346">
        <f t="shared" si="0"/>
        <v>0</v>
      </c>
      <c r="K11" s="346">
        <f t="shared" si="0"/>
        <v>0</v>
      </c>
      <c r="L11" s="347">
        <f t="shared" si="0"/>
        <v>0</v>
      </c>
      <c r="M11" s="348">
        <f t="shared" si="0"/>
        <v>0</v>
      </c>
      <c r="N11" s="351"/>
      <c r="O11" s="47" t="str">
        <f>IF(C11=M11,"","×")</f>
        <v/>
      </c>
    </row>
    <row r="12" spans="1:56" s="47" customFormat="1" ht="18.75" customHeight="1">
      <c r="B12" s="210" t="s">
        <v>220</v>
      </c>
      <c r="C12" s="51"/>
      <c r="D12" s="51"/>
      <c r="E12" s="52"/>
      <c r="F12" s="52"/>
      <c r="G12" s="52"/>
      <c r="H12" s="53"/>
      <c r="I12" s="52"/>
      <c r="J12" s="52"/>
      <c r="K12" s="52"/>
      <c r="L12" s="52"/>
      <c r="M12" s="52"/>
      <c r="N12" s="52"/>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row>
    <row r="13" spans="1:56" s="47" customFormat="1" ht="18.75" customHeight="1">
      <c r="B13" s="93"/>
      <c r="C13" s="51"/>
      <c r="D13" s="51"/>
      <c r="E13" s="52"/>
      <c r="F13" s="52"/>
      <c r="G13" s="52"/>
      <c r="H13" s="53"/>
      <c r="I13" s="52"/>
      <c r="J13" s="52"/>
      <c r="K13" s="52"/>
      <c r="L13" s="52"/>
      <c r="M13" s="52"/>
      <c r="N13" s="52"/>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row>
    <row r="14" spans="1:56" ht="18.75" customHeight="1">
      <c r="B14" s="45" t="s">
        <v>964</v>
      </c>
    </row>
    <row r="15" spans="1:56" ht="90" customHeight="1">
      <c r="B15" s="799"/>
      <c r="C15" s="800"/>
      <c r="D15" s="800"/>
      <c r="E15" s="800"/>
      <c r="F15" s="800"/>
      <c r="G15" s="800"/>
      <c r="H15" s="800"/>
      <c r="I15" s="800"/>
      <c r="J15" s="800"/>
      <c r="K15" s="800"/>
      <c r="L15" s="800"/>
      <c r="M15" s="801"/>
    </row>
  </sheetData>
  <sheetProtection sheet="1" objects="1" scenarios="1"/>
  <mergeCells count="10">
    <mergeCell ref="B15:M15"/>
    <mergeCell ref="B2:N2"/>
    <mergeCell ref="C5:C6"/>
    <mergeCell ref="D5:D6"/>
    <mergeCell ref="E5:G5"/>
    <mergeCell ref="H5:H6"/>
    <mergeCell ref="N5:N6"/>
    <mergeCell ref="I5:K5"/>
    <mergeCell ref="L5:L6"/>
    <mergeCell ref="M5:M6"/>
  </mergeCells>
  <phoneticPr fontId="2"/>
  <dataValidations count="1">
    <dataValidation allowBlank="1" showErrorMessage="1" sqref="N7:N10"/>
  </dataValidations>
  <pageMargins left="0.43307086614173229" right="0" top="0.15748031496062992" bottom="0.15748031496062992" header="0.31496062992125984" footer="0.31496062992125984"/>
  <pageSetup paperSize="9" scale="85"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pageSetUpPr fitToPage="1"/>
  </sheetPr>
  <dimension ref="A1:K39"/>
  <sheetViews>
    <sheetView showZeros="0" view="pageBreakPreview" zoomScaleNormal="100" zoomScaleSheetLayoutView="100" workbookViewId="0"/>
  </sheetViews>
  <sheetFormatPr defaultRowHeight="13.5"/>
  <cols>
    <col min="1" max="1" width="16.36328125" style="60" customWidth="1"/>
    <col min="2" max="2" width="4.1796875" style="60" customWidth="1"/>
    <col min="3" max="3" width="9.7265625" style="60" customWidth="1"/>
    <col min="4" max="4" width="5.08984375" style="60" customWidth="1"/>
    <col min="5" max="5" width="14.1796875" style="60" customWidth="1"/>
    <col min="6" max="6" width="5.26953125" style="60" customWidth="1"/>
    <col min="7" max="7" width="6.26953125" style="60" customWidth="1"/>
    <col min="8" max="8" width="12.26953125" style="60" customWidth="1"/>
    <col min="9" max="9" width="0" style="60" hidden="1" customWidth="1"/>
    <col min="10" max="10" width="8.7265625" style="60"/>
    <col min="11" max="11" width="11.08984375" style="60" customWidth="1"/>
    <col min="12" max="16384" width="8.7265625" style="60"/>
  </cols>
  <sheetData>
    <row r="1" spans="1:11" ht="18.75" customHeight="1">
      <c r="A1" s="178" t="s">
        <v>1019</v>
      </c>
      <c r="H1" s="324"/>
    </row>
    <row r="2" spans="1:11" ht="22.5" customHeight="1">
      <c r="A2" s="818" t="s">
        <v>212</v>
      </c>
      <c r="B2" s="818"/>
      <c r="C2" s="818"/>
      <c r="D2" s="818"/>
      <c r="E2" s="818"/>
      <c r="F2" s="818"/>
      <c r="G2" s="818"/>
      <c r="H2" s="818"/>
      <c r="I2" s="112"/>
      <c r="J2" s="112"/>
      <c r="K2" s="59"/>
    </row>
    <row r="3" spans="1:11" ht="18.75" customHeight="1">
      <c r="A3" s="58"/>
      <c r="B3" s="62"/>
      <c r="C3" s="62"/>
      <c r="D3" s="62"/>
      <c r="E3" s="62"/>
      <c r="F3" s="62"/>
      <c r="G3" s="62"/>
      <c r="H3" s="62"/>
      <c r="I3" s="62"/>
      <c r="J3" s="62"/>
      <c r="K3" s="59"/>
    </row>
    <row r="4" spans="1:11" ht="15.75" customHeight="1">
      <c r="A4" s="78" t="s">
        <v>113</v>
      </c>
      <c r="B4" s="78" t="s">
        <v>748</v>
      </c>
      <c r="C4" s="58"/>
      <c r="D4" s="58"/>
      <c r="E4" s="61"/>
      <c r="F4" s="59"/>
      <c r="G4" s="59"/>
      <c r="H4" s="59"/>
      <c r="I4" s="59"/>
      <c r="J4" s="59"/>
      <c r="K4" s="59"/>
    </row>
    <row r="5" spans="1:11" ht="15.75" customHeight="1">
      <c r="A5" s="78" t="s">
        <v>114</v>
      </c>
      <c r="B5" s="78" t="s">
        <v>388</v>
      </c>
      <c r="C5" s="62"/>
      <c r="D5" s="62"/>
      <c r="E5" s="75"/>
      <c r="F5" s="59"/>
      <c r="G5" s="59"/>
      <c r="H5" s="59"/>
      <c r="I5" s="59"/>
      <c r="J5" s="59"/>
      <c r="K5" s="59"/>
    </row>
    <row r="6" spans="1:11" ht="15.75" customHeight="1">
      <c r="A6" s="78"/>
      <c r="B6" s="78" t="s">
        <v>115</v>
      </c>
      <c r="C6" s="78"/>
      <c r="D6" s="62"/>
      <c r="E6" s="62"/>
      <c r="F6" s="75"/>
      <c r="G6" s="59"/>
      <c r="H6" s="59"/>
      <c r="I6" s="59"/>
      <c r="J6" s="59"/>
      <c r="K6" s="59"/>
    </row>
    <row r="7" spans="1:11" ht="15.75" customHeight="1">
      <c r="A7" s="78"/>
      <c r="B7" s="78" t="s">
        <v>1099</v>
      </c>
      <c r="C7" s="62"/>
      <c r="D7" s="62"/>
      <c r="E7" s="75"/>
      <c r="F7" s="59"/>
      <c r="G7" s="59"/>
      <c r="H7" s="59"/>
      <c r="I7" s="59"/>
      <c r="J7" s="59"/>
      <c r="K7" s="59"/>
    </row>
    <row r="8" spans="1:11" ht="15.75" customHeight="1">
      <c r="A8" s="78"/>
      <c r="B8" s="78" t="s">
        <v>1104</v>
      </c>
      <c r="C8" s="62"/>
      <c r="D8" s="62"/>
      <c r="E8" s="75"/>
      <c r="F8" s="59"/>
      <c r="G8" s="59"/>
      <c r="H8" s="59"/>
      <c r="I8" s="59"/>
      <c r="J8" s="59"/>
      <c r="K8" s="59"/>
    </row>
    <row r="9" spans="1:11" ht="15.75" customHeight="1">
      <c r="A9" s="78"/>
      <c r="B9" s="78" t="s">
        <v>996</v>
      </c>
      <c r="C9" s="62"/>
      <c r="D9" s="62"/>
      <c r="E9" s="75"/>
      <c r="F9" s="59"/>
      <c r="G9" s="59"/>
      <c r="H9" s="59"/>
      <c r="I9" s="59"/>
      <c r="J9" s="59"/>
      <c r="K9" s="59"/>
    </row>
    <row r="10" spans="1:11" ht="15.75" customHeight="1">
      <c r="A10" s="78" t="s">
        <v>841</v>
      </c>
      <c r="B10" s="78" t="s">
        <v>975</v>
      </c>
      <c r="C10" s="62"/>
      <c r="D10" s="62"/>
      <c r="E10" s="75"/>
      <c r="F10" s="59"/>
      <c r="G10" s="59"/>
      <c r="H10" s="59"/>
      <c r="I10" s="59"/>
      <c r="J10" s="59"/>
      <c r="K10" s="59"/>
    </row>
    <row r="11" spans="1:11" ht="15.75" customHeight="1">
      <c r="A11" s="78"/>
      <c r="B11" s="78" t="s">
        <v>233</v>
      </c>
      <c r="C11" s="62"/>
      <c r="D11" s="62"/>
      <c r="E11" s="75"/>
      <c r="F11" s="59"/>
      <c r="G11" s="59"/>
      <c r="H11" s="59"/>
      <c r="I11" s="59"/>
      <c r="J11" s="59"/>
      <c r="K11" s="59"/>
    </row>
    <row r="12" spans="1:11" ht="15.75" customHeight="1">
      <c r="A12" s="109"/>
      <c r="B12" s="109" t="s">
        <v>234</v>
      </c>
      <c r="C12" s="55"/>
      <c r="D12" s="55"/>
      <c r="E12" s="55"/>
    </row>
    <row r="13" spans="1:11" ht="15.75" customHeight="1">
      <c r="A13" s="55"/>
      <c r="B13" s="55"/>
      <c r="C13" s="55"/>
      <c r="D13" s="55"/>
      <c r="E13" s="55"/>
      <c r="F13" s="817"/>
      <c r="G13" s="670"/>
      <c r="H13" s="311"/>
    </row>
    <row r="14" spans="1:11" ht="15.75" customHeight="1">
      <c r="A14" s="63" t="s">
        <v>235</v>
      </c>
      <c r="B14" s="823">
        <f>データ参照シート!B2</f>
        <v>0</v>
      </c>
      <c r="C14" s="824"/>
      <c r="D14" s="825"/>
      <c r="E14" s="190"/>
    </row>
    <row r="15" spans="1:11" ht="15.75" customHeight="1">
      <c r="A15" s="55"/>
      <c r="B15" s="55"/>
      <c r="C15" s="192"/>
      <c r="D15" s="153"/>
      <c r="E15" s="153"/>
      <c r="F15" s="191"/>
      <c r="G15" s="191"/>
    </row>
    <row r="16" spans="1:11" ht="15.75" customHeight="1">
      <c r="A16" s="309" t="s">
        <v>236</v>
      </c>
      <c r="B16" s="310" t="s">
        <v>104</v>
      </c>
      <c r="C16" s="594">
        <f>データ参照シート!B77</f>
        <v>0</v>
      </c>
      <c r="D16" s="193" t="s">
        <v>206</v>
      </c>
      <c r="E16" s="153"/>
      <c r="F16" s="191"/>
      <c r="G16" s="191"/>
    </row>
    <row r="17" spans="1:11" ht="15.75" customHeight="1">
      <c r="A17" s="66" t="s">
        <v>106</v>
      </c>
      <c r="B17" s="67" t="s">
        <v>997</v>
      </c>
      <c r="C17" s="313" t="e">
        <f>IF(C18=0,1/C19,C18/(1-(1+C18)^(-C19)))</f>
        <v>#N/A</v>
      </c>
      <c r="D17" s="153"/>
      <c r="E17" s="153"/>
      <c r="F17" s="191"/>
      <c r="G17" s="191"/>
    </row>
    <row r="18" spans="1:11" ht="15.75" customHeight="1">
      <c r="A18" s="68" t="s">
        <v>107</v>
      </c>
      <c r="B18" s="69"/>
      <c r="C18" s="471"/>
      <c r="D18" s="153"/>
      <c r="E18" s="153"/>
      <c r="F18" s="191"/>
      <c r="G18" s="191"/>
      <c r="I18" s="73"/>
      <c r="J18" s="64"/>
      <c r="K18" s="59"/>
    </row>
    <row r="19" spans="1:11" ht="15.75" customHeight="1">
      <c r="A19" s="70" t="s">
        <v>108</v>
      </c>
      <c r="B19" s="71"/>
      <c r="C19" s="314" t="e">
        <f>データ参照シート!B80</f>
        <v>#N/A</v>
      </c>
      <c r="D19" s="193" t="s">
        <v>109</v>
      </c>
      <c r="E19" s="153"/>
      <c r="F19" s="191"/>
      <c r="G19" s="191"/>
      <c r="I19" s="73"/>
      <c r="J19" s="64"/>
      <c r="K19" s="59"/>
    </row>
    <row r="20" spans="1:11" ht="15.75" customHeight="1">
      <c r="A20" s="63" t="s">
        <v>111</v>
      </c>
      <c r="B20" s="65" t="s">
        <v>998</v>
      </c>
      <c r="C20" s="595">
        <f>C39</f>
        <v>0</v>
      </c>
      <c r="D20" s="193" t="s">
        <v>206</v>
      </c>
      <c r="E20" s="153"/>
      <c r="F20" s="194"/>
      <c r="G20" s="194"/>
      <c r="H20" s="72"/>
      <c r="I20" s="61"/>
      <c r="J20" s="61"/>
      <c r="K20" s="59"/>
    </row>
    <row r="21" spans="1:11" ht="15.75" customHeight="1">
      <c r="A21" s="74" t="s">
        <v>116</v>
      </c>
      <c r="B21" s="65" t="s">
        <v>999</v>
      </c>
      <c r="C21" s="593" t="e">
        <f>データ参照シート!B186*1000</f>
        <v>#N/A</v>
      </c>
      <c r="D21" s="111" t="s">
        <v>987</v>
      </c>
      <c r="E21" s="153"/>
      <c r="F21" s="194"/>
      <c r="G21" s="194"/>
      <c r="H21" s="72"/>
      <c r="I21" s="75"/>
      <c r="J21" s="75"/>
      <c r="K21" s="59"/>
    </row>
    <row r="22" spans="1:11" ht="15.75" customHeight="1">
      <c r="A22" s="55"/>
      <c r="B22" s="55"/>
      <c r="C22" s="153"/>
      <c r="D22" s="153"/>
      <c r="E22" s="153"/>
      <c r="F22" s="195"/>
      <c r="G22" s="195"/>
      <c r="H22" s="61"/>
      <c r="I22" s="75"/>
      <c r="J22" s="75"/>
      <c r="K22" s="59"/>
    </row>
    <row r="23" spans="1:11" ht="28.5" customHeight="1">
      <c r="B23" s="76" t="s">
        <v>112</v>
      </c>
      <c r="C23" s="197" t="s">
        <v>1001</v>
      </c>
      <c r="D23" s="197"/>
      <c r="E23" s="153"/>
      <c r="F23" s="196"/>
      <c r="G23" s="196"/>
      <c r="H23" s="75"/>
      <c r="I23" s="75"/>
      <c r="J23" s="75"/>
      <c r="K23" s="59"/>
    </row>
    <row r="24" spans="1:11" ht="17.25" customHeight="1">
      <c r="A24" s="77" t="s">
        <v>117</v>
      </c>
      <c r="B24" s="76" t="s">
        <v>112</v>
      </c>
      <c r="C24" s="312" t="e">
        <f>ROUNDUP((C16*C17+C20)/C21,2)</f>
        <v>#N/A</v>
      </c>
      <c r="D24" s="110" t="s">
        <v>986</v>
      </c>
      <c r="E24" s="153"/>
      <c r="F24" s="196"/>
      <c r="G24" s="196"/>
      <c r="H24" s="75"/>
      <c r="I24" s="75"/>
      <c r="J24" s="75"/>
      <c r="K24" s="59"/>
    </row>
    <row r="25" spans="1:11">
      <c r="A25" s="55"/>
      <c r="B25" s="55"/>
      <c r="C25" s="153"/>
      <c r="D25" s="153"/>
      <c r="E25" s="153"/>
      <c r="F25" s="196"/>
      <c r="G25" s="196"/>
      <c r="H25" s="75"/>
    </row>
    <row r="26" spans="1:11" ht="15" customHeight="1">
      <c r="A26" s="108" t="s">
        <v>1000</v>
      </c>
      <c r="B26" s="108"/>
      <c r="C26" s="198"/>
      <c r="D26" s="198"/>
      <c r="E26" s="153"/>
      <c r="F26" s="196"/>
      <c r="G26" s="196"/>
      <c r="H26" s="75"/>
    </row>
    <row r="27" spans="1:11" ht="15" customHeight="1">
      <c r="A27" s="819" t="s">
        <v>224</v>
      </c>
      <c r="B27" s="820"/>
      <c r="C27" s="200" t="s">
        <v>223</v>
      </c>
      <c r="D27" s="199"/>
    </row>
    <row r="28" spans="1:11" ht="15" customHeight="1">
      <c r="A28" s="821" t="s">
        <v>973</v>
      </c>
      <c r="B28" s="822"/>
      <c r="C28" s="584"/>
      <c r="D28" s="199"/>
    </row>
    <row r="29" spans="1:11" ht="15" customHeight="1">
      <c r="A29" s="821" t="s">
        <v>974</v>
      </c>
      <c r="B29" s="822"/>
      <c r="C29" s="584"/>
      <c r="D29" s="199"/>
    </row>
    <row r="30" spans="1:11" ht="15" customHeight="1">
      <c r="A30" s="821" t="s">
        <v>226</v>
      </c>
      <c r="B30" s="822"/>
      <c r="C30" s="584"/>
      <c r="D30" s="199"/>
    </row>
    <row r="31" spans="1:11" ht="15" customHeight="1">
      <c r="A31" s="821" t="s">
        <v>228</v>
      </c>
      <c r="B31" s="822"/>
      <c r="C31" s="584"/>
      <c r="D31" s="199"/>
    </row>
    <row r="32" spans="1:11" ht="15" customHeight="1">
      <c r="A32" s="821" t="s">
        <v>230</v>
      </c>
      <c r="B32" s="822"/>
      <c r="C32" s="584"/>
      <c r="D32" s="199"/>
    </row>
    <row r="33" spans="1:3" ht="15" customHeight="1">
      <c r="A33" s="815" t="s">
        <v>352</v>
      </c>
      <c r="B33" s="654"/>
      <c r="C33" s="584"/>
    </row>
    <row r="34" spans="1:3" ht="15" customHeight="1">
      <c r="A34" s="815" t="s">
        <v>225</v>
      </c>
      <c r="B34" s="654"/>
      <c r="C34" s="584"/>
    </row>
    <row r="35" spans="1:3" ht="15" customHeight="1">
      <c r="A35" s="815" t="s">
        <v>227</v>
      </c>
      <c r="B35" s="654"/>
      <c r="C35" s="584"/>
    </row>
    <row r="36" spans="1:3" ht="15" customHeight="1">
      <c r="A36" s="815" t="s">
        <v>229</v>
      </c>
      <c r="B36" s="654"/>
      <c r="C36" s="584"/>
    </row>
    <row r="37" spans="1:3" ht="15" customHeight="1">
      <c r="A37" s="815" t="s">
        <v>231</v>
      </c>
      <c r="B37" s="654"/>
      <c r="C37" s="584"/>
    </row>
    <row r="38" spans="1:3" ht="15" customHeight="1">
      <c r="A38" s="815" t="s">
        <v>232</v>
      </c>
      <c r="B38" s="654"/>
      <c r="C38" s="584"/>
    </row>
    <row r="39" spans="1:3" ht="18.75">
      <c r="A39" s="816" t="s">
        <v>623</v>
      </c>
      <c r="B39" s="627"/>
      <c r="C39" s="585">
        <f>SUM(C28:C38)</f>
        <v>0</v>
      </c>
    </row>
  </sheetData>
  <sheetProtection sheet="1"/>
  <mergeCells count="16">
    <mergeCell ref="A37:B37"/>
    <mergeCell ref="A39:B39"/>
    <mergeCell ref="F13:G13"/>
    <mergeCell ref="A2:H2"/>
    <mergeCell ref="A27:B27"/>
    <mergeCell ref="A28:B28"/>
    <mergeCell ref="A29:B29"/>
    <mergeCell ref="A30:B30"/>
    <mergeCell ref="A31:B31"/>
    <mergeCell ref="A38:B38"/>
    <mergeCell ref="B14:D14"/>
    <mergeCell ref="A34:B34"/>
    <mergeCell ref="A35:B35"/>
    <mergeCell ref="A36:B36"/>
    <mergeCell ref="A32:B32"/>
    <mergeCell ref="A33:B33"/>
  </mergeCells>
  <phoneticPr fontId="2"/>
  <dataValidations count="2">
    <dataValidation allowBlank="1" showErrorMessage="1" sqref="C28:D32 A33:A39 C33:C39"/>
    <dataValidation allowBlank="1" showInputMessage="1" showErrorMessage="1" prompt="資金の調達において金融機関の借入を予定していない場合は利子率を0としてください。_x000a_（ただし0は表示されません）" sqref="C18"/>
  </dataValidations>
  <pageMargins left="0.43307086614173229" right="0" top="0.15748031496062992" bottom="0.15748031496062992" header="0.31496062992125984" footer="0.31496062992125984"/>
  <pageSetup paperSize="9" scale="93" orientation="portrait" blackAndWhite="1" r:id="rId1"/>
  <ignoredErrors>
    <ignoredError sqref="C20"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249977111117893"/>
  </sheetPr>
  <dimension ref="A1:W61"/>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24" width="8.7265625" style="9" customWidth="1"/>
    <col min="25" max="16384" width="8.7265625" style="9"/>
  </cols>
  <sheetData>
    <row r="1" spans="1:23" ht="18.75" customHeight="1">
      <c r="A1" s="178" t="s">
        <v>1020</v>
      </c>
      <c r="B1" s="7"/>
      <c r="S1" s="324"/>
      <c r="V1" s="9">
        <f>データ参照シート!B2</f>
        <v>0</v>
      </c>
    </row>
    <row r="2" spans="1:23" ht="22.5" customHeight="1">
      <c r="B2" s="853" t="s">
        <v>391</v>
      </c>
      <c r="C2" s="854"/>
      <c r="D2" s="854"/>
      <c r="E2" s="854"/>
      <c r="F2" s="854"/>
      <c r="G2" s="854"/>
      <c r="H2" s="854"/>
      <c r="I2" s="854"/>
      <c r="J2" s="854"/>
      <c r="K2" s="854"/>
    </row>
    <row r="3" spans="1:23" ht="9.75" customHeight="1">
      <c r="B3" s="7"/>
      <c r="M3" s="203"/>
    </row>
    <row r="4" spans="1:23" ht="18.75" customHeight="1">
      <c r="B4" s="98" t="s">
        <v>976</v>
      </c>
      <c r="U4" s="472"/>
      <c r="V4" s="473" t="s">
        <v>982</v>
      </c>
      <c r="W4" s="473" t="s">
        <v>983</v>
      </c>
    </row>
    <row r="5" spans="1:23" ht="15.75" customHeight="1">
      <c r="C5" s="98" t="s">
        <v>213</v>
      </c>
      <c r="J5" s="855" t="s">
        <v>977</v>
      </c>
      <c r="K5" s="856"/>
      <c r="L5" s="856"/>
      <c r="O5" s="855" t="s">
        <v>978</v>
      </c>
      <c r="P5" s="856"/>
      <c r="Q5" s="856"/>
      <c r="U5" s="473" t="s">
        <v>981</v>
      </c>
      <c r="V5" s="472" t="b">
        <v>0</v>
      </c>
      <c r="W5" s="472" t="b">
        <v>0</v>
      </c>
    </row>
    <row r="6" spans="1:23" ht="15.75" customHeight="1">
      <c r="D6" s="99" t="s">
        <v>185</v>
      </c>
      <c r="E6" s="841"/>
      <c r="F6" s="842"/>
      <c r="G6" s="843"/>
      <c r="H6" s="101"/>
      <c r="I6" s="238"/>
      <c r="J6" s="841"/>
      <c r="K6" s="842"/>
      <c r="L6" s="843"/>
      <c r="M6" s="13"/>
      <c r="N6" s="9"/>
      <c r="O6" s="841"/>
      <c r="P6" s="842"/>
      <c r="Q6" s="843"/>
      <c r="U6" s="472"/>
      <c r="V6" s="472"/>
      <c r="W6" s="472"/>
    </row>
    <row r="7" spans="1:23" ht="15.75" customHeight="1">
      <c r="D7" s="203" t="s">
        <v>337</v>
      </c>
      <c r="E7" s="841"/>
      <c r="F7" s="842"/>
      <c r="G7" s="843"/>
      <c r="H7" s="95"/>
      <c r="I7" s="13"/>
      <c r="J7" s="841"/>
      <c r="K7" s="842"/>
      <c r="L7" s="843"/>
      <c r="M7" s="13"/>
      <c r="O7" s="841"/>
      <c r="P7" s="842"/>
      <c r="Q7" s="843"/>
      <c r="U7" s="472"/>
      <c r="V7" s="472"/>
      <c r="W7" s="472"/>
    </row>
    <row r="8" spans="1:23" ht="15.75" customHeight="1">
      <c r="D8" s="101" t="s">
        <v>771</v>
      </c>
      <c r="E8" s="844"/>
      <c r="F8" s="845"/>
      <c r="G8" s="846"/>
      <c r="H8" s="101" t="s">
        <v>609</v>
      </c>
      <c r="I8" s="94"/>
      <c r="J8" s="844"/>
      <c r="K8" s="845"/>
      <c r="L8" s="846"/>
      <c r="M8" s="101" t="s">
        <v>609</v>
      </c>
      <c r="O8" s="844"/>
      <c r="P8" s="845"/>
      <c r="Q8" s="846"/>
      <c r="R8" s="101" t="s">
        <v>609</v>
      </c>
      <c r="U8" s="472"/>
      <c r="V8" s="472"/>
      <c r="W8" s="472"/>
    </row>
    <row r="9" spans="1:23" ht="15.75" customHeight="1">
      <c r="D9" s="101" t="s">
        <v>393</v>
      </c>
      <c r="E9" s="847"/>
      <c r="F9" s="848"/>
      <c r="G9" s="849"/>
      <c r="H9" s="101" t="s">
        <v>394</v>
      </c>
      <c r="I9" s="94"/>
      <c r="J9" s="847"/>
      <c r="K9" s="848"/>
      <c r="L9" s="849"/>
      <c r="M9" s="101" t="s">
        <v>394</v>
      </c>
      <c r="O9" s="847"/>
      <c r="P9" s="848"/>
      <c r="Q9" s="849"/>
      <c r="R9" s="101" t="s">
        <v>394</v>
      </c>
      <c r="U9" s="472"/>
      <c r="V9" s="472"/>
      <c r="W9" s="472"/>
    </row>
    <row r="10" spans="1:23" ht="15.75" customHeight="1">
      <c r="D10" s="101" t="s">
        <v>392</v>
      </c>
      <c r="E10" s="850" t="str">
        <f>IF(OR(E8="",E9="")=TRUE,"",E8*E9)</f>
        <v/>
      </c>
      <c r="F10" s="851"/>
      <c r="G10" s="852"/>
      <c r="H10" s="101" t="s">
        <v>609</v>
      </c>
      <c r="I10" s="94"/>
      <c r="J10" s="850" t="str">
        <f>IF(OR(J8="",J9="")=TRUE,"",J8*J9)</f>
        <v/>
      </c>
      <c r="K10" s="851"/>
      <c r="L10" s="852"/>
      <c r="M10" s="101" t="s">
        <v>609</v>
      </c>
      <c r="O10" s="850" t="str">
        <f>IF(OR(O8="",O9="")=TRUE,"",O8*O9)</f>
        <v/>
      </c>
      <c r="P10" s="851"/>
      <c r="Q10" s="852"/>
      <c r="R10" s="101" t="s">
        <v>609</v>
      </c>
      <c r="U10" s="472"/>
      <c r="V10" s="472"/>
      <c r="W10" s="472"/>
    </row>
    <row r="11" spans="1:23" ht="15.75" customHeight="1">
      <c r="C11" s="239"/>
      <c r="D11" s="240"/>
      <c r="E11" s="241"/>
      <c r="F11" s="240"/>
      <c r="G11" s="240"/>
      <c r="H11" s="240"/>
      <c r="I11" s="240"/>
      <c r="J11" s="240"/>
      <c r="K11" s="240"/>
      <c r="L11" s="240"/>
      <c r="M11" s="240"/>
      <c r="N11" s="242"/>
      <c r="O11" s="243"/>
      <c r="P11" s="240"/>
      <c r="Q11" s="240"/>
      <c r="R11" s="240"/>
      <c r="U11" s="472"/>
      <c r="V11" s="473" t="s">
        <v>982</v>
      </c>
      <c r="W11" s="473" t="s">
        <v>983</v>
      </c>
    </row>
    <row r="12" spans="1:23" ht="15.75" customHeight="1">
      <c r="C12" s="98" t="s">
        <v>979</v>
      </c>
      <c r="J12" s="855" t="s">
        <v>977</v>
      </c>
      <c r="K12" s="856"/>
      <c r="L12" s="856"/>
      <c r="O12" s="855" t="s">
        <v>978</v>
      </c>
      <c r="P12" s="856"/>
      <c r="Q12" s="856"/>
      <c r="U12" s="473" t="s">
        <v>984</v>
      </c>
      <c r="V12" s="472" t="b">
        <v>0</v>
      </c>
      <c r="W12" s="472" t="b">
        <v>0</v>
      </c>
    </row>
    <row r="13" spans="1:23" ht="15.75" customHeight="1">
      <c r="C13" s="11"/>
      <c r="D13" s="99" t="s">
        <v>185</v>
      </c>
      <c r="E13" s="841"/>
      <c r="F13" s="842"/>
      <c r="G13" s="843"/>
      <c r="I13" s="238"/>
      <c r="J13" s="841"/>
      <c r="K13" s="842"/>
      <c r="L13" s="843"/>
      <c r="N13" s="9"/>
      <c r="O13" s="841"/>
      <c r="P13" s="842"/>
      <c r="Q13" s="843"/>
      <c r="U13" s="472"/>
      <c r="V13" s="472"/>
      <c r="W13" s="472"/>
    </row>
    <row r="14" spans="1:23" ht="15.75" customHeight="1">
      <c r="C14" s="11"/>
      <c r="D14" s="203" t="s">
        <v>337</v>
      </c>
      <c r="E14" s="841"/>
      <c r="F14" s="842"/>
      <c r="G14" s="843"/>
      <c r="J14" s="841"/>
      <c r="K14" s="842"/>
      <c r="L14" s="843"/>
      <c r="O14" s="841"/>
      <c r="P14" s="842"/>
      <c r="Q14" s="843"/>
      <c r="U14" s="472"/>
      <c r="V14" s="472"/>
      <c r="W14" s="472"/>
    </row>
    <row r="15" spans="1:23" ht="15.75" customHeight="1">
      <c r="C15" s="11"/>
      <c r="D15" s="203" t="s">
        <v>436</v>
      </c>
      <c r="E15" s="844"/>
      <c r="F15" s="845"/>
      <c r="G15" s="846"/>
      <c r="H15" s="101" t="s">
        <v>610</v>
      </c>
      <c r="J15" s="844"/>
      <c r="K15" s="845"/>
      <c r="L15" s="846"/>
      <c r="M15" s="101" t="s">
        <v>610</v>
      </c>
      <c r="O15" s="844"/>
      <c r="P15" s="845"/>
      <c r="Q15" s="846"/>
      <c r="R15" s="101" t="s">
        <v>610</v>
      </c>
      <c r="U15" s="472"/>
      <c r="V15" s="472"/>
      <c r="W15" s="472"/>
    </row>
    <row r="16" spans="1:23" ht="15.75" customHeight="1">
      <c r="C16" s="11"/>
      <c r="D16" s="203" t="s">
        <v>401</v>
      </c>
      <c r="E16" s="847"/>
      <c r="F16" s="848"/>
      <c r="G16" s="849"/>
      <c r="H16" s="152" t="s">
        <v>402</v>
      </c>
      <c r="J16" s="847"/>
      <c r="K16" s="848"/>
      <c r="L16" s="849"/>
      <c r="M16" s="152" t="s">
        <v>402</v>
      </c>
      <c r="O16" s="847"/>
      <c r="P16" s="848"/>
      <c r="Q16" s="849"/>
      <c r="R16" s="152" t="s">
        <v>402</v>
      </c>
      <c r="U16" s="472"/>
      <c r="V16" s="472"/>
      <c r="W16" s="472"/>
    </row>
    <row r="17" spans="3:23" ht="15.75" customHeight="1">
      <c r="C17" s="11"/>
      <c r="D17" s="203" t="s">
        <v>673</v>
      </c>
      <c r="E17" s="850" t="str">
        <f>IF(OR(E15="",E16="")=TRUE,"",E15*E16)</f>
        <v/>
      </c>
      <c r="F17" s="851"/>
      <c r="G17" s="852"/>
      <c r="H17" s="101" t="s">
        <v>610</v>
      </c>
      <c r="J17" s="850" t="str">
        <f>IF(OR(J15="",J16="")=TRUE,"",J15*J16)</f>
        <v/>
      </c>
      <c r="K17" s="851"/>
      <c r="L17" s="852"/>
      <c r="M17" s="101" t="s">
        <v>610</v>
      </c>
      <c r="O17" s="850" t="str">
        <f>IF(OR(O15="",O16="")=TRUE,"",O15*O16)</f>
        <v/>
      </c>
      <c r="P17" s="851"/>
      <c r="Q17" s="852"/>
      <c r="R17" s="101" t="s">
        <v>610</v>
      </c>
      <c r="U17" s="472"/>
      <c r="V17" s="472"/>
      <c r="W17" s="472"/>
    </row>
    <row r="18" spans="3:23" ht="15.75" customHeight="1">
      <c r="C18" s="239"/>
      <c r="D18" s="240"/>
      <c r="E18" s="244"/>
      <c r="F18" s="240"/>
      <c r="G18" s="240"/>
      <c r="H18" s="240"/>
      <c r="I18" s="240"/>
      <c r="J18" s="240"/>
      <c r="K18" s="240"/>
      <c r="L18" s="240"/>
      <c r="M18" s="240"/>
      <c r="N18" s="242"/>
      <c r="O18" s="243"/>
      <c r="P18" s="240"/>
      <c r="Q18" s="240"/>
      <c r="R18" s="240"/>
      <c r="U18" s="472"/>
      <c r="V18" s="473" t="s">
        <v>982</v>
      </c>
      <c r="W18" s="473" t="s">
        <v>983</v>
      </c>
    </row>
    <row r="19" spans="3:23" ht="15.75" customHeight="1">
      <c r="C19" s="98" t="s">
        <v>222</v>
      </c>
      <c r="J19" s="855" t="s">
        <v>977</v>
      </c>
      <c r="K19" s="856"/>
      <c r="L19" s="856"/>
      <c r="O19" s="855" t="s">
        <v>978</v>
      </c>
      <c r="P19" s="856"/>
      <c r="Q19" s="856"/>
      <c r="U19" s="473" t="s">
        <v>655</v>
      </c>
      <c r="V19" s="472" t="b">
        <v>0</v>
      </c>
      <c r="W19" s="472" t="b">
        <v>0</v>
      </c>
    </row>
    <row r="20" spans="3:23" ht="15.75" customHeight="1">
      <c r="D20" s="99" t="s">
        <v>185</v>
      </c>
      <c r="E20" s="841"/>
      <c r="F20" s="842"/>
      <c r="G20" s="843"/>
      <c r="J20" s="841"/>
      <c r="K20" s="842"/>
      <c r="L20" s="843"/>
      <c r="N20" s="9"/>
      <c r="O20" s="841"/>
      <c r="P20" s="842"/>
      <c r="Q20" s="843"/>
      <c r="U20" s="472"/>
      <c r="V20" s="472"/>
      <c r="W20" s="472"/>
    </row>
    <row r="21" spans="3:23" ht="15.75" customHeight="1">
      <c r="D21" s="203" t="s">
        <v>337</v>
      </c>
      <c r="E21" s="841"/>
      <c r="F21" s="842"/>
      <c r="G21" s="843"/>
      <c r="I21" s="19"/>
      <c r="J21" s="841"/>
      <c r="K21" s="842"/>
      <c r="L21" s="843"/>
      <c r="O21" s="841"/>
      <c r="P21" s="842"/>
      <c r="Q21" s="843"/>
      <c r="U21" s="472"/>
      <c r="V21" s="472"/>
      <c r="W21" s="472"/>
    </row>
    <row r="22" spans="3:23" ht="15.75" customHeight="1">
      <c r="D22" s="203" t="s">
        <v>397</v>
      </c>
      <c r="E22" s="844"/>
      <c r="F22" s="845"/>
      <c r="G22" s="846"/>
      <c r="H22" s="152" t="s">
        <v>611</v>
      </c>
      <c r="I22" s="19"/>
      <c r="J22" s="844"/>
      <c r="K22" s="845"/>
      <c r="L22" s="846"/>
      <c r="M22" s="152" t="s">
        <v>611</v>
      </c>
      <c r="O22" s="844"/>
      <c r="P22" s="845"/>
      <c r="Q22" s="846"/>
      <c r="R22" s="152" t="s">
        <v>611</v>
      </c>
      <c r="U22" s="472"/>
      <c r="V22" s="472"/>
      <c r="W22" s="472"/>
    </row>
    <row r="23" spans="3:23" ht="15.75" customHeight="1">
      <c r="D23" s="203" t="s">
        <v>396</v>
      </c>
      <c r="E23" s="847"/>
      <c r="F23" s="848"/>
      <c r="G23" s="849"/>
      <c r="H23" s="152" t="s">
        <v>398</v>
      </c>
      <c r="I23" s="19"/>
      <c r="J23" s="847"/>
      <c r="K23" s="848"/>
      <c r="L23" s="849"/>
      <c r="M23" s="152" t="s">
        <v>398</v>
      </c>
      <c r="O23" s="847"/>
      <c r="P23" s="848"/>
      <c r="Q23" s="849"/>
      <c r="R23" s="152" t="s">
        <v>398</v>
      </c>
      <c r="U23" s="472"/>
      <c r="V23" s="472"/>
      <c r="W23" s="472"/>
    </row>
    <row r="24" spans="3:23" ht="15.75" customHeight="1">
      <c r="D24" s="203" t="s">
        <v>395</v>
      </c>
      <c r="E24" s="850" t="str">
        <f>IF(OR(E22="",E23="")=TRUE,"",E22*E23)</f>
        <v/>
      </c>
      <c r="F24" s="851"/>
      <c r="G24" s="852"/>
      <c r="H24" s="152" t="s">
        <v>611</v>
      </c>
      <c r="I24" s="19"/>
      <c r="J24" s="850" t="str">
        <f>IF(OR(J22="",J23="")=TRUE,"",J22*J23)</f>
        <v/>
      </c>
      <c r="K24" s="851"/>
      <c r="L24" s="852"/>
      <c r="M24" s="152" t="s">
        <v>611</v>
      </c>
      <c r="O24" s="850" t="str">
        <f>IF(OR(O22="",O23="")=TRUE,"",O22*O23)</f>
        <v/>
      </c>
      <c r="P24" s="851"/>
      <c r="Q24" s="852"/>
      <c r="R24" s="152" t="s">
        <v>611</v>
      </c>
      <c r="U24" s="472"/>
      <c r="V24" s="472"/>
      <c r="W24" s="472"/>
    </row>
    <row r="25" spans="3:23" ht="15.75" customHeight="1">
      <c r="C25" s="239"/>
      <c r="D25" s="240"/>
      <c r="E25" s="241"/>
      <c r="F25" s="241"/>
      <c r="G25" s="240"/>
      <c r="H25" s="240"/>
      <c r="I25" s="240"/>
      <c r="J25" s="240"/>
      <c r="K25" s="240"/>
      <c r="L25" s="240"/>
      <c r="M25" s="240"/>
      <c r="N25" s="242"/>
      <c r="O25" s="243"/>
      <c r="P25" s="240"/>
      <c r="Q25" s="240"/>
      <c r="R25" s="240"/>
      <c r="U25" s="472"/>
      <c r="V25" s="473" t="s">
        <v>982</v>
      </c>
      <c r="W25" s="473" t="s">
        <v>983</v>
      </c>
    </row>
    <row r="26" spans="3:23" ht="15.75" customHeight="1">
      <c r="C26" s="98" t="s">
        <v>598</v>
      </c>
      <c r="J26" s="855" t="s">
        <v>977</v>
      </c>
      <c r="K26" s="856"/>
      <c r="L26" s="856"/>
      <c r="O26" s="855" t="s">
        <v>978</v>
      </c>
      <c r="P26" s="856"/>
      <c r="Q26" s="856"/>
      <c r="U26" s="473" t="s">
        <v>985</v>
      </c>
      <c r="V26" s="472" t="b">
        <v>0</v>
      </c>
      <c r="W26" s="472" t="b">
        <v>0</v>
      </c>
    </row>
    <row r="27" spans="3:23" ht="15.75" customHeight="1">
      <c r="D27" s="99" t="s">
        <v>185</v>
      </c>
      <c r="E27" s="841"/>
      <c r="F27" s="842"/>
      <c r="G27" s="843"/>
      <c r="J27" s="841"/>
      <c r="K27" s="842"/>
      <c r="L27" s="843"/>
      <c r="N27" s="9"/>
      <c r="O27" s="841"/>
      <c r="P27" s="842"/>
      <c r="Q27" s="843"/>
      <c r="U27" s="472"/>
      <c r="V27" s="472"/>
      <c r="W27" s="472"/>
    </row>
    <row r="28" spans="3:23" ht="15.75" customHeight="1">
      <c r="D28" s="203" t="s">
        <v>337</v>
      </c>
      <c r="E28" s="621"/>
      <c r="F28" s="622"/>
      <c r="G28" s="623"/>
      <c r="J28" s="841"/>
      <c r="K28" s="842"/>
      <c r="L28" s="843"/>
      <c r="N28" s="9"/>
      <c r="O28" s="841"/>
      <c r="P28" s="842"/>
      <c r="Q28" s="843"/>
      <c r="U28" s="472"/>
      <c r="V28" s="472"/>
      <c r="W28" s="472"/>
    </row>
    <row r="29" spans="3:23" ht="15.75" customHeight="1">
      <c r="D29" s="9" t="s">
        <v>198</v>
      </c>
      <c r="E29" s="841"/>
      <c r="F29" s="842"/>
      <c r="G29" s="843"/>
      <c r="J29" s="841"/>
      <c r="K29" s="842"/>
      <c r="L29" s="843"/>
      <c r="O29" s="841"/>
      <c r="P29" s="842"/>
      <c r="Q29" s="843"/>
    </row>
    <row r="30" spans="3:23" ht="15.75" customHeight="1">
      <c r="D30" s="101" t="s">
        <v>400</v>
      </c>
      <c r="E30" s="844"/>
      <c r="F30" s="845"/>
      <c r="G30" s="846"/>
      <c r="H30" s="152" t="s">
        <v>611</v>
      </c>
      <c r="I30" s="100"/>
      <c r="J30" s="844"/>
      <c r="K30" s="845"/>
      <c r="L30" s="846"/>
      <c r="M30" s="152" t="s">
        <v>611</v>
      </c>
      <c r="O30" s="844"/>
      <c r="P30" s="845"/>
      <c r="Q30" s="846"/>
      <c r="R30" s="152" t="s">
        <v>611</v>
      </c>
    </row>
    <row r="31" spans="3:23" ht="15.75" customHeight="1">
      <c r="D31" s="101" t="s">
        <v>396</v>
      </c>
      <c r="E31" s="847"/>
      <c r="F31" s="848"/>
      <c r="G31" s="849"/>
      <c r="H31" s="152" t="s">
        <v>398</v>
      </c>
      <c r="I31" s="100"/>
      <c r="J31" s="847"/>
      <c r="K31" s="848"/>
      <c r="L31" s="849"/>
      <c r="M31" s="152" t="s">
        <v>398</v>
      </c>
      <c r="O31" s="847"/>
      <c r="P31" s="848"/>
      <c r="Q31" s="849"/>
      <c r="R31" s="152" t="s">
        <v>398</v>
      </c>
    </row>
    <row r="32" spans="3:23" ht="15.75" customHeight="1">
      <c r="D32" s="101" t="s">
        <v>399</v>
      </c>
      <c r="E32" s="850" t="str">
        <f>IF(OR(E30="",E31="")=TRUE,"",E30*E31)</f>
        <v/>
      </c>
      <c r="F32" s="851"/>
      <c r="G32" s="852"/>
      <c r="H32" s="152" t="s">
        <v>611</v>
      </c>
      <c r="I32" s="100"/>
      <c r="J32" s="850" t="str">
        <f>IF(OR(J30="",J31="")=TRUE,"",J30*J31)</f>
        <v/>
      </c>
      <c r="K32" s="851"/>
      <c r="L32" s="852"/>
      <c r="M32" s="152" t="s">
        <v>611</v>
      </c>
      <c r="O32" s="850" t="str">
        <f>IF(OR(O30="",O31="")=TRUE,"",O30*O31)</f>
        <v/>
      </c>
      <c r="P32" s="851"/>
      <c r="Q32" s="852"/>
      <c r="R32" s="152" t="s">
        <v>611</v>
      </c>
    </row>
    <row r="33" spans="1:19" ht="15.75" customHeight="1">
      <c r="B33" s="9"/>
      <c r="C33" s="9"/>
    </row>
    <row r="34" spans="1:19" ht="15.75" customHeight="1">
      <c r="B34" s="101" t="s">
        <v>403</v>
      </c>
      <c r="C34" s="9"/>
    </row>
    <row r="35" spans="1:19" ht="15.75" customHeight="1">
      <c r="A35" s="14"/>
      <c r="B35" s="15"/>
      <c r="C35" s="101" t="s">
        <v>773</v>
      </c>
      <c r="D35" s="16"/>
      <c r="E35" s="15"/>
      <c r="F35" s="15"/>
      <c r="G35" s="15"/>
      <c r="H35" s="15"/>
      <c r="I35" s="15"/>
      <c r="J35" s="15"/>
      <c r="K35" s="17"/>
      <c r="L35" s="17"/>
      <c r="M35" s="17"/>
      <c r="N35" s="105"/>
      <c r="R35" s="233"/>
    </row>
    <row r="36" spans="1:19" ht="15.75" customHeight="1">
      <c r="A36" s="14"/>
      <c r="B36" s="15"/>
      <c r="C36" s="101"/>
      <c r="D36" s="303"/>
      <c r="E36" s="15"/>
      <c r="F36" s="15"/>
      <c r="G36" s="15"/>
      <c r="H36" s="15"/>
      <c r="I36" s="15"/>
      <c r="J36" s="15"/>
      <c r="K36" s="17"/>
      <c r="L36" s="17"/>
      <c r="M36" s="17"/>
      <c r="N36" s="105"/>
      <c r="R36" s="233"/>
    </row>
    <row r="37" spans="1:19" ht="15.75" customHeight="1">
      <c r="A37" s="14"/>
      <c r="B37" s="15"/>
      <c r="C37" s="101"/>
      <c r="D37" s="307" t="s">
        <v>774</v>
      </c>
      <c r="E37" s="305" t="s">
        <v>599</v>
      </c>
      <c r="F37" s="305"/>
      <c r="G37" s="305" t="s">
        <v>600</v>
      </c>
      <c r="H37" s="305"/>
      <c r="I37" s="305" t="s">
        <v>601</v>
      </c>
      <c r="J37" s="306"/>
      <c r="K37" s="305" t="s">
        <v>26</v>
      </c>
      <c r="N37" s="9"/>
      <c r="R37" s="233"/>
    </row>
    <row r="38" spans="1:19" ht="15.75" customHeight="1">
      <c r="A38" s="14"/>
      <c r="B38" s="15"/>
      <c r="C38" s="101"/>
      <c r="D38" s="16"/>
      <c r="E38" s="15"/>
      <c r="F38" s="15"/>
      <c r="G38" s="15"/>
      <c r="H38" s="15"/>
      <c r="I38" s="15"/>
      <c r="J38" s="15"/>
      <c r="K38" s="17"/>
      <c r="L38" s="17"/>
      <c r="M38" s="17"/>
      <c r="N38" s="105"/>
      <c r="R38" s="233"/>
    </row>
    <row r="39" spans="1:19" ht="15.75" customHeight="1">
      <c r="A39" s="14"/>
      <c r="B39" s="835" t="s">
        <v>759</v>
      </c>
      <c r="C39" s="836"/>
      <c r="D39" s="839" t="str">
        <f>データ参照シート!$B$104</f>
        <v>給湯</v>
      </c>
      <c r="E39" s="827" t="s">
        <v>186</v>
      </c>
      <c r="F39" s="827" t="s">
        <v>187</v>
      </c>
      <c r="G39" s="827" t="s">
        <v>188</v>
      </c>
      <c r="H39" s="827" t="s">
        <v>189</v>
      </c>
      <c r="I39" s="827" t="s">
        <v>190</v>
      </c>
      <c r="J39" s="827" t="s">
        <v>191</v>
      </c>
      <c r="K39" s="827" t="s">
        <v>192</v>
      </c>
      <c r="L39" s="827" t="s">
        <v>193</v>
      </c>
      <c r="M39" s="827" t="s">
        <v>194</v>
      </c>
      <c r="N39" s="827" t="s">
        <v>195</v>
      </c>
      <c r="O39" s="827" t="s">
        <v>196</v>
      </c>
      <c r="P39" s="827" t="s">
        <v>197</v>
      </c>
      <c r="Q39" s="828" t="s">
        <v>542</v>
      </c>
      <c r="R39" s="829"/>
    </row>
    <row r="40" spans="1:19" ht="15.75" customHeight="1">
      <c r="A40" s="14"/>
      <c r="B40" s="837"/>
      <c r="C40" s="838"/>
      <c r="D40" s="840"/>
      <c r="E40" s="636"/>
      <c r="F40" s="636"/>
      <c r="G40" s="636"/>
      <c r="H40" s="636"/>
      <c r="I40" s="636"/>
      <c r="J40" s="636"/>
      <c r="K40" s="636"/>
      <c r="L40" s="636"/>
      <c r="M40" s="636"/>
      <c r="N40" s="636"/>
      <c r="O40" s="636"/>
      <c r="P40" s="636"/>
      <c r="Q40" s="636"/>
      <c r="R40" s="636"/>
    </row>
    <row r="41" spans="1:19" ht="26.25" customHeight="1">
      <c r="B41" s="220" t="s">
        <v>539</v>
      </c>
      <c r="C41" s="831" t="s">
        <v>543</v>
      </c>
      <c r="D41" s="832"/>
      <c r="E41" s="576"/>
      <c r="F41" s="576"/>
      <c r="G41" s="576"/>
      <c r="H41" s="596"/>
      <c r="I41" s="576"/>
      <c r="J41" s="576"/>
      <c r="K41" s="576"/>
      <c r="L41" s="576"/>
      <c r="M41" s="576"/>
      <c r="N41" s="576"/>
      <c r="O41" s="576"/>
      <c r="P41" s="576"/>
      <c r="Q41" s="830">
        <f>SUM(E41:P41)</f>
        <v>0</v>
      </c>
      <c r="R41" s="830"/>
    </row>
    <row r="42" spans="1:19" ht="26.25" customHeight="1">
      <c r="B42" s="220" t="s">
        <v>540</v>
      </c>
      <c r="C42" s="833" t="s">
        <v>544</v>
      </c>
      <c r="D42" s="834"/>
      <c r="E42" s="576"/>
      <c r="F42" s="576"/>
      <c r="G42" s="576"/>
      <c r="H42" s="576"/>
      <c r="I42" s="576"/>
      <c r="J42" s="576"/>
      <c r="K42" s="576"/>
      <c r="L42" s="576"/>
      <c r="M42" s="576"/>
      <c r="N42" s="576"/>
      <c r="O42" s="576"/>
      <c r="P42" s="576"/>
      <c r="Q42" s="857">
        <f>SUM(E42:P42)</f>
        <v>0</v>
      </c>
      <c r="R42" s="857"/>
    </row>
    <row r="43" spans="1:19" s="17" customFormat="1" ht="26.25" customHeight="1">
      <c r="A43" s="8"/>
      <c r="B43" s="8"/>
      <c r="J43" s="155"/>
      <c r="K43" s="156"/>
      <c r="L43" s="156"/>
      <c r="M43" s="156"/>
      <c r="N43" s="105"/>
      <c r="O43" s="98"/>
      <c r="P43" s="826" t="s">
        <v>214</v>
      </c>
      <c r="Q43" s="654"/>
      <c r="R43" s="352" t="e">
        <f>ROUNDDOWN(Q41/Q42*100,0)</f>
        <v>#DIV/0!</v>
      </c>
      <c r="S43" s="302" t="s">
        <v>458</v>
      </c>
    </row>
    <row r="44" spans="1:19" ht="15.75" customHeight="1">
      <c r="S44" s="101"/>
    </row>
    <row r="45" spans="1:19" ht="15.75" customHeight="1">
      <c r="B45" s="835" t="s">
        <v>759</v>
      </c>
      <c r="C45" s="836"/>
      <c r="D45" s="839" t="str">
        <f>データ参照シート!$B$105</f>
        <v>空調</v>
      </c>
      <c r="E45" s="827" t="s">
        <v>186</v>
      </c>
      <c r="F45" s="827" t="s">
        <v>187</v>
      </c>
      <c r="G45" s="827" t="s">
        <v>188</v>
      </c>
      <c r="H45" s="827" t="s">
        <v>189</v>
      </c>
      <c r="I45" s="827" t="s">
        <v>190</v>
      </c>
      <c r="J45" s="827" t="s">
        <v>191</v>
      </c>
      <c r="K45" s="827" t="s">
        <v>192</v>
      </c>
      <c r="L45" s="827" t="s">
        <v>193</v>
      </c>
      <c r="M45" s="827" t="s">
        <v>194</v>
      </c>
      <c r="N45" s="827" t="s">
        <v>195</v>
      </c>
      <c r="O45" s="827" t="s">
        <v>196</v>
      </c>
      <c r="P45" s="827" t="s">
        <v>197</v>
      </c>
      <c r="Q45" s="828" t="s">
        <v>542</v>
      </c>
      <c r="R45" s="829"/>
      <c r="S45" s="101"/>
    </row>
    <row r="46" spans="1:19" ht="15.75" customHeight="1">
      <c r="B46" s="837"/>
      <c r="C46" s="838"/>
      <c r="D46" s="840"/>
      <c r="E46" s="636"/>
      <c r="F46" s="636"/>
      <c r="G46" s="636"/>
      <c r="H46" s="636"/>
      <c r="I46" s="636"/>
      <c r="J46" s="636"/>
      <c r="K46" s="636"/>
      <c r="L46" s="636"/>
      <c r="M46" s="636"/>
      <c r="N46" s="636"/>
      <c r="O46" s="636"/>
      <c r="P46" s="636"/>
      <c r="Q46" s="636"/>
      <c r="R46" s="636"/>
      <c r="S46" s="101"/>
    </row>
    <row r="47" spans="1:19" ht="26.25" customHeight="1">
      <c r="B47" s="220" t="s">
        <v>539</v>
      </c>
      <c r="C47" s="831" t="s">
        <v>543</v>
      </c>
      <c r="D47" s="832"/>
      <c r="E47" s="576"/>
      <c r="F47" s="576"/>
      <c r="G47" s="576"/>
      <c r="H47" s="576"/>
      <c r="I47" s="576"/>
      <c r="J47" s="576"/>
      <c r="K47" s="576"/>
      <c r="L47" s="576"/>
      <c r="M47" s="576"/>
      <c r="N47" s="576"/>
      <c r="O47" s="576"/>
      <c r="P47" s="576"/>
      <c r="Q47" s="830">
        <f>SUM(E47:P47)</f>
        <v>0</v>
      </c>
      <c r="R47" s="830"/>
      <c r="S47" s="101"/>
    </row>
    <row r="48" spans="1:19" ht="26.25" customHeight="1">
      <c r="B48" s="220" t="s">
        <v>540</v>
      </c>
      <c r="C48" s="833" t="s">
        <v>544</v>
      </c>
      <c r="D48" s="834"/>
      <c r="E48" s="576"/>
      <c r="F48" s="576"/>
      <c r="G48" s="576"/>
      <c r="H48" s="576"/>
      <c r="I48" s="576"/>
      <c r="J48" s="576"/>
      <c r="K48" s="576"/>
      <c r="L48" s="576"/>
      <c r="M48" s="576"/>
      <c r="N48" s="576"/>
      <c r="O48" s="576"/>
      <c r="P48" s="576"/>
      <c r="Q48" s="830">
        <f>SUM(E48:P48)</f>
        <v>0</v>
      </c>
      <c r="R48" s="830"/>
      <c r="S48" s="101"/>
    </row>
    <row r="49" spans="2:19" ht="26.25" customHeight="1">
      <c r="C49" s="17"/>
      <c r="D49" s="17"/>
      <c r="E49" s="17"/>
      <c r="F49" s="17"/>
      <c r="G49" s="17"/>
      <c r="H49" s="17"/>
      <c r="I49" s="17"/>
      <c r="J49" s="155"/>
      <c r="K49" s="156"/>
      <c r="L49" s="156"/>
      <c r="M49" s="156"/>
      <c r="N49" s="105"/>
      <c r="O49" s="98"/>
      <c r="P49" s="826" t="s">
        <v>214</v>
      </c>
      <c r="Q49" s="654"/>
      <c r="R49" s="352" t="e">
        <f>ROUNDDOWN(Q47/Q48*100,0)</f>
        <v>#DIV/0!</v>
      </c>
      <c r="S49" s="302" t="s">
        <v>458</v>
      </c>
    </row>
    <row r="50" spans="2:19" ht="15.75" customHeight="1">
      <c r="S50" s="101"/>
    </row>
    <row r="51" spans="2:19" ht="15.75" customHeight="1">
      <c r="B51" s="835" t="s">
        <v>759</v>
      </c>
      <c r="C51" s="836"/>
      <c r="D51" s="839" t="str">
        <f>データ参照シート!$B$106</f>
        <v>融雪</v>
      </c>
      <c r="E51" s="827" t="s">
        <v>186</v>
      </c>
      <c r="F51" s="827" t="s">
        <v>187</v>
      </c>
      <c r="G51" s="827" t="s">
        <v>188</v>
      </c>
      <c r="H51" s="827" t="s">
        <v>189</v>
      </c>
      <c r="I51" s="827" t="s">
        <v>190</v>
      </c>
      <c r="J51" s="827" t="s">
        <v>191</v>
      </c>
      <c r="K51" s="827" t="s">
        <v>192</v>
      </c>
      <c r="L51" s="827" t="s">
        <v>193</v>
      </c>
      <c r="M51" s="827" t="s">
        <v>194</v>
      </c>
      <c r="N51" s="827" t="s">
        <v>195</v>
      </c>
      <c r="O51" s="827" t="s">
        <v>196</v>
      </c>
      <c r="P51" s="827" t="s">
        <v>197</v>
      </c>
      <c r="Q51" s="828" t="s">
        <v>542</v>
      </c>
      <c r="R51" s="829"/>
      <c r="S51" s="101"/>
    </row>
    <row r="52" spans="2:19" ht="15.75" customHeight="1">
      <c r="B52" s="837"/>
      <c r="C52" s="838"/>
      <c r="D52" s="840"/>
      <c r="E52" s="636"/>
      <c r="F52" s="636"/>
      <c r="G52" s="636"/>
      <c r="H52" s="636"/>
      <c r="I52" s="636"/>
      <c r="J52" s="636"/>
      <c r="K52" s="636"/>
      <c r="L52" s="636"/>
      <c r="M52" s="636"/>
      <c r="N52" s="636"/>
      <c r="O52" s="636"/>
      <c r="P52" s="636"/>
      <c r="Q52" s="636"/>
      <c r="R52" s="636"/>
      <c r="S52" s="101"/>
    </row>
    <row r="53" spans="2:19" ht="26.25" customHeight="1">
      <c r="B53" s="220" t="s">
        <v>539</v>
      </c>
      <c r="C53" s="831" t="s">
        <v>543</v>
      </c>
      <c r="D53" s="832"/>
      <c r="E53" s="576"/>
      <c r="F53" s="576"/>
      <c r="G53" s="576"/>
      <c r="H53" s="576"/>
      <c r="I53" s="576"/>
      <c r="J53" s="576"/>
      <c r="K53" s="576"/>
      <c r="L53" s="576"/>
      <c r="M53" s="576"/>
      <c r="N53" s="576"/>
      <c r="O53" s="576"/>
      <c r="P53" s="576"/>
      <c r="Q53" s="830">
        <f>SUM(E53:P53)</f>
        <v>0</v>
      </c>
      <c r="R53" s="830"/>
      <c r="S53" s="101"/>
    </row>
    <row r="54" spans="2:19" ht="26.25" customHeight="1">
      <c r="B54" s="220" t="s">
        <v>540</v>
      </c>
      <c r="C54" s="833" t="s">
        <v>544</v>
      </c>
      <c r="D54" s="834"/>
      <c r="E54" s="576"/>
      <c r="F54" s="576"/>
      <c r="G54" s="576"/>
      <c r="H54" s="576"/>
      <c r="I54" s="576"/>
      <c r="J54" s="576"/>
      <c r="K54" s="576"/>
      <c r="L54" s="576"/>
      <c r="M54" s="576"/>
      <c r="N54" s="576"/>
      <c r="O54" s="576"/>
      <c r="P54" s="576"/>
      <c r="Q54" s="830">
        <f>SUM(E54:P54)</f>
        <v>0</v>
      </c>
      <c r="R54" s="830"/>
      <c r="S54" s="101"/>
    </row>
    <row r="55" spans="2:19" ht="26.25" customHeight="1">
      <c r="C55" s="17"/>
      <c r="D55" s="17"/>
      <c r="E55" s="17"/>
      <c r="F55" s="17"/>
      <c r="G55" s="17"/>
      <c r="H55" s="17"/>
      <c r="I55" s="17"/>
      <c r="J55" s="155"/>
      <c r="K55" s="156"/>
      <c r="L55" s="156"/>
      <c r="M55" s="156"/>
      <c r="N55" s="105"/>
      <c r="O55" s="98"/>
      <c r="P55" s="826" t="s">
        <v>214</v>
      </c>
      <c r="Q55" s="654"/>
      <c r="R55" s="352" t="e">
        <f>ROUNDDOWN(Q53/Q54*100,0)</f>
        <v>#DIV/0!</v>
      </c>
      <c r="S55" s="302" t="s">
        <v>458</v>
      </c>
    </row>
    <row r="56" spans="2:19" ht="15.75" customHeight="1">
      <c r="S56" s="101"/>
    </row>
    <row r="57" spans="2:19" ht="15.75" customHeight="1">
      <c r="B57" s="835" t="s">
        <v>759</v>
      </c>
      <c r="C57" s="836"/>
      <c r="D57" s="839" t="str">
        <f>データ参照シート!$B$107</f>
        <v>その他</v>
      </c>
      <c r="E57" s="827" t="s">
        <v>186</v>
      </c>
      <c r="F57" s="827" t="s">
        <v>187</v>
      </c>
      <c r="G57" s="827" t="s">
        <v>188</v>
      </c>
      <c r="H57" s="827" t="s">
        <v>189</v>
      </c>
      <c r="I57" s="827" t="s">
        <v>190</v>
      </c>
      <c r="J57" s="827" t="s">
        <v>191</v>
      </c>
      <c r="K57" s="827" t="s">
        <v>192</v>
      </c>
      <c r="L57" s="827" t="s">
        <v>193</v>
      </c>
      <c r="M57" s="827" t="s">
        <v>194</v>
      </c>
      <c r="N57" s="827" t="s">
        <v>195</v>
      </c>
      <c r="O57" s="827" t="s">
        <v>196</v>
      </c>
      <c r="P57" s="827" t="s">
        <v>197</v>
      </c>
      <c r="Q57" s="828" t="s">
        <v>542</v>
      </c>
      <c r="R57" s="829"/>
      <c r="S57" s="101"/>
    </row>
    <row r="58" spans="2:19" ht="15.75" customHeight="1">
      <c r="B58" s="837"/>
      <c r="C58" s="838"/>
      <c r="D58" s="840"/>
      <c r="E58" s="636"/>
      <c r="F58" s="636"/>
      <c r="G58" s="636"/>
      <c r="H58" s="636"/>
      <c r="I58" s="636"/>
      <c r="J58" s="636"/>
      <c r="K58" s="636"/>
      <c r="L58" s="636"/>
      <c r="M58" s="636"/>
      <c r="N58" s="636"/>
      <c r="O58" s="636"/>
      <c r="P58" s="636"/>
      <c r="Q58" s="636"/>
      <c r="R58" s="636"/>
      <c r="S58" s="101"/>
    </row>
    <row r="59" spans="2:19" ht="26.25" customHeight="1">
      <c r="B59" s="220" t="s">
        <v>539</v>
      </c>
      <c r="C59" s="831" t="s">
        <v>543</v>
      </c>
      <c r="D59" s="832"/>
      <c r="E59" s="576"/>
      <c r="F59" s="576"/>
      <c r="G59" s="576"/>
      <c r="H59" s="576"/>
      <c r="I59" s="576"/>
      <c r="J59" s="576"/>
      <c r="K59" s="576"/>
      <c r="L59" s="576"/>
      <c r="M59" s="576"/>
      <c r="N59" s="576"/>
      <c r="O59" s="576"/>
      <c r="P59" s="576"/>
      <c r="Q59" s="830">
        <f>SUM(E59:P59)</f>
        <v>0</v>
      </c>
      <c r="R59" s="830"/>
      <c r="S59" s="101"/>
    </row>
    <row r="60" spans="2:19" ht="26.25" customHeight="1">
      <c r="B60" s="220" t="s">
        <v>540</v>
      </c>
      <c r="C60" s="833" t="s">
        <v>544</v>
      </c>
      <c r="D60" s="834"/>
      <c r="E60" s="576"/>
      <c r="F60" s="576"/>
      <c r="G60" s="576"/>
      <c r="H60" s="576"/>
      <c r="I60" s="576"/>
      <c r="J60" s="576"/>
      <c r="K60" s="576"/>
      <c r="L60" s="576"/>
      <c r="M60" s="576"/>
      <c r="N60" s="576"/>
      <c r="O60" s="576"/>
      <c r="P60" s="576"/>
      <c r="Q60" s="830">
        <f>SUM(E60:P60)</f>
        <v>0</v>
      </c>
      <c r="R60" s="830"/>
      <c r="S60" s="101"/>
    </row>
    <row r="61" spans="2:19" ht="26.25" customHeight="1">
      <c r="C61" s="17"/>
      <c r="D61" s="17"/>
      <c r="E61" s="17"/>
      <c r="F61" s="17"/>
      <c r="G61" s="17"/>
      <c r="H61" s="17"/>
      <c r="I61" s="17"/>
      <c r="J61" s="155"/>
      <c r="K61" s="156"/>
      <c r="L61" s="156"/>
      <c r="M61" s="156"/>
      <c r="N61" s="105"/>
      <c r="O61" s="98"/>
      <c r="P61" s="826" t="s">
        <v>214</v>
      </c>
      <c r="Q61" s="654"/>
      <c r="R61" s="352" t="e">
        <f>ROUNDDOWN(Q59/Q60*100,0)</f>
        <v>#DIV/0!</v>
      </c>
      <c r="S61" s="302" t="s">
        <v>458</v>
      </c>
    </row>
  </sheetData>
  <sheetProtection sheet="1" objects="1" scenarios="1" insertColumns="0" insertRows="0"/>
  <mergeCells count="151">
    <mergeCell ref="O5:Q5"/>
    <mergeCell ref="J12:L12"/>
    <mergeCell ref="O12:Q12"/>
    <mergeCell ref="J19:L19"/>
    <mergeCell ref="O19:Q19"/>
    <mergeCell ref="J20:L20"/>
    <mergeCell ref="J21:L21"/>
    <mergeCell ref="Q42:R42"/>
    <mergeCell ref="P43:Q43"/>
    <mergeCell ref="O6:Q6"/>
    <mergeCell ref="O7:Q7"/>
    <mergeCell ref="O8:Q8"/>
    <mergeCell ref="Q41:R41"/>
    <mergeCell ref="O9:Q9"/>
    <mergeCell ref="O10:Q10"/>
    <mergeCell ref="O13:Q13"/>
    <mergeCell ref="O14:Q14"/>
    <mergeCell ref="O15:Q15"/>
    <mergeCell ref="K39:K40"/>
    <mergeCell ref="L39:L40"/>
    <mergeCell ref="M39:M40"/>
    <mergeCell ref="N39:N40"/>
    <mergeCell ref="P39:P40"/>
    <mergeCell ref="O29:Q29"/>
    <mergeCell ref="E16:G16"/>
    <mergeCell ref="E17:G17"/>
    <mergeCell ref="E20:G20"/>
    <mergeCell ref="O17:Q17"/>
    <mergeCell ref="E24:G24"/>
    <mergeCell ref="J28:L28"/>
    <mergeCell ref="O28:Q28"/>
    <mergeCell ref="J26:L26"/>
    <mergeCell ref="O26:Q26"/>
    <mergeCell ref="O20:Q20"/>
    <mergeCell ref="O21:Q21"/>
    <mergeCell ref="O22:Q22"/>
    <mergeCell ref="O23:Q23"/>
    <mergeCell ref="O24:Q24"/>
    <mergeCell ref="O16:Q16"/>
    <mergeCell ref="O27:Q27"/>
    <mergeCell ref="E21:G21"/>
    <mergeCell ref="E22:G22"/>
    <mergeCell ref="E23:G23"/>
    <mergeCell ref="B2:K2"/>
    <mergeCell ref="J6:L6"/>
    <mergeCell ref="J13:L13"/>
    <mergeCell ref="C42:D42"/>
    <mergeCell ref="E6:G6"/>
    <mergeCell ref="E7:G7"/>
    <mergeCell ref="E8:G8"/>
    <mergeCell ref="E9:G9"/>
    <mergeCell ref="E10:G10"/>
    <mergeCell ref="E13:G13"/>
    <mergeCell ref="J5:L5"/>
    <mergeCell ref="E14:G14"/>
    <mergeCell ref="E15:G15"/>
    <mergeCell ref="C41:D41"/>
    <mergeCell ref="J7:L7"/>
    <mergeCell ref="J8:L8"/>
    <mergeCell ref="J9:L9"/>
    <mergeCell ref="J10:L10"/>
    <mergeCell ref="J16:L16"/>
    <mergeCell ref="J17:L17"/>
    <mergeCell ref="J14:L14"/>
    <mergeCell ref="J15:L15"/>
    <mergeCell ref="E27:G27"/>
    <mergeCell ref="H39:H40"/>
    <mergeCell ref="B39:C40"/>
    <mergeCell ref="D39:D40"/>
    <mergeCell ref="O30:Q30"/>
    <mergeCell ref="O31:Q31"/>
    <mergeCell ref="O32:Q32"/>
    <mergeCell ref="Q39:R40"/>
    <mergeCell ref="J30:L30"/>
    <mergeCell ref="J31:L31"/>
    <mergeCell ref="J32:L32"/>
    <mergeCell ref="E30:G30"/>
    <mergeCell ref="E31:G31"/>
    <mergeCell ref="E32:G32"/>
    <mergeCell ref="E39:E40"/>
    <mergeCell ref="F39:F40"/>
    <mergeCell ref="I39:I40"/>
    <mergeCell ref="J39:J40"/>
    <mergeCell ref="E29:G29"/>
    <mergeCell ref="J22:L22"/>
    <mergeCell ref="J23:L23"/>
    <mergeCell ref="J24:L24"/>
    <mergeCell ref="J27:L27"/>
    <mergeCell ref="J29:L29"/>
    <mergeCell ref="G39:G40"/>
    <mergeCell ref="P45:P46"/>
    <mergeCell ref="Q45:R46"/>
    <mergeCell ref="O39:O40"/>
    <mergeCell ref="C47:D47"/>
    <mergeCell ref="Q47:R47"/>
    <mergeCell ref="C48:D48"/>
    <mergeCell ref="Q48:R48"/>
    <mergeCell ref="I45:I46"/>
    <mergeCell ref="J45:J46"/>
    <mergeCell ref="K45:K46"/>
    <mergeCell ref="H45:H46"/>
    <mergeCell ref="L45:L46"/>
    <mergeCell ref="M45:M46"/>
    <mergeCell ref="N45:N46"/>
    <mergeCell ref="B45:C46"/>
    <mergeCell ref="D45:D46"/>
    <mergeCell ref="E45:E46"/>
    <mergeCell ref="F45:F46"/>
    <mergeCell ref="G45:G46"/>
    <mergeCell ref="O45:O46"/>
    <mergeCell ref="L51:L52"/>
    <mergeCell ref="M51:M52"/>
    <mergeCell ref="N51:N52"/>
    <mergeCell ref="O51:O52"/>
    <mergeCell ref="P51:P52"/>
    <mergeCell ref="Q51:R52"/>
    <mergeCell ref="P49:Q49"/>
    <mergeCell ref="B51:C52"/>
    <mergeCell ref="D51:D52"/>
    <mergeCell ref="E51:E52"/>
    <mergeCell ref="F51:F52"/>
    <mergeCell ref="G51:G52"/>
    <mergeCell ref="H51:H52"/>
    <mergeCell ref="I51:I52"/>
    <mergeCell ref="J51:J52"/>
    <mergeCell ref="K51:K52"/>
    <mergeCell ref="C53:D53"/>
    <mergeCell ref="C60:D60"/>
    <mergeCell ref="C59:D59"/>
    <mergeCell ref="H57:H58"/>
    <mergeCell ref="Q53:R53"/>
    <mergeCell ref="C54:D54"/>
    <mergeCell ref="Q54:R54"/>
    <mergeCell ref="P55:Q55"/>
    <mergeCell ref="B57:C58"/>
    <mergeCell ref="D57:D58"/>
    <mergeCell ref="E57:E58"/>
    <mergeCell ref="F57:F58"/>
    <mergeCell ref="G57:G58"/>
    <mergeCell ref="I57:I58"/>
    <mergeCell ref="Q60:R60"/>
    <mergeCell ref="P61:Q61"/>
    <mergeCell ref="N57:N58"/>
    <mergeCell ref="O57:O58"/>
    <mergeCell ref="P57:P58"/>
    <mergeCell ref="Q57:R58"/>
    <mergeCell ref="Q59:R59"/>
    <mergeCell ref="J57:J58"/>
    <mergeCell ref="K57:K58"/>
    <mergeCell ref="L57:L58"/>
    <mergeCell ref="M57:M58"/>
  </mergeCells>
  <phoneticPr fontId="3"/>
  <conditionalFormatting sqref="J6:M10">
    <cfRule type="expression" dxfId="65" priority="11" stopIfTrue="1">
      <formula>$V$5=FALSE</formula>
    </cfRule>
  </conditionalFormatting>
  <conditionalFormatting sqref="J13:M17">
    <cfRule type="expression" dxfId="64" priority="10" stopIfTrue="1">
      <formula>$V$12=FALSE</formula>
    </cfRule>
  </conditionalFormatting>
  <conditionalFormatting sqref="J20:M24">
    <cfRule type="expression" dxfId="63" priority="9" stopIfTrue="1">
      <formula>$V$19=FALSE</formula>
    </cfRule>
  </conditionalFormatting>
  <conditionalFormatting sqref="J27:M32">
    <cfRule type="expression" dxfId="62" priority="8" stopIfTrue="1">
      <formula>$V$26=FALSE</formula>
    </cfRule>
  </conditionalFormatting>
  <conditionalFormatting sqref="O6:R10">
    <cfRule type="expression" dxfId="61" priority="7" stopIfTrue="1">
      <formula>$W$5=FALSE</formula>
    </cfRule>
  </conditionalFormatting>
  <conditionalFormatting sqref="O13:R17">
    <cfRule type="expression" dxfId="60" priority="6" stopIfTrue="1">
      <formula>$W$12=FALSE</formula>
    </cfRule>
  </conditionalFormatting>
  <conditionalFormatting sqref="O20:R24">
    <cfRule type="expression" dxfId="59" priority="5" stopIfTrue="1">
      <formula>$W$19=FALSE</formula>
    </cfRule>
  </conditionalFormatting>
  <conditionalFormatting sqref="O27:R32">
    <cfRule type="expression" dxfId="58" priority="4" stopIfTrue="1">
      <formula>$W$26=FALSE</formula>
    </cfRule>
  </conditionalFormatting>
  <conditionalFormatting sqref="B39:R42 P43:R43 B45:R48 P49:R49 B51:R54 P55:R55 B57:R60 P61:R61">
    <cfRule type="expression" dxfId="57" priority="1" stopIfTrue="1">
      <formula>$V$1&lt;&gt;"太陽熱利用"</formula>
    </cfRule>
  </conditionalFormatting>
  <dataValidations count="1">
    <dataValidation allowBlank="1" showErrorMessage="1" sqref="E41:P42 E47:P48 E53:P54 E59:P60"/>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3382" r:id="rId4" name="Check Box 950">
              <controlPr defaultSize="0" autoFill="0" autoLine="0" autoPict="0">
                <anchor moveWithCells="1">
                  <from>
                    <xdr:col>3</xdr:col>
                    <xdr:colOff>1619250</xdr:colOff>
                    <xdr:row>35</xdr:row>
                    <xdr:rowOff>114300</xdr:rowOff>
                  </from>
                  <to>
                    <xdr:col>3</xdr:col>
                    <xdr:colOff>1876425</xdr:colOff>
                    <xdr:row>37</xdr:row>
                    <xdr:rowOff>66675</xdr:rowOff>
                  </to>
                </anchor>
              </controlPr>
            </control>
          </mc:Choice>
        </mc:AlternateContent>
        <mc:AlternateContent xmlns:mc="http://schemas.openxmlformats.org/markup-compatibility/2006">
          <mc:Choice Requires="x14">
            <control shapeId="403384" r:id="rId5" name="Check Box 952">
              <controlPr defaultSize="0" autoFill="0" autoLine="0" autoPict="0">
                <anchor moveWithCells="1">
                  <from>
                    <xdr:col>5</xdr:col>
                    <xdr:colOff>314325</xdr:colOff>
                    <xdr:row>35</xdr:row>
                    <xdr:rowOff>114300</xdr:rowOff>
                  </from>
                  <to>
                    <xdr:col>6</xdr:col>
                    <xdr:colOff>0</xdr:colOff>
                    <xdr:row>37</xdr:row>
                    <xdr:rowOff>66675</xdr:rowOff>
                  </to>
                </anchor>
              </controlPr>
            </control>
          </mc:Choice>
        </mc:AlternateContent>
        <mc:AlternateContent xmlns:mc="http://schemas.openxmlformats.org/markup-compatibility/2006">
          <mc:Choice Requires="x14">
            <control shapeId="403385" r:id="rId6" name="Check Box 953">
              <controlPr defaultSize="0" autoFill="0" autoLine="0" autoPict="0">
                <anchor moveWithCells="1">
                  <from>
                    <xdr:col>7</xdr:col>
                    <xdr:colOff>323850</xdr:colOff>
                    <xdr:row>35</xdr:row>
                    <xdr:rowOff>114300</xdr:rowOff>
                  </from>
                  <to>
                    <xdr:col>8</xdr:col>
                    <xdr:colOff>9525</xdr:colOff>
                    <xdr:row>37</xdr:row>
                    <xdr:rowOff>66675</xdr:rowOff>
                  </to>
                </anchor>
              </controlPr>
            </control>
          </mc:Choice>
        </mc:AlternateContent>
        <mc:AlternateContent xmlns:mc="http://schemas.openxmlformats.org/markup-compatibility/2006">
          <mc:Choice Requires="x14">
            <control shapeId="403386" r:id="rId7" name="Check Box 954">
              <controlPr defaultSize="0" autoFill="0" autoLine="0" autoPict="0">
                <anchor moveWithCells="1">
                  <from>
                    <xdr:col>9</xdr:col>
                    <xdr:colOff>333375</xdr:colOff>
                    <xdr:row>35</xdr:row>
                    <xdr:rowOff>114300</xdr:rowOff>
                  </from>
                  <to>
                    <xdr:col>10</xdr:col>
                    <xdr:colOff>19050</xdr:colOff>
                    <xdr:row>37</xdr:row>
                    <xdr:rowOff>66675</xdr:rowOff>
                  </to>
                </anchor>
              </controlPr>
            </control>
          </mc:Choice>
        </mc:AlternateContent>
        <mc:AlternateContent xmlns:mc="http://schemas.openxmlformats.org/markup-compatibility/2006">
          <mc:Choice Requires="x14">
            <control shapeId="403388" r:id="rId8" name="Check Box 956">
              <controlPr defaultSize="0" autoFill="0" autoLine="0" autoPict="0">
                <anchor moveWithCells="1">
                  <from>
                    <xdr:col>9</xdr:col>
                    <xdr:colOff>247650</xdr:colOff>
                    <xdr:row>3</xdr:row>
                    <xdr:rowOff>228600</xdr:rowOff>
                  </from>
                  <to>
                    <xdr:col>9</xdr:col>
                    <xdr:colOff>476250</xdr:colOff>
                    <xdr:row>5</xdr:row>
                    <xdr:rowOff>0</xdr:rowOff>
                  </to>
                </anchor>
              </controlPr>
            </control>
          </mc:Choice>
        </mc:AlternateContent>
        <mc:AlternateContent xmlns:mc="http://schemas.openxmlformats.org/markup-compatibility/2006">
          <mc:Choice Requires="x14">
            <control shapeId="403389" r:id="rId9" name="Check Box 957">
              <controlPr defaultSize="0" autoFill="0" autoLine="0" autoPict="0">
                <anchor moveWithCells="1">
                  <from>
                    <xdr:col>14</xdr:col>
                    <xdr:colOff>200025</xdr:colOff>
                    <xdr:row>3</xdr:row>
                    <xdr:rowOff>228600</xdr:rowOff>
                  </from>
                  <to>
                    <xdr:col>14</xdr:col>
                    <xdr:colOff>428625</xdr:colOff>
                    <xdr:row>5</xdr:row>
                    <xdr:rowOff>0</xdr:rowOff>
                  </to>
                </anchor>
              </controlPr>
            </control>
          </mc:Choice>
        </mc:AlternateContent>
        <mc:AlternateContent xmlns:mc="http://schemas.openxmlformats.org/markup-compatibility/2006">
          <mc:Choice Requires="x14">
            <control shapeId="403390" r:id="rId10" name="Check Box 958">
              <controlPr defaultSize="0" autoFill="0" autoLine="0" autoPict="0">
                <anchor moveWithCells="1">
                  <from>
                    <xdr:col>9</xdr:col>
                    <xdr:colOff>247650</xdr:colOff>
                    <xdr:row>10</xdr:row>
                    <xdr:rowOff>190500</xdr:rowOff>
                  </from>
                  <to>
                    <xdr:col>9</xdr:col>
                    <xdr:colOff>476250</xdr:colOff>
                    <xdr:row>12</xdr:row>
                    <xdr:rowOff>0</xdr:rowOff>
                  </to>
                </anchor>
              </controlPr>
            </control>
          </mc:Choice>
        </mc:AlternateContent>
        <mc:AlternateContent xmlns:mc="http://schemas.openxmlformats.org/markup-compatibility/2006">
          <mc:Choice Requires="x14">
            <control shapeId="403391" r:id="rId11" name="Check Box 959">
              <controlPr defaultSize="0" autoFill="0" autoLine="0" autoPict="0">
                <anchor moveWithCells="1">
                  <from>
                    <xdr:col>14</xdr:col>
                    <xdr:colOff>200025</xdr:colOff>
                    <xdr:row>10</xdr:row>
                    <xdr:rowOff>190500</xdr:rowOff>
                  </from>
                  <to>
                    <xdr:col>14</xdr:col>
                    <xdr:colOff>428625</xdr:colOff>
                    <xdr:row>12</xdr:row>
                    <xdr:rowOff>0</xdr:rowOff>
                  </to>
                </anchor>
              </controlPr>
            </control>
          </mc:Choice>
        </mc:AlternateContent>
        <mc:AlternateContent xmlns:mc="http://schemas.openxmlformats.org/markup-compatibility/2006">
          <mc:Choice Requires="x14">
            <control shapeId="403392" r:id="rId12" name="Check Box 960">
              <controlPr defaultSize="0" autoFill="0" autoLine="0" autoPict="0">
                <anchor moveWithCells="1">
                  <from>
                    <xdr:col>9</xdr:col>
                    <xdr:colOff>247650</xdr:colOff>
                    <xdr:row>18</xdr:row>
                    <xdr:rowOff>0</xdr:rowOff>
                  </from>
                  <to>
                    <xdr:col>9</xdr:col>
                    <xdr:colOff>476250</xdr:colOff>
                    <xdr:row>19</xdr:row>
                    <xdr:rowOff>9525</xdr:rowOff>
                  </to>
                </anchor>
              </controlPr>
            </control>
          </mc:Choice>
        </mc:AlternateContent>
        <mc:AlternateContent xmlns:mc="http://schemas.openxmlformats.org/markup-compatibility/2006">
          <mc:Choice Requires="x14">
            <control shapeId="403393" r:id="rId13" name="Check Box 961">
              <controlPr defaultSize="0" autoFill="0" autoLine="0" autoPict="0">
                <anchor moveWithCells="1">
                  <from>
                    <xdr:col>14</xdr:col>
                    <xdr:colOff>200025</xdr:colOff>
                    <xdr:row>18</xdr:row>
                    <xdr:rowOff>0</xdr:rowOff>
                  </from>
                  <to>
                    <xdr:col>14</xdr:col>
                    <xdr:colOff>428625</xdr:colOff>
                    <xdr:row>19</xdr:row>
                    <xdr:rowOff>9525</xdr:rowOff>
                  </to>
                </anchor>
              </controlPr>
            </control>
          </mc:Choice>
        </mc:AlternateContent>
        <mc:AlternateContent xmlns:mc="http://schemas.openxmlformats.org/markup-compatibility/2006">
          <mc:Choice Requires="x14">
            <control shapeId="403394" r:id="rId14" name="Check Box 962">
              <controlPr defaultSize="0" autoFill="0" autoLine="0" autoPict="0">
                <anchor moveWithCells="1">
                  <from>
                    <xdr:col>9</xdr:col>
                    <xdr:colOff>247650</xdr:colOff>
                    <xdr:row>25</xdr:row>
                    <xdr:rowOff>0</xdr:rowOff>
                  </from>
                  <to>
                    <xdr:col>9</xdr:col>
                    <xdr:colOff>476250</xdr:colOff>
                    <xdr:row>26</xdr:row>
                    <xdr:rowOff>9525</xdr:rowOff>
                  </to>
                </anchor>
              </controlPr>
            </control>
          </mc:Choice>
        </mc:AlternateContent>
        <mc:AlternateContent xmlns:mc="http://schemas.openxmlformats.org/markup-compatibility/2006">
          <mc:Choice Requires="x14">
            <control shapeId="403395" r:id="rId15" name="Check Box 963">
              <controlPr defaultSize="0" autoFill="0" autoLine="0" autoPict="0">
                <anchor moveWithCells="1">
                  <from>
                    <xdr:col>14</xdr:col>
                    <xdr:colOff>200025</xdr:colOff>
                    <xdr:row>25</xdr:row>
                    <xdr:rowOff>0</xdr:rowOff>
                  </from>
                  <to>
                    <xdr:col>14</xdr:col>
                    <xdr:colOff>428625</xdr:colOff>
                    <xdr:row>26</xdr:row>
                    <xdr:rowOff>9525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W67"/>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8" t="s">
        <v>1020</v>
      </c>
      <c r="B1" s="7"/>
      <c r="S1" s="324"/>
      <c r="V1" s="9">
        <f>データ参照シート!B2</f>
        <v>0</v>
      </c>
    </row>
    <row r="2" spans="1:23" ht="22.5" customHeight="1">
      <c r="B2" s="853" t="s">
        <v>405</v>
      </c>
      <c r="C2" s="854"/>
      <c r="D2" s="854"/>
      <c r="E2" s="854"/>
      <c r="F2" s="854"/>
      <c r="G2" s="854"/>
      <c r="H2" s="854"/>
      <c r="I2" s="854"/>
      <c r="J2" s="854"/>
      <c r="K2" s="854"/>
      <c r="L2" s="211"/>
      <c r="M2" s="211"/>
    </row>
    <row r="3" spans="1:23" ht="9.75" customHeight="1">
      <c r="B3" s="7"/>
    </row>
    <row r="4" spans="1:23" ht="18.75" customHeight="1">
      <c r="B4" s="98" t="s">
        <v>976</v>
      </c>
      <c r="U4" s="472"/>
      <c r="V4" s="473" t="s">
        <v>982</v>
      </c>
      <c r="W4" s="473" t="s">
        <v>983</v>
      </c>
    </row>
    <row r="5" spans="1:23" s="90" customFormat="1" ht="15.75" customHeight="1">
      <c r="A5" s="8"/>
      <c r="B5" s="8"/>
      <c r="C5" s="98" t="s">
        <v>406</v>
      </c>
      <c r="D5" s="9"/>
      <c r="E5" s="9"/>
      <c r="F5" s="9"/>
      <c r="G5" s="9"/>
      <c r="H5" s="9"/>
      <c r="I5" s="9"/>
      <c r="J5" s="855" t="s">
        <v>977</v>
      </c>
      <c r="K5" s="856"/>
      <c r="L5" s="856"/>
      <c r="M5" s="9"/>
      <c r="O5" s="855" t="s">
        <v>978</v>
      </c>
      <c r="P5" s="856"/>
      <c r="Q5" s="856"/>
      <c r="R5" s="9"/>
      <c r="U5" s="474"/>
      <c r="V5" s="474" t="b">
        <v>0</v>
      </c>
      <c r="W5" s="474" t="b">
        <v>0</v>
      </c>
    </row>
    <row r="6" spans="1:23" s="90" customFormat="1" ht="15.75" customHeight="1">
      <c r="A6" s="8"/>
      <c r="B6" s="8"/>
      <c r="C6" s="98"/>
      <c r="D6" s="203" t="s">
        <v>407</v>
      </c>
      <c r="E6" s="844"/>
      <c r="F6" s="845"/>
      <c r="G6" s="846"/>
      <c r="H6" s="101" t="s">
        <v>899</v>
      </c>
      <c r="J6" s="844"/>
      <c r="K6" s="845"/>
      <c r="L6" s="846"/>
      <c r="M6" s="101" t="s">
        <v>899</v>
      </c>
      <c r="O6" s="844"/>
      <c r="P6" s="845"/>
      <c r="Q6" s="846"/>
      <c r="R6" s="101" t="s">
        <v>899</v>
      </c>
      <c r="U6" s="474"/>
      <c r="V6" s="474"/>
      <c r="W6" s="474"/>
    </row>
    <row r="7" spans="1:23" s="90" customFormat="1" ht="15.75" customHeight="1">
      <c r="A7" s="8"/>
      <c r="B7" s="8"/>
      <c r="C7" s="98"/>
      <c r="D7" s="203" t="s">
        <v>408</v>
      </c>
      <c r="E7" s="844"/>
      <c r="F7" s="845"/>
      <c r="G7" s="846"/>
      <c r="H7" s="101" t="s">
        <v>899</v>
      </c>
      <c r="I7" s="9"/>
      <c r="J7" s="844"/>
      <c r="K7" s="845"/>
      <c r="L7" s="846"/>
      <c r="M7" s="101" t="s">
        <v>899</v>
      </c>
      <c r="O7" s="844"/>
      <c r="P7" s="845"/>
      <c r="Q7" s="846"/>
      <c r="R7" s="101" t="s">
        <v>899</v>
      </c>
      <c r="U7" s="474"/>
      <c r="V7" s="474"/>
      <c r="W7" s="474"/>
    </row>
    <row r="8" spans="1:23" s="90" customFormat="1" ht="15.75" customHeight="1">
      <c r="A8" s="8"/>
      <c r="B8" s="8"/>
      <c r="C8" s="245"/>
      <c r="D8" s="240"/>
      <c r="E8" s="240"/>
      <c r="F8" s="240"/>
      <c r="G8" s="240"/>
      <c r="H8" s="240"/>
      <c r="I8" s="240"/>
      <c r="J8" s="240"/>
      <c r="K8" s="240"/>
      <c r="L8" s="240"/>
      <c r="M8" s="240"/>
      <c r="N8" s="242"/>
      <c r="O8" s="243"/>
      <c r="P8" s="240"/>
      <c r="Q8" s="240"/>
      <c r="R8" s="240"/>
      <c r="U8" s="474"/>
      <c r="V8" s="473" t="s">
        <v>982</v>
      </c>
      <c r="W8" s="473" t="s">
        <v>983</v>
      </c>
    </row>
    <row r="9" spans="1:23" s="90" customFormat="1" ht="15.75" customHeight="1">
      <c r="A9" s="8"/>
      <c r="B9" s="8"/>
      <c r="C9" s="98" t="s">
        <v>409</v>
      </c>
      <c r="D9" s="9"/>
      <c r="E9" s="9"/>
      <c r="F9" s="9"/>
      <c r="G9" s="9"/>
      <c r="H9" s="9"/>
      <c r="I9" s="9"/>
      <c r="J9" s="855" t="s">
        <v>977</v>
      </c>
      <c r="K9" s="856"/>
      <c r="L9" s="856"/>
      <c r="M9" s="9"/>
      <c r="O9" s="855" t="s">
        <v>978</v>
      </c>
      <c r="P9" s="856"/>
      <c r="Q9" s="856"/>
      <c r="R9" s="9"/>
      <c r="U9" s="474" t="str">
        <f>C9</f>
        <v>・ヒートポンプ</v>
      </c>
      <c r="V9" s="474" t="b">
        <v>0</v>
      </c>
      <c r="W9" s="474" t="b">
        <v>0</v>
      </c>
    </row>
    <row r="10" spans="1:23" s="90" customFormat="1" ht="15.75" customHeight="1">
      <c r="A10" s="8"/>
      <c r="B10" s="8"/>
      <c r="C10" s="8"/>
      <c r="D10" s="99" t="s">
        <v>185</v>
      </c>
      <c r="E10" s="841"/>
      <c r="F10" s="842"/>
      <c r="G10" s="843"/>
      <c r="H10" s="95"/>
      <c r="J10" s="841"/>
      <c r="K10" s="842"/>
      <c r="L10" s="843"/>
      <c r="M10" s="95"/>
      <c r="O10" s="841"/>
      <c r="P10" s="842"/>
      <c r="Q10" s="843"/>
      <c r="R10" s="95"/>
      <c r="U10" s="474"/>
      <c r="V10" s="474"/>
      <c r="W10" s="474"/>
    </row>
    <row r="11" spans="1:23" s="90" customFormat="1" ht="15.75" customHeight="1">
      <c r="A11" s="8"/>
      <c r="B11" s="8"/>
      <c r="C11" s="8"/>
      <c r="D11" s="203" t="s">
        <v>337</v>
      </c>
      <c r="E11" s="841"/>
      <c r="F11" s="842"/>
      <c r="G11" s="843"/>
      <c r="H11" s="95"/>
      <c r="I11" s="13"/>
      <c r="J11" s="841"/>
      <c r="K11" s="842"/>
      <c r="L11" s="843"/>
      <c r="M11" s="95"/>
      <c r="O11" s="841"/>
      <c r="P11" s="842"/>
      <c r="Q11" s="843"/>
      <c r="R11" s="95"/>
      <c r="U11" s="474"/>
      <c r="V11" s="474"/>
      <c r="W11" s="474"/>
    </row>
    <row r="12" spans="1:23" s="90" customFormat="1" ht="15.75" customHeight="1">
      <c r="A12" s="8"/>
      <c r="B12" s="8"/>
      <c r="C12" s="8"/>
      <c r="D12" s="101" t="s">
        <v>603</v>
      </c>
      <c r="E12" s="844"/>
      <c r="F12" s="845"/>
      <c r="G12" s="846"/>
      <c r="H12" s="152" t="s">
        <v>611</v>
      </c>
      <c r="I12" s="94"/>
      <c r="J12" s="844"/>
      <c r="K12" s="845"/>
      <c r="L12" s="846"/>
      <c r="M12" s="152" t="s">
        <v>611</v>
      </c>
      <c r="O12" s="844"/>
      <c r="P12" s="845"/>
      <c r="Q12" s="846"/>
      <c r="R12" s="152" t="s">
        <v>611</v>
      </c>
      <c r="U12" s="474"/>
      <c r="V12" s="474"/>
      <c r="W12" s="474"/>
    </row>
    <row r="13" spans="1:23" s="90" customFormat="1" ht="15.75" customHeight="1">
      <c r="A13" s="8"/>
      <c r="B13" s="8"/>
      <c r="C13" s="8"/>
      <c r="D13" s="101" t="s">
        <v>604</v>
      </c>
      <c r="E13" s="844"/>
      <c r="F13" s="845"/>
      <c r="G13" s="846"/>
      <c r="H13" s="152" t="s">
        <v>611</v>
      </c>
      <c r="I13" s="94"/>
      <c r="J13" s="844"/>
      <c r="K13" s="845"/>
      <c r="L13" s="846"/>
      <c r="M13" s="152" t="s">
        <v>611</v>
      </c>
      <c r="O13" s="844"/>
      <c r="P13" s="845"/>
      <c r="Q13" s="846"/>
      <c r="R13" s="152" t="s">
        <v>611</v>
      </c>
      <c r="U13" s="474"/>
      <c r="V13" s="474"/>
      <c r="W13" s="474"/>
    </row>
    <row r="14" spans="1:23" s="90" customFormat="1" ht="15.75" customHeight="1">
      <c r="A14" s="8"/>
      <c r="B14" s="8"/>
      <c r="C14" s="8"/>
      <c r="D14" s="101" t="s">
        <v>411</v>
      </c>
      <c r="E14" s="847"/>
      <c r="F14" s="848"/>
      <c r="G14" s="849"/>
      <c r="H14" s="101" t="s">
        <v>449</v>
      </c>
      <c r="I14" s="94"/>
      <c r="J14" s="847"/>
      <c r="K14" s="848"/>
      <c r="L14" s="849"/>
      <c r="M14" s="101" t="s">
        <v>449</v>
      </c>
      <c r="O14" s="847"/>
      <c r="P14" s="848"/>
      <c r="Q14" s="849"/>
      <c r="R14" s="101" t="s">
        <v>449</v>
      </c>
      <c r="U14" s="474"/>
      <c r="V14" s="474"/>
      <c r="W14" s="474"/>
    </row>
    <row r="15" spans="1:23" s="90" customFormat="1" ht="15.75" customHeight="1">
      <c r="A15" s="8"/>
      <c r="B15" s="8"/>
      <c r="C15" s="8"/>
      <c r="D15" s="101" t="s">
        <v>410</v>
      </c>
      <c r="E15" s="850" t="str">
        <f>IF(OR(E12="",E14="")=TRUE,"",E12*E14)</f>
        <v/>
      </c>
      <c r="F15" s="851"/>
      <c r="G15" s="852"/>
      <c r="H15" s="152" t="s">
        <v>611</v>
      </c>
      <c r="I15" s="94"/>
      <c r="J15" s="850" t="str">
        <f>IF(OR(J12="",J14="")=TRUE,"",J12*J14)</f>
        <v/>
      </c>
      <c r="K15" s="851"/>
      <c r="L15" s="852"/>
      <c r="M15" s="152" t="s">
        <v>611</v>
      </c>
      <c r="O15" s="850" t="str">
        <f>IF(OR(O12="",O14="")=TRUE,"",O12*O14)</f>
        <v/>
      </c>
      <c r="P15" s="851"/>
      <c r="Q15" s="852"/>
      <c r="R15" s="152" t="s">
        <v>611</v>
      </c>
      <c r="U15" s="474"/>
      <c r="V15" s="474"/>
      <c r="W15" s="474"/>
    </row>
    <row r="16" spans="1:23" s="90" customFormat="1" ht="15.75" customHeight="1">
      <c r="A16" s="8"/>
      <c r="B16" s="8"/>
      <c r="C16" s="8"/>
      <c r="D16" s="101" t="s">
        <v>605</v>
      </c>
      <c r="E16" s="850" t="str">
        <f>IF(OR(E13="",E14="")=TRUE,"",E13*E14)</f>
        <v/>
      </c>
      <c r="F16" s="851"/>
      <c r="G16" s="852"/>
      <c r="H16" s="152" t="s">
        <v>611</v>
      </c>
      <c r="I16" s="94"/>
      <c r="J16" s="850" t="str">
        <f>IF(OR(J13="",J14="")=TRUE,"",J13*J14)</f>
        <v/>
      </c>
      <c r="K16" s="851"/>
      <c r="L16" s="852"/>
      <c r="M16" s="152" t="s">
        <v>611</v>
      </c>
      <c r="O16" s="850" t="str">
        <f>IF(OR(O13="",O14="")=TRUE,"",O13*O14)</f>
        <v/>
      </c>
      <c r="P16" s="851"/>
      <c r="Q16" s="852"/>
      <c r="R16" s="152" t="s">
        <v>611</v>
      </c>
      <c r="U16" s="474"/>
      <c r="V16" s="474"/>
      <c r="W16" s="474"/>
    </row>
    <row r="17" spans="1:23" s="90" customFormat="1" ht="15.75" customHeight="1">
      <c r="A17" s="8"/>
      <c r="B17" s="8"/>
      <c r="C17" s="239"/>
      <c r="D17" s="240"/>
      <c r="E17" s="241"/>
      <c r="F17" s="240"/>
      <c r="G17" s="240"/>
      <c r="H17" s="240"/>
      <c r="I17" s="240"/>
      <c r="J17" s="240"/>
      <c r="K17" s="240"/>
      <c r="L17" s="240"/>
      <c r="M17" s="240"/>
      <c r="N17" s="242"/>
      <c r="O17" s="243"/>
      <c r="P17" s="240"/>
      <c r="Q17" s="240"/>
      <c r="R17" s="240"/>
      <c r="U17" s="474"/>
      <c r="V17" s="473" t="s">
        <v>982</v>
      </c>
      <c r="W17" s="473" t="s">
        <v>983</v>
      </c>
    </row>
    <row r="18" spans="1:23" s="90" customFormat="1" ht="15.75" customHeight="1">
      <c r="A18" s="8"/>
      <c r="B18" s="8"/>
      <c r="C18" s="98" t="s">
        <v>979</v>
      </c>
      <c r="D18" s="9"/>
      <c r="E18" s="9"/>
      <c r="F18" s="9"/>
      <c r="G18" s="9"/>
      <c r="H18" s="9"/>
      <c r="I18" s="9"/>
      <c r="J18" s="855" t="s">
        <v>977</v>
      </c>
      <c r="K18" s="856"/>
      <c r="L18" s="856"/>
      <c r="M18" s="9"/>
      <c r="O18" s="855" t="s">
        <v>978</v>
      </c>
      <c r="P18" s="856"/>
      <c r="Q18" s="856"/>
      <c r="R18" s="9"/>
      <c r="U18" s="474" t="str">
        <f>C18</f>
        <v>・蓄熱槽</v>
      </c>
      <c r="V18" s="474" t="b">
        <v>0</v>
      </c>
      <c r="W18" s="474" t="b">
        <v>0</v>
      </c>
    </row>
    <row r="19" spans="1:23" s="90" customFormat="1" ht="15.75" customHeight="1">
      <c r="A19" s="8"/>
      <c r="B19" s="8"/>
      <c r="C19" s="11"/>
      <c r="D19" s="99" t="s">
        <v>185</v>
      </c>
      <c r="E19" s="841"/>
      <c r="F19" s="842"/>
      <c r="G19" s="843"/>
      <c r="H19" s="9"/>
      <c r="J19" s="841"/>
      <c r="K19" s="842"/>
      <c r="L19" s="843"/>
      <c r="M19" s="9"/>
      <c r="O19" s="841"/>
      <c r="P19" s="842"/>
      <c r="Q19" s="843"/>
      <c r="R19" s="9"/>
      <c r="U19" s="474"/>
      <c r="V19" s="474"/>
      <c r="W19" s="474"/>
    </row>
    <row r="20" spans="1:23" s="90" customFormat="1" ht="15.75" customHeight="1">
      <c r="A20" s="8"/>
      <c r="B20" s="8"/>
      <c r="C20" s="11"/>
      <c r="D20" s="203" t="s">
        <v>337</v>
      </c>
      <c r="E20" s="841"/>
      <c r="F20" s="842"/>
      <c r="G20" s="843"/>
      <c r="H20" s="9"/>
      <c r="I20" s="9"/>
      <c r="J20" s="841"/>
      <c r="K20" s="842"/>
      <c r="L20" s="843"/>
      <c r="M20" s="9"/>
      <c r="O20" s="841"/>
      <c r="P20" s="842"/>
      <c r="Q20" s="843"/>
      <c r="R20" s="9"/>
      <c r="U20" s="474"/>
      <c r="V20" s="474"/>
      <c r="W20" s="474"/>
    </row>
    <row r="21" spans="1:23" s="90" customFormat="1" ht="15.75" customHeight="1">
      <c r="A21" s="8"/>
      <c r="B21" s="8"/>
      <c r="C21" s="11"/>
      <c r="D21" s="203" t="s">
        <v>436</v>
      </c>
      <c r="E21" s="844"/>
      <c r="F21" s="845"/>
      <c r="G21" s="846"/>
      <c r="H21" s="101" t="s">
        <v>610</v>
      </c>
      <c r="I21" s="9"/>
      <c r="J21" s="844"/>
      <c r="K21" s="845"/>
      <c r="L21" s="846"/>
      <c r="M21" s="101" t="s">
        <v>610</v>
      </c>
      <c r="O21" s="844"/>
      <c r="P21" s="845"/>
      <c r="Q21" s="846"/>
      <c r="R21" s="101" t="s">
        <v>610</v>
      </c>
      <c r="U21" s="474"/>
      <c r="V21" s="474"/>
      <c r="W21" s="474"/>
    </row>
    <row r="22" spans="1:23" s="90" customFormat="1" ht="15.75" customHeight="1">
      <c r="A22" s="8"/>
      <c r="B22" s="8"/>
      <c r="C22" s="11"/>
      <c r="D22" s="203" t="s">
        <v>401</v>
      </c>
      <c r="E22" s="847"/>
      <c r="F22" s="848"/>
      <c r="G22" s="849"/>
      <c r="H22" s="152" t="s">
        <v>402</v>
      </c>
      <c r="I22" s="9"/>
      <c r="J22" s="847"/>
      <c r="K22" s="848"/>
      <c r="L22" s="849"/>
      <c r="M22" s="152" t="s">
        <v>402</v>
      </c>
      <c r="O22" s="847"/>
      <c r="P22" s="848"/>
      <c r="Q22" s="849"/>
      <c r="R22" s="152" t="s">
        <v>402</v>
      </c>
      <c r="U22" s="474"/>
      <c r="V22" s="474"/>
      <c r="W22" s="474"/>
    </row>
    <row r="23" spans="1:23" s="90" customFormat="1" ht="15.75" customHeight="1">
      <c r="A23" s="8"/>
      <c r="B23" s="8"/>
      <c r="C23" s="11"/>
      <c r="D23" s="203" t="s">
        <v>673</v>
      </c>
      <c r="E23" s="850" t="str">
        <f>IF(OR(E21="",E22="")=TRUE,"",E21*E22)</f>
        <v/>
      </c>
      <c r="F23" s="851"/>
      <c r="G23" s="852"/>
      <c r="H23" s="101" t="s">
        <v>610</v>
      </c>
      <c r="I23" s="9"/>
      <c r="J23" s="850" t="str">
        <f>IF(OR(J21="",J22="")=TRUE,"",J21*J22)</f>
        <v/>
      </c>
      <c r="K23" s="851"/>
      <c r="L23" s="852"/>
      <c r="M23" s="101" t="s">
        <v>610</v>
      </c>
      <c r="O23" s="850" t="str">
        <f>IF(OR(O21="",O22="")=TRUE,"",O21*O22)</f>
        <v/>
      </c>
      <c r="P23" s="851"/>
      <c r="Q23" s="852"/>
      <c r="R23" s="101" t="s">
        <v>610</v>
      </c>
      <c r="U23" s="474"/>
      <c r="V23" s="474"/>
      <c r="W23" s="474"/>
    </row>
    <row r="24" spans="1:23" s="90" customFormat="1" ht="15.75" customHeight="1">
      <c r="A24" s="8"/>
      <c r="B24" s="8"/>
      <c r="C24" s="239"/>
      <c r="D24" s="240"/>
      <c r="E24" s="241"/>
      <c r="F24" s="240"/>
      <c r="G24" s="240"/>
      <c r="H24" s="240"/>
      <c r="I24" s="240"/>
      <c r="J24" s="240"/>
      <c r="K24" s="240"/>
      <c r="L24" s="240"/>
      <c r="M24" s="240"/>
      <c r="N24" s="242"/>
      <c r="O24" s="243"/>
      <c r="P24" s="240"/>
      <c r="Q24" s="240"/>
      <c r="R24" s="240"/>
      <c r="U24" s="474"/>
      <c r="V24" s="473" t="s">
        <v>982</v>
      </c>
      <c r="W24" s="473" t="s">
        <v>983</v>
      </c>
    </row>
    <row r="25" spans="1:23" s="90" customFormat="1" ht="15.75" customHeight="1">
      <c r="A25" s="8"/>
      <c r="B25" s="8"/>
      <c r="C25" s="98" t="s">
        <v>222</v>
      </c>
      <c r="D25" s="9"/>
      <c r="E25" s="9"/>
      <c r="F25" s="9"/>
      <c r="G25" s="9"/>
      <c r="H25" s="9"/>
      <c r="I25" s="9"/>
      <c r="J25" s="855" t="s">
        <v>977</v>
      </c>
      <c r="K25" s="856"/>
      <c r="L25" s="856"/>
      <c r="M25" s="9"/>
      <c r="O25" s="855" t="s">
        <v>978</v>
      </c>
      <c r="P25" s="856"/>
      <c r="Q25" s="856"/>
      <c r="R25" s="9"/>
      <c r="U25" s="474" t="str">
        <f>C25</f>
        <v>・熱交換器</v>
      </c>
      <c r="V25" s="474" t="b">
        <v>0</v>
      </c>
      <c r="W25" s="474" t="b">
        <v>0</v>
      </c>
    </row>
    <row r="26" spans="1:23" s="90" customFormat="1" ht="15.75" customHeight="1">
      <c r="A26" s="8"/>
      <c r="B26" s="8"/>
      <c r="C26" s="8"/>
      <c r="D26" s="99" t="s">
        <v>185</v>
      </c>
      <c r="E26" s="841"/>
      <c r="F26" s="842"/>
      <c r="G26" s="843"/>
      <c r="H26" s="9"/>
      <c r="J26" s="841"/>
      <c r="K26" s="842"/>
      <c r="L26" s="843"/>
      <c r="M26" s="9"/>
      <c r="O26" s="841"/>
      <c r="P26" s="842"/>
      <c r="Q26" s="843"/>
      <c r="R26" s="9"/>
      <c r="U26" s="474"/>
      <c r="V26" s="474"/>
      <c r="W26" s="474"/>
    </row>
    <row r="27" spans="1:23" s="90" customFormat="1" ht="15.75" customHeight="1">
      <c r="A27" s="8"/>
      <c r="B27" s="8"/>
      <c r="C27" s="8"/>
      <c r="D27" s="203" t="s">
        <v>337</v>
      </c>
      <c r="E27" s="841"/>
      <c r="F27" s="842"/>
      <c r="G27" s="843"/>
      <c r="H27" s="9"/>
      <c r="I27" s="19"/>
      <c r="J27" s="841"/>
      <c r="K27" s="842"/>
      <c r="L27" s="843"/>
      <c r="M27" s="9"/>
      <c r="O27" s="841"/>
      <c r="P27" s="842"/>
      <c r="Q27" s="843"/>
      <c r="R27" s="9"/>
      <c r="U27" s="474"/>
      <c r="V27" s="474"/>
      <c r="W27" s="474"/>
    </row>
    <row r="28" spans="1:23" s="90" customFormat="1" ht="15.75" customHeight="1">
      <c r="A28" s="8"/>
      <c r="B28" s="8"/>
      <c r="C28" s="8"/>
      <c r="D28" s="203" t="s">
        <v>397</v>
      </c>
      <c r="E28" s="844"/>
      <c r="F28" s="845"/>
      <c r="G28" s="846"/>
      <c r="H28" s="152" t="s">
        <v>611</v>
      </c>
      <c r="I28" s="19"/>
      <c r="J28" s="844"/>
      <c r="K28" s="845"/>
      <c r="L28" s="846"/>
      <c r="M28" s="152" t="s">
        <v>611</v>
      </c>
      <c r="O28" s="844"/>
      <c r="P28" s="845"/>
      <c r="Q28" s="846"/>
      <c r="R28" s="152" t="s">
        <v>611</v>
      </c>
      <c r="U28" s="474"/>
      <c r="V28" s="474"/>
      <c r="W28" s="474"/>
    </row>
    <row r="29" spans="1:23" s="90" customFormat="1" ht="15.75" customHeight="1">
      <c r="A29" s="8"/>
      <c r="B29" s="8"/>
      <c r="C29" s="8"/>
      <c r="D29" s="203" t="s">
        <v>396</v>
      </c>
      <c r="E29" s="847"/>
      <c r="F29" s="848"/>
      <c r="G29" s="849"/>
      <c r="H29" s="152" t="s">
        <v>398</v>
      </c>
      <c r="I29" s="19"/>
      <c r="J29" s="847"/>
      <c r="K29" s="848"/>
      <c r="L29" s="849"/>
      <c r="M29" s="152" t="s">
        <v>398</v>
      </c>
      <c r="O29" s="847"/>
      <c r="P29" s="848"/>
      <c r="Q29" s="849"/>
      <c r="R29" s="152" t="s">
        <v>398</v>
      </c>
      <c r="U29" s="474"/>
      <c r="V29" s="474"/>
      <c r="W29" s="474"/>
    </row>
    <row r="30" spans="1:23" s="90" customFormat="1" ht="15.75" customHeight="1">
      <c r="A30" s="8"/>
      <c r="B30" s="8"/>
      <c r="C30" s="8"/>
      <c r="D30" s="203" t="s">
        <v>395</v>
      </c>
      <c r="E30" s="850" t="str">
        <f>IF(OR(E28="",E29="")=TRUE,"",E28*E29)</f>
        <v/>
      </c>
      <c r="F30" s="851"/>
      <c r="G30" s="852"/>
      <c r="H30" s="152" t="s">
        <v>611</v>
      </c>
      <c r="I30" s="19"/>
      <c r="J30" s="850" t="str">
        <f>IF(OR(J28="",J29="")=TRUE,"",J28*J29)</f>
        <v/>
      </c>
      <c r="K30" s="851"/>
      <c r="L30" s="852"/>
      <c r="M30" s="152" t="s">
        <v>611</v>
      </c>
      <c r="O30" s="850" t="str">
        <f>IF(OR(O28="",O29="")=TRUE,"",O28*O29)</f>
        <v/>
      </c>
      <c r="P30" s="851"/>
      <c r="Q30" s="852"/>
      <c r="R30" s="152" t="s">
        <v>611</v>
      </c>
      <c r="U30" s="474"/>
      <c r="V30" s="474"/>
      <c r="W30" s="474"/>
    </row>
    <row r="31" spans="1:23" s="90" customFormat="1" ht="15.75" customHeight="1">
      <c r="A31" s="8"/>
      <c r="B31" s="8"/>
      <c r="C31" s="239"/>
      <c r="D31" s="240"/>
      <c r="E31" s="241"/>
      <c r="F31" s="241"/>
      <c r="G31" s="240"/>
      <c r="H31" s="240"/>
      <c r="I31" s="240"/>
      <c r="J31" s="240"/>
      <c r="K31" s="240"/>
      <c r="L31" s="240"/>
      <c r="M31" s="240"/>
      <c r="N31" s="242"/>
      <c r="O31" s="243"/>
      <c r="P31" s="240"/>
      <c r="Q31" s="240"/>
      <c r="R31" s="240"/>
      <c r="U31" s="474"/>
      <c r="V31" s="473" t="s">
        <v>982</v>
      </c>
      <c r="W31" s="473" t="s">
        <v>983</v>
      </c>
    </row>
    <row r="32" spans="1:23" s="90" customFormat="1" ht="15.75" customHeight="1">
      <c r="A32" s="8"/>
      <c r="B32" s="8"/>
      <c r="C32" s="98" t="s">
        <v>598</v>
      </c>
      <c r="D32" s="9"/>
      <c r="E32" s="9"/>
      <c r="F32" s="9"/>
      <c r="G32" s="9"/>
      <c r="H32" s="9"/>
      <c r="I32" s="9"/>
      <c r="J32" s="855" t="s">
        <v>977</v>
      </c>
      <c r="K32" s="856"/>
      <c r="L32" s="856"/>
      <c r="M32" s="9"/>
      <c r="O32" s="855" t="s">
        <v>978</v>
      </c>
      <c r="P32" s="856"/>
      <c r="Q32" s="856"/>
      <c r="R32" s="9"/>
      <c r="U32" s="474" t="str">
        <f>C32</f>
        <v>・冷凍機</v>
      </c>
      <c r="V32" s="474" t="b">
        <v>0</v>
      </c>
      <c r="W32" s="474" t="b">
        <v>0</v>
      </c>
    </row>
    <row r="33" spans="1:22" s="90" customFormat="1" ht="15.75" customHeight="1">
      <c r="A33" s="8"/>
      <c r="B33" s="8"/>
      <c r="C33" s="8"/>
      <c r="D33" s="99" t="s">
        <v>185</v>
      </c>
      <c r="E33" s="841"/>
      <c r="F33" s="842"/>
      <c r="G33" s="843"/>
      <c r="H33" s="9"/>
      <c r="J33" s="841"/>
      <c r="K33" s="842"/>
      <c r="L33" s="843"/>
      <c r="M33" s="9"/>
      <c r="O33" s="841"/>
      <c r="P33" s="842"/>
      <c r="Q33" s="843"/>
      <c r="R33" s="9"/>
    </row>
    <row r="34" spans="1:22" s="90" customFormat="1" ht="15.75" customHeight="1">
      <c r="A34" s="8"/>
      <c r="B34" s="8"/>
      <c r="C34" s="8"/>
      <c r="D34" s="203" t="s">
        <v>1196</v>
      </c>
      <c r="E34" s="841"/>
      <c r="F34" s="842"/>
      <c r="G34" s="843"/>
      <c r="H34" s="9"/>
      <c r="J34" s="841"/>
      <c r="K34" s="842"/>
      <c r="L34" s="843"/>
      <c r="M34" s="9"/>
      <c r="O34" s="841"/>
      <c r="P34" s="842"/>
      <c r="Q34" s="843"/>
      <c r="R34" s="9"/>
    </row>
    <row r="35" spans="1:22" s="90" customFormat="1" ht="15.75" customHeight="1">
      <c r="A35" s="8"/>
      <c r="B35" s="8"/>
      <c r="C35" s="8"/>
      <c r="D35" s="9" t="s">
        <v>198</v>
      </c>
      <c r="E35" s="841"/>
      <c r="F35" s="842"/>
      <c r="G35" s="843"/>
      <c r="H35" s="9"/>
      <c r="I35" s="9"/>
      <c r="J35" s="841"/>
      <c r="K35" s="842"/>
      <c r="L35" s="843"/>
      <c r="M35" s="9"/>
      <c r="O35" s="841"/>
      <c r="P35" s="842"/>
      <c r="Q35" s="843"/>
      <c r="R35" s="9"/>
    </row>
    <row r="36" spans="1:22" s="90" customFormat="1" ht="15.75" customHeight="1">
      <c r="A36" s="8"/>
      <c r="B36" s="8"/>
      <c r="C36" s="8"/>
      <c r="D36" s="101" t="s">
        <v>400</v>
      </c>
      <c r="E36" s="844"/>
      <c r="F36" s="845"/>
      <c r="G36" s="846"/>
      <c r="H36" s="152" t="s">
        <v>611</v>
      </c>
      <c r="I36" s="100"/>
      <c r="J36" s="844"/>
      <c r="K36" s="845"/>
      <c r="L36" s="846"/>
      <c r="M36" s="152" t="s">
        <v>611</v>
      </c>
      <c r="O36" s="844"/>
      <c r="P36" s="845"/>
      <c r="Q36" s="846"/>
      <c r="R36" s="152" t="s">
        <v>611</v>
      </c>
    </row>
    <row r="37" spans="1:22" s="90" customFormat="1" ht="15.75" customHeight="1">
      <c r="A37" s="8"/>
      <c r="B37" s="8"/>
      <c r="C37" s="8"/>
      <c r="D37" s="101" t="s">
        <v>396</v>
      </c>
      <c r="E37" s="847"/>
      <c r="F37" s="848"/>
      <c r="G37" s="849"/>
      <c r="H37" s="152" t="s">
        <v>398</v>
      </c>
      <c r="I37" s="100"/>
      <c r="J37" s="847"/>
      <c r="K37" s="848"/>
      <c r="L37" s="849"/>
      <c r="M37" s="152" t="s">
        <v>398</v>
      </c>
      <c r="O37" s="847"/>
      <c r="P37" s="848"/>
      <c r="Q37" s="849"/>
      <c r="R37" s="152" t="s">
        <v>398</v>
      </c>
    </row>
    <row r="38" spans="1:22" ht="15.75" customHeight="1">
      <c r="D38" s="101" t="s">
        <v>606</v>
      </c>
      <c r="E38" s="850" t="str">
        <f>IF(OR(E36="",E37="")=TRUE,"",E36*E37)</f>
        <v/>
      </c>
      <c r="F38" s="851"/>
      <c r="G38" s="852"/>
      <c r="H38" s="152" t="s">
        <v>611</v>
      </c>
      <c r="I38" s="100"/>
      <c r="J38" s="850" t="str">
        <f>IF(OR(J36="",J37="")=TRUE,"",J36*J37)</f>
        <v/>
      </c>
      <c r="K38" s="851"/>
      <c r="L38" s="852"/>
      <c r="M38" s="152" t="s">
        <v>611</v>
      </c>
      <c r="O38" s="850" t="str">
        <f>IF(OR(O36="",O37="")=TRUE,"",O36*O37)</f>
        <v/>
      </c>
      <c r="P38" s="851"/>
      <c r="Q38" s="852"/>
      <c r="R38" s="152" t="s">
        <v>611</v>
      </c>
    </row>
    <row r="39" spans="1:22" ht="15.75" customHeight="1">
      <c r="B39" s="9"/>
      <c r="C39" s="9"/>
    </row>
    <row r="40" spans="1:22" ht="15.75" customHeight="1">
      <c r="B40" s="101" t="s">
        <v>403</v>
      </c>
      <c r="C40" s="9"/>
    </row>
    <row r="41" spans="1:22" ht="15.75" customHeight="1">
      <c r="A41" s="14"/>
      <c r="B41" s="15"/>
      <c r="C41" s="101" t="s">
        <v>602</v>
      </c>
      <c r="D41" s="16"/>
      <c r="E41" s="15"/>
      <c r="F41" s="15"/>
      <c r="G41" s="15"/>
      <c r="H41" s="15"/>
      <c r="I41" s="15"/>
      <c r="J41" s="15"/>
      <c r="K41" s="17"/>
      <c r="L41" s="17"/>
      <c r="M41" s="17"/>
      <c r="N41" s="105"/>
      <c r="R41" s="233"/>
    </row>
    <row r="42" spans="1:22" ht="15.75" customHeight="1">
      <c r="A42" s="14"/>
      <c r="B42" s="15"/>
      <c r="C42" s="101"/>
      <c r="D42" s="16"/>
      <c r="E42" s="15"/>
      <c r="F42" s="15"/>
      <c r="G42" s="15"/>
      <c r="H42" s="15"/>
      <c r="I42" s="15"/>
      <c r="J42" s="15"/>
      <c r="K42" s="17"/>
      <c r="L42" s="17"/>
      <c r="M42" s="17"/>
      <c r="N42" s="105"/>
      <c r="R42" s="233"/>
    </row>
    <row r="43" spans="1:22" ht="15.75" customHeight="1">
      <c r="A43" s="14"/>
      <c r="B43" s="15"/>
      <c r="C43" s="101"/>
      <c r="D43" s="307" t="s">
        <v>774</v>
      </c>
      <c r="E43" s="305" t="s">
        <v>599</v>
      </c>
      <c r="F43" s="305"/>
      <c r="G43" s="305" t="s">
        <v>600</v>
      </c>
      <c r="H43" s="305"/>
      <c r="I43" s="305" t="s">
        <v>601</v>
      </c>
      <c r="J43" s="306"/>
      <c r="K43" s="305" t="s">
        <v>26</v>
      </c>
      <c r="L43" s="17"/>
      <c r="M43" s="17"/>
      <c r="N43" s="105"/>
      <c r="R43" s="233"/>
    </row>
    <row r="44" spans="1:22" ht="15.75" customHeight="1">
      <c r="A44" s="14"/>
      <c r="B44" s="15"/>
      <c r="C44" s="101"/>
      <c r="D44" s="16"/>
      <c r="E44" s="15"/>
      <c r="F44" s="15"/>
      <c r="G44" s="15"/>
      <c r="H44" s="15"/>
      <c r="I44" s="15"/>
      <c r="J44" s="15"/>
      <c r="K44" s="17"/>
      <c r="L44" s="17"/>
      <c r="M44" s="17"/>
      <c r="N44" s="105"/>
      <c r="R44" s="233"/>
    </row>
    <row r="45" spans="1:22" ht="15.75" customHeight="1">
      <c r="A45" s="14"/>
      <c r="B45" s="835" t="s">
        <v>759</v>
      </c>
      <c r="C45" s="836"/>
      <c r="D45" s="839" t="str">
        <f>データ参照シート!$B$120</f>
        <v>給湯</v>
      </c>
      <c r="E45" s="827" t="s">
        <v>186</v>
      </c>
      <c r="F45" s="827" t="s">
        <v>187</v>
      </c>
      <c r="G45" s="827" t="s">
        <v>188</v>
      </c>
      <c r="H45" s="827" t="s">
        <v>189</v>
      </c>
      <c r="I45" s="827" t="s">
        <v>190</v>
      </c>
      <c r="J45" s="827" t="s">
        <v>191</v>
      </c>
      <c r="K45" s="827" t="s">
        <v>192</v>
      </c>
      <c r="L45" s="827" t="s">
        <v>193</v>
      </c>
      <c r="M45" s="827" t="s">
        <v>194</v>
      </c>
      <c r="N45" s="827" t="s">
        <v>195</v>
      </c>
      <c r="O45" s="827" t="s">
        <v>196</v>
      </c>
      <c r="P45" s="827" t="s">
        <v>197</v>
      </c>
      <c r="Q45" s="828" t="s">
        <v>542</v>
      </c>
      <c r="R45" s="829"/>
    </row>
    <row r="46" spans="1:22" ht="15.75" customHeight="1">
      <c r="B46" s="837"/>
      <c r="C46" s="838"/>
      <c r="D46" s="840"/>
      <c r="E46" s="636"/>
      <c r="F46" s="636"/>
      <c r="G46" s="636"/>
      <c r="H46" s="636"/>
      <c r="I46" s="636"/>
      <c r="J46" s="636"/>
      <c r="K46" s="636"/>
      <c r="L46" s="636"/>
      <c r="M46" s="636"/>
      <c r="N46" s="636"/>
      <c r="O46" s="636"/>
      <c r="P46" s="636"/>
      <c r="Q46" s="636"/>
      <c r="R46" s="636"/>
    </row>
    <row r="47" spans="1:22" ht="26.25" customHeight="1">
      <c r="B47" s="220" t="s">
        <v>539</v>
      </c>
      <c r="C47" s="831" t="s">
        <v>543</v>
      </c>
      <c r="D47" s="832"/>
      <c r="E47" s="576"/>
      <c r="F47" s="576"/>
      <c r="G47" s="576"/>
      <c r="H47" s="576"/>
      <c r="I47" s="576"/>
      <c r="J47" s="576"/>
      <c r="K47" s="576"/>
      <c r="L47" s="576"/>
      <c r="M47" s="576"/>
      <c r="N47" s="576"/>
      <c r="O47" s="576"/>
      <c r="P47" s="576"/>
      <c r="Q47" s="830">
        <f>SUM(E47:P47)</f>
        <v>0</v>
      </c>
      <c r="R47" s="830"/>
      <c r="U47" s="101"/>
    </row>
    <row r="48" spans="1:22" s="17" customFormat="1" ht="26.25" customHeight="1">
      <c r="A48" s="8"/>
      <c r="B48" s="220" t="s">
        <v>540</v>
      </c>
      <c r="C48" s="833" t="s">
        <v>544</v>
      </c>
      <c r="D48" s="834"/>
      <c r="E48" s="576"/>
      <c r="F48" s="576"/>
      <c r="G48" s="576"/>
      <c r="H48" s="576"/>
      <c r="I48" s="576"/>
      <c r="J48" s="576"/>
      <c r="K48" s="576"/>
      <c r="L48" s="576"/>
      <c r="M48" s="576"/>
      <c r="N48" s="576"/>
      <c r="O48" s="576"/>
      <c r="P48" s="576"/>
      <c r="Q48" s="830">
        <f>SUM(E48:P48)</f>
        <v>0</v>
      </c>
      <c r="R48" s="830"/>
      <c r="S48" s="9"/>
      <c r="U48" s="304"/>
      <c r="V48" s="9"/>
    </row>
    <row r="49" spans="1:22" s="17" customFormat="1" ht="26.25" customHeight="1">
      <c r="A49" s="8"/>
      <c r="B49" s="8"/>
      <c r="J49" s="155"/>
      <c r="K49" s="156"/>
      <c r="L49" s="156"/>
      <c r="M49" s="156"/>
      <c r="N49" s="105"/>
      <c r="O49" s="98"/>
      <c r="P49" s="826" t="s">
        <v>214</v>
      </c>
      <c r="Q49" s="654"/>
      <c r="R49" s="352" t="e">
        <f>ROUNDDOWN(Q47/Q48*100,0)</f>
        <v>#DIV/0!</v>
      </c>
      <c r="S49" s="302" t="s">
        <v>458</v>
      </c>
      <c r="U49" s="304"/>
      <c r="V49" s="9"/>
    </row>
    <row r="50" spans="1:22" ht="15.75" customHeight="1">
      <c r="S50" s="101"/>
      <c r="U50" s="101"/>
    </row>
    <row r="51" spans="1:22" ht="15.75" customHeight="1">
      <c r="B51" s="835" t="s">
        <v>759</v>
      </c>
      <c r="C51" s="836"/>
      <c r="D51" s="839" t="str">
        <f>データ参照シート!$B$121</f>
        <v>空調</v>
      </c>
      <c r="E51" s="827" t="s">
        <v>186</v>
      </c>
      <c r="F51" s="827" t="s">
        <v>187</v>
      </c>
      <c r="G51" s="827" t="s">
        <v>188</v>
      </c>
      <c r="H51" s="827" t="s">
        <v>189</v>
      </c>
      <c r="I51" s="827" t="s">
        <v>190</v>
      </c>
      <c r="J51" s="827" t="s">
        <v>191</v>
      </c>
      <c r="K51" s="827" t="s">
        <v>192</v>
      </c>
      <c r="L51" s="827" t="s">
        <v>193</v>
      </c>
      <c r="M51" s="827" t="s">
        <v>194</v>
      </c>
      <c r="N51" s="827" t="s">
        <v>195</v>
      </c>
      <c r="O51" s="827" t="s">
        <v>196</v>
      </c>
      <c r="P51" s="827" t="s">
        <v>197</v>
      </c>
      <c r="Q51" s="828" t="s">
        <v>542</v>
      </c>
      <c r="R51" s="829"/>
      <c r="S51" s="101"/>
    </row>
    <row r="52" spans="1:22" ht="15.75" customHeight="1">
      <c r="B52" s="837"/>
      <c r="C52" s="838"/>
      <c r="D52" s="840"/>
      <c r="E52" s="636"/>
      <c r="F52" s="636"/>
      <c r="G52" s="636"/>
      <c r="H52" s="636"/>
      <c r="I52" s="636"/>
      <c r="J52" s="636"/>
      <c r="K52" s="636"/>
      <c r="L52" s="636"/>
      <c r="M52" s="636"/>
      <c r="N52" s="636"/>
      <c r="O52" s="636"/>
      <c r="P52" s="636"/>
      <c r="Q52" s="636"/>
      <c r="R52" s="636"/>
      <c r="S52" s="101"/>
    </row>
    <row r="53" spans="1:22" ht="26.25" customHeight="1">
      <c r="B53" s="220" t="s">
        <v>539</v>
      </c>
      <c r="C53" s="831" t="s">
        <v>543</v>
      </c>
      <c r="D53" s="832"/>
      <c r="E53" s="576"/>
      <c r="F53" s="576"/>
      <c r="G53" s="576"/>
      <c r="H53" s="576"/>
      <c r="I53" s="576"/>
      <c r="J53" s="576"/>
      <c r="K53" s="576"/>
      <c r="L53" s="576"/>
      <c r="M53" s="576"/>
      <c r="N53" s="576"/>
      <c r="O53" s="576"/>
      <c r="P53" s="576"/>
      <c r="Q53" s="830">
        <f>SUM(E53:P53)</f>
        <v>0</v>
      </c>
      <c r="R53" s="830"/>
      <c r="S53" s="101"/>
    </row>
    <row r="54" spans="1:22" ht="26.25" customHeight="1">
      <c r="B54" s="220" t="s">
        <v>540</v>
      </c>
      <c r="C54" s="833" t="s">
        <v>544</v>
      </c>
      <c r="D54" s="834"/>
      <c r="E54" s="576"/>
      <c r="F54" s="576"/>
      <c r="G54" s="576"/>
      <c r="H54" s="576"/>
      <c r="I54" s="576"/>
      <c r="J54" s="576"/>
      <c r="K54" s="576"/>
      <c r="L54" s="576"/>
      <c r="M54" s="576"/>
      <c r="N54" s="576"/>
      <c r="O54" s="576"/>
      <c r="P54" s="576"/>
      <c r="Q54" s="830">
        <f>SUM(E54:P54)</f>
        <v>0</v>
      </c>
      <c r="R54" s="830"/>
      <c r="S54" s="101"/>
    </row>
    <row r="55" spans="1:22" ht="26.25" customHeight="1">
      <c r="C55" s="17"/>
      <c r="D55" s="17"/>
      <c r="E55" s="17"/>
      <c r="F55" s="17"/>
      <c r="G55" s="17"/>
      <c r="H55" s="17"/>
      <c r="I55" s="17"/>
      <c r="J55" s="155"/>
      <c r="K55" s="156"/>
      <c r="L55" s="156"/>
      <c r="M55" s="156"/>
      <c r="N55" s="105"/>
      <c r="O55" s="98"/>
      <c r="P55" s="826" t="s">
        <v>214</v>
      </c>
      <c r="Q55" s="654"/>
      <c r="R55" s="352" t="e">
        <f>ROUNDDOWN(Q53/Q54*100,0)</f>
        <v>#DIV/0!</v>
      </c>
      <c r="S55" s="302" t="s">
        <v>458</v>
      </c>
    </row>
    <row r="56" spans="1:22" ht="15.75" customHeight="1">
      <c r="S56" s="101"/>
    </row>
    <row r="57" spans="1:22" ht="15.75" customHeight="1">
      <c r="B57" s="835" t="s">
        <v>759</v>
      </c>
      <c r="C57" s="836"/>
      <c r="D57" s="839" t="str">
        <f>データ参照シート!$B$122</f>
        <v>融雪</v>
      </c>
      <c r="E57" s="827" t="s">
        <v>186</v>
      </c>
      <c r="F57" s="827" t="s">
        <v>187</v>
      </c>
      <c r="G57" s="827" t="s">
        <v>188</v>
      </c>
      <c r="H57" s="827" t="s">
        <v>189</v>
      </c>
      <c r="I57" s="827" t="s">
        <v>190</v>
      </c>
      <c r="J57" s="827" t="s">
        <v>191</v>
      </c>
      <c r="K57" s="827" t="s">
        <v>192</v>
      </c>
      <c r="L57" s="827" t="s">
        <v>193</v>
      </c>
      <c r="M57" s="827" t="s">
        <v>194</v>
      </c>
      <c r="N57" s="827" t="s">
        <v>195</v>
      </c>
      <c r="O57" s="827" t="s">
        <v>196</v>
      </c>
      <c r="P57" s="827" t="s">
        <v>197</v>
      </c>
      <c r="Q57" s="828" t="s">
        <v>542</v>
      </c>
      <c r="R57" s="829"/>
      <c r="S57" s="101"/>
    </row>
    <row r="58" spans="1:22" ht="15.75" customHeight="1">
      <c r="B58" s="837"/>
      <c r="C58" s="838"/>
      <c r="D58" s="840"/>
      <c r="E58" s="636"/>
      <c r="F58" s="636"/>
      <c r="G58" s="636"/>
      <c r="H58" s="636"/>
      <c r="I58" s="636"/>
      <c r="J58" s="636"/>
      <c r="K58" s="636"/>
      <c r="L58" s="636"/>
      <c r="M58" s="636"/>
      <c r="N58" s="636"/>
      <c r="O58" s="636"/>
      <c r="P58" s="636"/>
      <c r="Q58" s="636"/>
      <c r="R58" s="636"/>
      <c r="S58" s="101"/>
    </row>
    <row r="59" spans="1:22" ht="26.25" customHeight="1">
      <c r="B59" s="220" t="s">
        <v>539</v>
      </c>
      <c r="C59" s="831" t="s">
        <v>543</v>
      </c>
      <c r="D59" s="832"/>
      <c r="E59" s="576"/>
      <c r="F59" s="576"/>
      <c r="G59" s="576"/>
      <c r="H59" s="576"/>
      <c r="I59" s="576"/>
      <c r="J59" s="576"/>
      <c r="K59" s="576"/>
      <c r="L59" s="576"/>
      <c r="M59" s="576"/>
      <c r="N59" s="576"/>
      <c r="O59" s="576"/>
      <c r="P59" s="576"/>
      <c r="Q59" s="830">
        <f>SUM(E59:P59)</f>
        <v>0</v>
      </c>
      <c r="R59" s="830"/>
      <c r="S59" s="101"/>
    </row>
    <row r="60" spans="1:22" ht="26.25" customHeight="1">
      <c r="B60" s="220" t="s">
        <v>540</v>
      </c>
      <c r="C60" s="833" t="s">
        <v>544</v>
      </c>
      <c r="D60" s="834"/>
      <c r="E60" s="576"/>
      <c r="F60" s="576"/>
      <c r="G60" s="576"/>
      <c r="H60" s="576"/>
      <c r="I60" s="576"/>
      <c r="J60" s="576"/>
      <c r="K60" s="576"/>
      <c r="L60" s="576"/>
      <c r="M60" s="576"/>
      <c r="N60" s="576"/>
      <c r="O60" s="576"/>
      <c r="P60" s="576"/>
      <c r="Q60" s="830">
        <f>SUM(E60:P60)</f>
        <v>0</v>
      </c>
      <c r="R60" s="830"/>
      <c r="S60" s="101"/>
    </row>
    <row r="61" spans="1:22" ht="26.25" customHeight="1">
      <c r="C61" s="17"/>
      <c r="D61" s="17"/>
      <c r="E61" s="17"/>
      <c r="F61" s="17"/>
      <c r="G61" s="17"/>
      <c r="H61" s="17"/>
      <c r="I61" s="17"/>
      <c r="J61" s="155"/>
      <c r="K61" s="156"/>
      <c r="L61" s="156"/>
      <c r="M61" s="156"/>
      <c r="N61" s="105"/>
      <c r="O61" s="98"/>
      <c r="P61" s="826" t="s">
        <v>214</v>
      </c>
      <c r="Q61" s="654"/>
      <c r="R61" s="352" t="e">
        <f>ROUNDDOWN(Q59/Q60*100,0)</f>
        <v>#DIV/0!</v>
      </c>
      <c r="S61" s="302" t="s">
        <v>458</v>
      </c>
    </row>
    <row r="62" spans="1:22" ht="15.75" customHeight="1">
      <c r="S62" s="101"/>
    </row>
    <row r="63" spans="1:22" ht="15.75" customHeight="1">
      <c r="B63" s="835" t="s">
        <v>759</v>
      </c>
      <c r="C63" s="836"/>
      <c r="D63" s="839" t="str">
        <f>データ参照シート!$B$123</f>
        <v>その他</v>
      </c>
      <c r="E63" s="827" t="s">
        <v>186</v>
      </c>
      <c r="F63" s="827" t="s">
        <v>187</v>
      </c>
      <c r="G63" s="827" t="s">
        <v>188</v>
      </c>
      <c r="H63" s="827" t="s">
        <v>189</v>
      </c>
      <c r="I63" s="827" t="s">
        <v>190</v>
      </c>
      <c r="J63" s="827" t="s">
        <v>191</v>
      </c>
      <c r="K63" s="827" t="s">
        <v>192</v>
      </c>
      <c r="L63" s="827" t="s">
        <v>193</v>
      </c>
      <c r="M63" s="827" t="s">
        <v>194</v>
      </c>
      <c r="N63" s="827" t="s">
        <v>195</v>
      </c>
      <c r="O63" s="827" t="s">
        <v>196</v>
      </c>
      <c r="P63" s="827" t="s">
        <v>197</v>
      </c>
      <c r="Q63" s="828" t="s">
        <v>542</v>
      </c>
      <c r="R63" s="829"/>
      <c r="S63" s="101"/>
    </row>
    <row r="64" spans="1:22" ht="15.75" customHeight="1">
      <c r="B64" s="837"/>
      <c r="C64" s="838"/>
      <c r="D64" s="840"/>
      <c r="E64" s="636"/>
      <c r="F64" s="636"/>
      <c r="G64" s="636"/>
      <c r="H64" s="636"/>
      <c r="I64" s="636"/>
      <c r="J64" s="636"/>
      <c r="K64" s="636"/>
      <c r="L64" s="636"/>
      <c r="M64" s="636"/>
      <c r="N64" s="636"/>
      <c r="O64" s="636"/>
      <c r="P64" s="636"/>
      <c r="Q64" s="636"/>
      <c r="R64" s="636"/>
      <c r="S64" s="101"/>
    </row>
    <row r="65" spans="2:19" ht="26.25" customHeight="1">
      <c r="B65" s="220" t="s">
        <v>539</v>
      </c>
      <c r="C65" s="831" t="s">
        <v>543</v>
      </c>
      <c r="D65" s="832"/>
      <c r="E65" s="576"/>
      <c r="F65" s="576"/>
      <c r="G65" s="576"/>
      <c r="H65" s="576"/>
      <c r="I65" s="576"/>
      <c r="J65" s="576"/>
      <c r="K65" s="576"/>
      <c r="L65" s="576"/>
      <c r="M65" s="576"/>
      <c r="N65" s="576"/>
      <c r="O65" s="576"/>
      <c r="P65" s="576"/>
      <c r="Q65" s="830">
        <f>SUM(E65:P65)</f>
        <v>0</v>
      </c>
      <c r="R65" s="830"/>
      <c r="S65" s="101"/>
    </row>
    <row r="66" spans="2:19" ht="26.25" customHeight="1">
      <c r="B66" s="220" t="s">
        <v>540</v>
      </c>
      <c r="C66" s="833" t="s">
        <v>544</v>
      </c>
      <c r="D66" s="834"/>
      <c r="E66" s="576"/>
      <c r="F66" s="576"/>
      <c r="G66" s="576"/>
      <c r="H66" s="576"/>
      <c r="I66" s="576"/>
      <c r="J66" s="576"/>
      <c r="K66" s="576"/>
      <c r="L66" s="576"/>
      <c r="M66" s="576"/>
      <c r="N66" s="576"/>
      <c r="O66" s="576"/>
      <c r="P66" s="576"/>
      <c r="Q66" s="830">
        <f>SUM(E66:P66)</f>
        <v>0</v>
      </c>
      <c r="R66" s="830"/>
      <c r="S66" s="101"/>
    </row>
    <row r="67" spans="2:19" ht="26.25" customHeight="1">
      <c r="C67" s="17"/>
      <c r="D67" s="17"/>
      <c r="E67" s="17"/>
      <c r="F67" s="17"/>
      <c r="G67" s="17"/>
      <c r="H67" s="17"/>
      <c r="I67" s="17"/>
      <c r="J67" s="155"/>
      <c r="K67" s="156"/>
      <c r="L67" s="156"/>
      <c r="M67" s="156"/>
      <c r="N67" s="105"/>
      <c r="O67" s="98"/>
      <c r="P67" s="826" t="s">
        <v>214</v>
      </c>
      <c r="Q67" s="654"/>
      <c r="R67" s="352" t="e">
        <f>ROUNDDOWN(Q65/Q66*100,0)</f>
        <v>#DIV/0!</v>
      </c>
      <c r="S67" s="302" t="s">
        <v>458</v>
      </c>
    </row>
  </sheetData>
  <sheetProtection sheet="1" objects="1" scenarios="1" insertColumns="0" insertRows="0"/>
  <mergeCells count="166">
    <mergeCell ref="C47:D47"/>
    <mergeCell ref="Q47:R47"/>
    <mergeCell ref="B45:C46"/>
    <mergeCell ref="D45:D46"/>
    <mergeCell ref="E45:E46"/>
    <mergeCell ref="O34:Q34"/>
    <mergeCell ref="J32:L32"/>
    <mergeCell ref="O32:Q32"/>
    <mergeCell ref="J5:L5"/>
    <mergeCell ref="O5:Q5"/>
    <mergeCell ref="J9:L9"/>
    <mergeCell ref="O9:Q9"/>
    <mergeCell ref="J18:L18"/>
    <mergeCell ref="O26:Q26"/>
    <mergeCell ref="O27:Q27"/>
    <mergeCell ref="O28:Q28"/>
    <mergeCell ref="E21:G21"/>
    <mergeCell ref="J21:L21"/>
    <mergeCell ref="O21:Q21"/>
    <mergeCell ref="F45:F46"/>
    <mergeCell ref="O19:Q19"/>
    <mergeCell ref="E20:G20"/>
    <mergeCell ref="J20:L20"/>
    <mergeCell ref="O20:Q20"/>
    <mergeCell ref="O18:Q18"/>
    <mergeCell ref="O6:Q6"/>
    <mergeCell ref="O7:Q7"/>
    <mergeCell ref="J14:L14"/>
    <mergeCell ref="O10:Q10"/>
    <mergeCell ref="J16:L16"/>
    <mergeCell ref="O13:Q13"/>
    <mergeCell ref="O14:Q14"/>
    <mergeCell ref="J15:L15"/>
    <mergeCell ref="O11:Q11"/>
    <mergeCell ref="O12:Q12"/>
    <mergeCell ref="J26:L26"/>
    <mergeCell ref="J27:L27"/>
    <mergeCell ref="J28:L28"/>
    <mergeCell ref="J29:L29"/>
    <mergeCell ref="B2:K2"/>
    <mergeCell ref="J10:L10"/>
    <mergeCell ref="J11:L11"/>
    <mergeCell ref="J12:L12"/>
    <mergeCell ref="J13:L13"/>
    <mergeCell ref="E13:G13"/>
    <mergeCell ref="E14:G14"/>
    <mergeCell ref="E6:G6"/>
    <mergeCell ref="E7:G7"/>
    <mergeCell ref="E10:G10"/>
    <mergeCell ref="E11:G11"/>
    <mergeCell ref="E12:G12"/>
    <mergeCell ref="J6:L6"/>
    <mergeCell ref="J7:L7"/>
    <mergeCell ref="E22:G22"/>
    <mergeCell ref="J22:L22"/>
    <mergeCell ref="E19:G19"/>
    <mergeCell ref="J19:L19"/>
    <mergeCell ref="E15:G15"/>
    <mergeCell ref="E16:G16"/>
    <mergeCell ref="O36:Q36"/>
    <mergeCell ref="O37:Q37"/>
    <mergeCell ref="O29:Q29"/>
    <mergeCell ref="O30:Q30"/>
    <mergeCell ref="E33:G33"/>
    <mergeCell ref="E35:G35"/>
    <mergeCell ref="E36:G36"/>
    <mergeCell ref="E37:G37"/>
    <mergeCell ref="J33:L33"/>
    <mergeCell ref="J35:L35"/>
    <mergeCell ref="J36:L36"/>
    <mergeCell ref="J37:L37"/>
    <mergeCell ref="E34:G34"/>
    <mergeCell ref="J34:L34"/>
    <mergeCell ref="O25:Q25"/>
    <mergeCell ref="O16:Q16"/>
    <mergeCell ref="E28:G28"/>
    <mergeCell ref="E29:G29"/>
    <mergeCell ref="O15:Q15"/>
    <mergeCell ref="G45:G46"/>
    <mergeCell ref="H45:H46"/>
    <mergeCell ref="I45:I46"/>
    <mergeCell ref="J45:J46"/>
    <mergeCell ref="K45:K46"/>
    <mergeCell ref="L45:L46"/>
    <mergeCell ref="O38:Q38"/>
    <mergeCell ref="M45:M46"/>
    <mergeCell ref="N45:N46"/>
    <mergeCell ref="O45:O46"/>
    <mergeCell ref="P45:P46"/>
    <mergeCell ref="Q45:R46"/>
    <mergeCell ref="J30:L30"/>
    <mergeCell ref="E26:G26"/>
    <mergeCell ref="O22:Q22"/>
    <mergeCell ref="E38:G38"/>
    <mergeCell ref="J38:L38"/>
    <mergeCell ref="O33:Q33"/>
    <mergeCell ref="O35:Q35"/>
    <mergeCell ref="E23:G23"/>
    <mergeCell ref="J23:L23"/>
    <mergeCell ref="O23:Q23"/>
    <mergeCell ref="E30:G30"/>
    <mergeCell ref="Q51:R52"/>
    <mergeCell ref="P49:Q49"/>
    <mergeCell ref="B51:C52"/>
    <mergeCell ref="D51:D52"/>
    <mergeCell ref="E51:E52"/>
    <mergeCell ref="F51:F52"/>
    <mergeCell ref="G51:G52"/>
    <mergeCell ref="C48:D48"/>
    <mergeCell ref="Q48:R48"/>
    <mergeCell ref="L51:L52"/>
    <mergeCell ref="M51:M52"/>
    <mergeCell ref="H51:H52"/>
    <mergeCell ref="I51:I52"/>
    <mergeCell ref="J51:J52"/>
    <mergeCell ref="K51:K52"/>
    <mergeCell ref="N51:N52"/>
    <mergeCell ref="O51:O52"/>
    <mergeCell ref="P51:P52"/>
    <mergeCell ref="E27:G27"/>
    <mergeCell ref="J25:L25"/>
    <mergeCell ref="Q53:R53"/>
    <mergeCell ref="C54:D54"/>
    <mergeCell ref="Q54:R54"/>
    <mergeCell ref="P55:Q55"/>
    <mergeCell ref="B57:C58"/>
    <mergeCell ref="D57:D58"/>
    <mergeCell ref="E57:E58"/>
    <mergeCell ref="F57:F58"/>
    <mergeCell ref="G57:G58"/>
    <mergeCell ref="H57:H58"/>
    <mergeCell ref="C53:D53"/>
    <mergeCell ref="O57:O58"/>
    <mergeCell ref="P57:P58"/>
    <mergeCell ref="Q57:R58"/>
    <mergeCell ref="C59:D59"/>
    <mergeCell ref="Q59:R59"/>
    <mergeCell ref="C60:D60"/>
    <mergeCell ref="Q60:R60"/>
    <mergeCell ref="I57:I58"/>
    <mergeCell ref="J57:J58"/>
    <mergeCell ref="K57:K58"/>
    <mergeCell ref="L57:L58"/>
    <mergeCell ref="M57:M58"/>
    <mergeCell ref="N57:N58"/>
    <mergeCell ref="P61:Q61"/>
    <mergeCell ref="B63:C64"/>
    <mergeCell ref="D63:D64"/>
    <mergeCell ref="E63:E64"/>
    <mergeCell ref="F63:F64"/>
    <mergeCell ref="G63:G64"/>
    <mergeCell ref="H63:H64"/>
    <mergeCell ref="I63:I64"/>
    <mergeCell ref="J63:J64"/>
    <mergeCell ref="K63:K64"/>
    <mergeCell ref="C65:D65"/>
    <mergeCell ref="Q65:R65"/>
    <mergeCell ref="C66:D66"/>
    <mergeCell ref="Q66:R66"/>
    <mergeCell ref="P67:Q67"/>
    <mergeCell ref="L63:L64"/>
    <mergeCell ref="M63:M64"/>
    <mergeCell ref="N63:N64"/>
    <mergeCell ref="O63:O64"/>
    <mergeCell ref="P63:P64"/>
    <mergeCell ref="Q63:R64"/>
  </mergeCells>
  <phoneticPr fontId="2"/>
  <conditionalFormatting sqref="J6:M7">
    <cfRule type="expression" dxfId="56" priority="12" stopIfTrue="1">
      <formula>$V$5=FALSE</formula>
    </cfRule>
  </conditionalFormatting>
  <conditionalFormatting sqref="J10:M16">
    <cfRule type="expression" dxfId="55" priority="11" stopIfTrue="1">
      <formula>$V$9=FALSE</formula>
    </cfRule>
  </conditionalFormatting>
  <conditionalFormatting sqref="J19:M23">
    <cfRule type="expression" dxfId="54" priority="10" stopIfTrue="1">
      <formula>$V$18=FALSE</formula>
    </cfRule>
  </conditionalFormatting>
  <conditionalFormatting sqref="J26:M30">
    <cfRule type="expression" dxfId="53" priority="9" stopIfTrue="1">
      <formula>$V$25=FALSE</formula>
    </cfRule>
  </conditionalFormatting>
  <conditionalFormatting sqref="J33:M38">
    <cfRule type="expression" dxfId="52" priority="8" stopIfTrue="1">
      <formula>$V$32=FALSE</formula>
    </cfRule>
  </conditionalFormatting>
  <conditionalFormatting sqref="O33:R38">
    <cfRule type="expression" dxfId="51" priority="7" stopIfTrue="1">
      <formula>$W$32=FALSE</formula>
    </cfRule>
  </conditionalFormatting>
  <conditionalFormatting sqref="O26:R30">
    <cfRule type="expression" dxfId="50" priority="6" stopIfTrue="1">
      <formula>$W$25=FALSE</formula>
    </cfRule>
  </conditionalFormatting>
  <conditionalFormatting sqref="O19:R23">
    <cfRule type="expression" dxfId="49" priority="5" stopIfTrue="1">
      <formula>$W$18=FALSE</formula>
    </cfRule>
  </conditionalFormatting>
  <conditionalFormatting sqref="O10:R16">
    <cfRule type="expression" dxfId="48" priority="4" stopIfTrue="1">
      <formula>$W$9=FALSE</formula>
    </cfRule>
  </conditionalFormatting>
  <conditionalFormatting sqref="O6:R7">
    <cfRule type="expression" dxfId="47" priority="3" stopIfTrue="1">
      <formula>$W$5=FALSE</formula>
    </cfRule>
  </conditionalFormatting>
  <conditionalFormatting sqref="B45:R48 P49:R49 B51:R54 P55:R55 B57:R60 P61:R61 B63:R66 P67:R67">
    <cfRule type="expression" dxfId="46" priority="1" stopIfTrue="1">
      <formula>$V$1&lt;&gt;"温度差エネルギー利用"</formula>
    </cfRule>
  </conditionalFormatting>
  <dataValidations count="1">
    <dataValidation allowBlank="1" showErrorMessage="1" sqref="E47:P48 E53:P54 E59:P60 E65:P66"/>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3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6869" r:id="rId4" name="Check Box 5">
              <controlPr defaultSize="0" autoFill="0" autoLine="0" autoPict="0">
                <anchor moveWithCells="1">
                  <from>
                    <xdr:col>3</xdr:col>
                    <xdr:colOff>1619250</xdr:colOff>
                    <xdr:row>41</xdr:row>
                    <xdr:rowOff>114300</xdr:rowOff>
                  </from>
                  <to>
                    <xdr:col>3</xdr:col>
                    <xdr:colOff>1876425</xdr:colOff>
                    <xdr:row>43</xdr:row>
                    <xdr:rowOff>66675</xdr:rowOff>
                  </to>
                </anchor>
              </controlPr>
            </control>
          </mc:Choice>
        </mc:AlternateContent>
        <mc:AlternateContent xmlns:mc="http://schemas.openxmlformats.org/markup-compatibility/2006">
          <mc:Choice Requires="x14">
            <control shapeId="3236870" r:id="rId5" name="Check Box 6">
              <controlPr defaultSize="0" autoFill="0" autoLine="0" autoPict="0">
                <anchor moveWithCells="1">
                  <from>
                    <xdr:col>5</xdr:col>
                    <xdr:colOff>314325</xdr:colOff>
                    <xdr:row>41</xdr:row>
                    <xdr:rowOff>114300</xdr:rowOff>
                  </from>
                  <to>
                    <xdr:col>6</xdr:col>
                    <xdr:colOff>0</xdr:colOff>
                    <xdr:row>43</xdr:row>
                    <xdr:rowOff>66675</xdr:rowOff>
                  </to>
                </anchor>
              </controlPr>
            </control>
          </mc:Choice>
        </mc:AlternateContent>
        <mc:AlternateContent xmlns:mc="http://schemas.openxmlformats.org/markup-compatibility/2006">
          <mc:Choice Requires="x14">
            <control shapeId="3236871" r:id="rId6" name="Check Box 7">
              <controlPr defaultSize="0" autoFill="0" autoLine="0" autoPict="0">
                <anchor moveWithCells="1">
                  <from>
                    <xdr:col>7</xdr:col>
                    <xdr:colOff>323850</xdr:colOff>
                    <xdr:row>41</xdr:row>
                    <xdr:rowOff>114300</xdr:rowOff>
                  </from>
                  <to>
                    <xdr:col>8</xdr:col>
                    <xdr:colOff>9525</xdr:colOff>
                    <xdr:row>43</xdr:row>
                    <xdr:rowOff>66675</xdr:rowOff>
                  </to>
                </anchor>
              </controlPr>
            </control>
          </mc:Choice>
        </mc:AlternateContent>
        <mc:AlternateContent xmlns:mc="http://schemas.openxmlformats.org/markup-compatibility/2006">
          <mc:Choice Requires="x14">
            <control shapeId="3236872" r:id="rId7" name="Check Box 8">
              <controlPr defaultSize="0" autoFill="0" autoLine="0" autoPict="0">
                <anchor moveWithCells="1">
                  <from>
                    <xdr:col>9</xdr:col>
                    <xdr:colOff>333375</xdr:colOff>
                    <xdr:row>41</xdr:row>
                    <xdr:rowOff>114300</xdr:rowOff>
                  </from>
                  <to>
                    <xdr:col>10</xdr:col>
                    <xdr:colOff>19050</xdr:colOff>
                    <xdr:row>43</xdr:row>
                    <xdr:rowOff>66675</xdr:rowOff>
                  </to>
                </anchor>
              </controlPr>
            </control>
          </mc:Choice>
        </mc:AlternateContent>
        <mc:AlternateContent xmlns:mc="http://schemas.openxmlformats.org/markup-compatibility/2006">
          <mc:Choice Requires="x14">
            <control shapeId="3236873" r:id="rId8" name="Check Box 9">
              <controlPr defaultSize="0" autoFill="0" autoLine="0" autoPict="0">
                <anchor moveWithCells="1">
                  <from>
                    <xdr:col>9</xdr:col>
                    <xdr:colOff>238125</xdr:colOff>
                    <xdr:row>4</xdr:row>
                    <xdr:rowOff>0</xdr:rowOff>
                  </from>
                  <to>
                    <xdr:col>9</xdr:col>
                    <xdr:colOff>466725</xdr:colOff>
                    <xdr:row>5</xdr:row>
                    <xdr:rowOff>9525</xdr:rowOff>
                  </to>
                </anchor>
              </controlPr>
            </control>
          </mc:Choice>
        </mc:AlternateContent>
        <mc:AlternateContent xmlns:mc="http://schemas.openxmlformats.org/markup-compatibility/2006">
          <mc:Choice Requires="x14">
            <control shapeId="3236874" r:id="rId9" name="Check Box 10">
              <controlPr defaultSize="0" autoFill="0" autoLine="0" autoPict="0">
                <anchor moveWithCells="1">
                  <from>
                    <xdr:col>14</xdr:col>
                    <xdr:colOff>190500</xdr:colOff>
                    <xdr:row>4</xdr:row>
                    <xdr:rowOff>0</xdr:rowOff>
                  </from>
                  <to>
                    <xdr:col>14</xdr:col>
                    <xdr:colOff>419100</xdr:colOff>
                    <xdr:row>5</xdr:row>
                    <xdr:rowOff>9525</xdr:rowOff>
                  </to>
                </anchor>
              </controlPr>
            </control>
          </mc:Choice>
        </mc:AlternateContent>
        <mc:AlternateContent xmlns:mc="http://schemas.openxmlformats.org/markup-compatibility/2006">
          <mc:Choice Requires="x14">
            <control shapeId="3236875" r:id="rId10" name="Check Box 11">
              <controlPr defaultSize="0" autoFill="0" autoLine="0" autoPict="0">
                <anchor moveWithCells="1">
                  <from>
                    <xdr:col>9</xdr:col>
                    <xdr:colOff>238125</xdr:colOff>
                    <xdr:row>7</xdr:row>
                    <xdr:rowOff>190500</xdr:rowOff>
                  </from>
                  <to>
                    <xdr:col>9</xdr:col>
                    <xdr:colOff>466725</xdr:colOff>
                    <xdr:row>9</xdr:row>
                    <xdr:rowOff>0</xdr:rowOff>
                  </to>
                </anchor>
              </controlPr>
            </control>
          </mc:Choice>
        </mc:AlternateContent>
        <mc:AlternateContent xmlns:mc="http://schemas.openxmlformats.org/markup-compatibility/2006">
          <mc:Choice Requires="x14">
            <control shapeId="3236876" r:id="rId11" name="Check Box 12">
              <controlPr defaultSize="0" autoFill="0" autoLine="0" autoPict="0">
                <anchor moveWithCells="1">
                  <from>
                    <xdr:col>14</xdr:col>
                    <xdr:colOff>190500</xdr:colOff>
                    <xdr:row>7</xdr:row>
                    <xdr:rowOff>190500</xdr:rowOff>
                  </from>
                  <to>
                    <xdr:col>14</xdr:col>
                    <xdr:colOff>419100</xdr:colOff>
                    <xdr:row>9</xdr:row>
                    <xdr:rowOff>0</xdr:rowOff>
                  </to>
                </anchor>
              </controlPr>
            </control>
          </mc:Choice>
        </mc:AlternateContent>
        <mc:AlternateContent xmlns:mc="http://schemas.openxmlformats.org/markup-compatibility/2006">
          <mc:Choice Requires="x14">
            <control shapeId="3236877" r:id="rId12" name="Check Box 13">
              <controlPr defaultSize="0" autoFill="0" autoLine="0" autoPict="0">
                <anchor moveWithCells="1">
                  <from>
                    <xdr:col>9</xdr:col>
                    <xdr:colOff>238125</xdr:colOff>
                    <xdr:row>16</xdr:row>
                    <xdr:rowOff>190500</xdr:rowOff>
                  </from>
                  <to>
                    <xdr:col>9</xdr:col>
                    <xdr:colOff>466725</xdr:colOff>
                    <xdr:row>18</xdr:row>
                    <xdr:rowOff>0</xdr:rowOff>
                  </to>
                </anchor>
              </controlPr>
            </control>
          </mc:Choice>
        </mc:AlternateContent>
        <mc:AlternateContent xmlns:mc="http://schemas.openxmlformats.org/markup-compatibility/2006">
          <mc:Choice Requires="x14">
            <control shapeId="3236878" r:id="rId13" name="Check Box 14">
              <controlPr defaultSize="0" autoFill="0" autoLine="0" autoPict="0">
                <anchor moveWithCells="1">
                  <from>
                    <xdr:col>14</xdr:col>
                    <xdr:colOff>190500</xdr:colOff>
                    <xdr:row>16</xdr:row>
                    <xdr:rowOff>190500</xdr:rowOff>
                  </from>
                  <to>
                    <xdr:col>14</xdr:col>
                    <xdr:colOff>419100</xdr:colOff>
                    <xdr:row>18</xdr:row>
                    <xdr:rowOff>0</xdr:rowOff>
                  </to>
                </anchor>
              </controlPr>
            </control>
          </mc:Choice>
        </mc:AlternateContent>
        <mc:AlternateContent xmlns:mc="http://schemas.openxmlformats.org/markup-compatibility/2006">
          <mc:Choice Requires="x14">
            <control shapeId="3236879" r:id="rId14" name="Check Box 15">
              <controlPr defaultSize="0" autoFill="0" autoLine="0" autoPict="0">
                <anchor moveWithCells="1">
                  <from>
                    <xdr:col>9</xdr:col>
                    <xdr:colOff>238125</xdr:colOff>
                    <xdr:row>23</xdr:row>
                    <xdr:rowOff>190500</xdr:rowOff>
                  </from>
                  <to>
                    <xdr:col>9</xdr:col>
                    <xdr:colOff>466725</xdr:colOff>
                    <xdr:row>25</xdr:row>
                    <xdr:rowOff>0</xdr:rowOff>
                  </to>
                </anchor>
              </controlPr>
            </control>
          </mc:Choice>
        </mc:AlternateContent>
        <mc:AlternateContent xmlns:mc="http://schemas.openxmlformats.org/markup-compatibility/2006">
          <mc:Choice Requires="x14">
            <control shapeId="3236880" r:id="rId15" name="Check Box 16">
              <controlPr defaultSize="0" autoFill="0" autoLine="0" autoPict="0">
                <anchor moveWithCells="1">
                  <from>
                    <xdr:col>14</xdr:col>
                    <xdr:colOff>190500</xdr:colOff>
                    <xdr:row>23</xdr:row>
                    <xdr:rowOff>190500</xdr:rowOff>
                  </from>
                  <to>
                    <xdr:col>14</xdr:col>
                    <xdr:colOff>419100</xdr:colOff>
                    <xdr:row>25</xdr:row>
                    <xdr:rowOff>0</xdr:rowOff>
                  </to>
                </anchor>
              </controlPr>
            </control>
          </mc:Choice>
        </mc:AlternateContent>
        <mc:AlternateContent xmlns:mc="http://schemas.openxmlformats.org/markup-compatibility/2006">
          <mc:Choice Requires="x14">
            <control shapeId="3236881" r:id="rId16" name="Check Box 17">
              <controlPr defaultSize="0" autoFill="0" autoLine="0" autoPict="0">
                <anchor moveWithCells="1">
                  <from>
                    <xdr:col>9</xdr:col>
                    <xdr:colOff>238125</xdr:colOff>
                    <xdr:row>30</xdr:row>
                    <xdr:rowOff>190500</xdr:rowOff>
                  </from>
                  <to>
                    <xdr:col>9</xdr:col>
                    <xdr:colOff>466725</xdr:colOff>
                    <xdr:row>32</xdr:row>
                    <xdr:rowOff>0</xdr:rowOff>
                  </to>
                </anchor>
              </controlPr>
            </control>
          </mc:Choice>
        </mc:AlternateContent>
        <mc:AlternateContent xmlns:mc="http://schemas.openxmlformats.org/markup-compatibility/2006">
          <mc:Choice Requires="x14">
            <control shapeId="3236882" r:id="rId17" name="Check Box 18">
              <controlPr defaultSize="0" autoFill="0" autoLine="0" autoPict="0">
                <anchor moveWithCells="1">
                  <from>
                    <xdr:col>14</xdr:col>
                    <xdr:colOff>190500</xdr:colOff>
                    <xdr:row>30</xdr:row>
                    <xdr:rowOff>190500</xdr:rowOff>
                  </from>
                  <to>
                    <xdr:col>14</xdr:col>
                    <xdr:colOff>419100</xdr:colOff>
                    <xdr:row>32</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W4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8" t="s">
        <v>1020</v>
      </c>
      <c r="B1" s="7"/>
      <c r="S1" s="324"/>
      <c r="V1" s="9">
        <f>データ参照シート!B2</f>
        <v>0</v>
      </c>
    </row>
    <row r="2" spans="1:23" ht="22.5" customHeight="1">
      <c r="B2" s="853" t="s">
        <v>412</v>
      </c>
      <c r="C2" s="854"/>
      <c r="D2" s="854"/>
      <c r="E2" s="854"/>
      <c r="F2" s="854"/>
      <c r="G2" s="854"/>
      <c r="H2" s="854"/>
      <c r="I2" s="854"/>
      <c r="J2" s="854"/>
      <c r="K2" s="854"/>
      <c r="L2" s="211"/>
      <c r="M2" s="211"/>
    </row>
    <row r="3" spans="1:23" ht="9.75" customHeight="1">
      <c r="B3" s="7"/>
    </row>
    <row r="4" spans="1:23" ht="18.75" customHeight="1">
      <c r="B4" s="98" t="s">
        <v>976</v>
      </c>
      <c r="U4" s="472"/>
      <c r="V4" s="473" t="s">
        <v>982</v>
      </c>
      <c r="W4" s="473" t="s">
        <v>983</v>
      </c>
    </row>
    <row r="5" spans="1:23" s="90" customFormat="1" ht="15.75" customHeight="1">
      <c r="A5" s="8"/>
      <c r="B5" s="8"/>
      <c r="C5" s="98" t="s">
        <v>413</v>
      </c>
      <c r="D5" s="9"/>
      <c r="E5" s="9"/>
      <c r="F5" s="9"/>
      <c r="G5" s="9"/>
      <c r="H5" s="9"/>
      <c r="I5" s="9"/>
      <c r="J5" s="855" t="s">
        <v>977</v>
      </c>
      <c r="K5" s="856"/>
      <c r="L5" s="856"/>
      <c r="M5" s="9"/>
      <c r="O5" s="855" t="s">
        <v>978</v>
      </c>
      <c r="P5" s="856"/>
      <c r="Q5" s="856"/>
      <c r="R5" s="9"/>
      <c r="U5" s="475" t="str">
        <f>C5</f>
        <v>・雪氷の種別</v>
      </c>
      <c r="V5" s="474" t="b">
        <v>0</v>
      </c>
      <c r="W5" s="474" t="b">
        <v>0</v>
      </c>
    </row>
    <row r="6" spans="1:23" s="90" customFormat="1" ht="15.75" customHeight="1">
      <c r="A6" s="8"/>
      <c r="B6" s="8"/>
      <c r="C6" s="98"/>
      <c r="D6" s="203" t="s">
        <v>419</v>
      </c>
      <c r="E6" s="862"/>
      <c r="F6" s="863"/>
      <c r="G6" s="864"/>
      <c r="H6" s="9"/>
      <c r="J6" s="862"/>
      <c r="K6" s="863"/>
      <c r="L6" s="864"/>
      <c r="M6" s="9"/>
      <c r="O6" s="862"/>
      <c r="P6" s="863"/>
      <c r="Q6" s="864"/>
      <c r="R6" s="9"/>
      <c r="U6" s="474"/>
      <c r="V6" s="474"/>
      <c r="W6" s="474"/>
    </row>
    <row r="7" spans="1:23" s="90" customFormat="1" ht="15.75" customHeight="1">
      <c r="A7" s="8"/>
      <c r="B7" s="8"/>
      <c r="C7" s="245"/>
      <c r="D7" s="240"/>
      <c r="E7" s="240"/>
      <c r="F7" s="240"/>
      <c r="G7" s="240"/>
      <c r="H7" s="240"/>
      <c r="I7" s="240"/>
      <c r="J7" s="240"/>
      <c r="K7" s="240"/>
      <c r="L7" s="240"/>
      <c r="M7" s="240"/>
      <c r="N7" s="242"/>
      <c r="O7" s="240"/>
      <c r="P7" s="240"/>
      <c r="Q7" s="240"/>
      <c r="R7" s="240"/>
      <c r="U7" s="474"/>
      <c r="V7" s="473" t="s">
        <v>982</v>
      </c>
      <c r="W7" s="473" t="s">
        <v>983</v>
      </c>
    </row>
    <row r="8" spans="1:23" s="90" customFormat="1" ht="15.75" customHeight="1">
      <c r="A8" s="8"/>
      <c r="B8" s="8"/>
      <c r="C8" s="98" t="s">
        <v>414</v>
      </c>
      <c r="D8" s="9"/>
      <c r="E8" s="9"/>
      <c r="F8" s="9"/>
      <c r="G8" s="9"/>
      <c r="H8" s="9"/>
      <c r="I8" s="9"/>
      <c r="J8" s="855" t="s">
        <v>977</v>
      </c>
      <c r="K8" s="856"/>
      <c r="L8" s="856"/>
      <c r="M8" s="9"/>
      <c r="O8" s="855" t="s">
        <v>978</v>
      </c>
      <c r="P8" s="856"/>
      <c r="Q8" s="856"/>
      <c r="R8" s="9"/>
      <c r="U8" s="475" t="str">
        <f>C8</f>
        <v>・貯雪氷設備</v>
      </c>
      <c r="V8" s="474" t="b">
        <v>0</v>
      </c>
      <c r="W8" s="474" t="b">
        <v>0</v>
      </c>
    </row>
    <row r="9" spans="1:23" s="90" customFormat="1" ht="15.75" customHeight="1">
      <c r="A9" s="8"/>
      <c r="B9" s="8"/>
      <c r="C9" s="8"/>
      <c r="D9" s="203" t="s">
        <v>415</v>
      </c>
      <c r="E9" s="841"/>
      <c r="F9" s="842"/>
      <c r="G9" s="843"/>
      <c r="H9" s="95"/>
      <c r="J9" s="841"/>
      <c r="K9" s="842"/>
      <c r="L9" s="843"/>
      <c r="M9" s="95"/>
      <c r="O9" s="841"/>
      <c r="P9" s="842"/>
      <c r="Q9" s="843"/>
      <c r="R9" s="95"/>
      <c r="U9" s="474"/>
      <c r="V9" s="474"/>
      <c r="W9" s="474"/>
    </row>
    <row r="10" spans="1:23" s="90" customFormat="1" ht="15.75" customHeight="1">
      <c r="A10" s="8"/>
      <c r="B10" s="8"/>
      <c r="C10" s="8"/>
      <c r="D10" s="203" t="s">
        <v>416</v>
      </c>
      <c r="E10" s="844"/>
      <c r="F10" s="845"/>
      <c r="G10" s="846"/>
      <c r="H10" s="101" t="s">
        <v>609</v>
      </c>
      <c r="I10" s="13"/>
      <c r="J10" s="844"/>
      <c r="K10" s="845"/>
      <c r="L10" s="846"/>
      <c r="M10" s="101" t="s">
        <v>609</v>
      </c>
      <c r="O10" s="844"/>
      <c r="P10" s="845"/>
      <c r="Q10" s="846"/>
      <c r="R10" s="101" t="s">
        <v>609</v>
      </c>
      <c r="U10" s="474"/>
      <c r="V10" s="474"/>
      <c r="W10" s="474"/>
    </row>
    <row r="11" spans="1:23" s="90" customFormat="1" ht="15.75" customHeight="1">
      <c r="A11" s="8"/>
      <c r="B11" s="8"/>
      <c r="C11" s="8"/>
      <c r="D11" s="101" t="s">
        <v>417</v>
      </c>
      <c r="E11" s="844"/>
      <c r="F11" s="845"/>
      <c r="G11" s="846"/>
      <c r="H11" s="101" t="s">
        <v>610</v>
      </c>
      <c r="I11" s="94"/>
      <c r="J11" s="844"/>
      <c r="K11" s="845"/>
      <c r="L11" s="846"/>
      <c r="M11" s="101" t="s">
        <v>610</v>
      </c>
      <c r="O11" s="844"/>
      <c r="P11" s="845"/>
      <c r="Q11" s="846"/>
      <c r="R11" s="101" t="s">
        <v>610</v>
      </c>
      <c r="U11" s="474"/>
      <c r="V11" s="474"/>
      <c r="W11" s="474"/>
    </row>
    <row r="12" spans="1:23" s="90" customFormat="1" ht="15.75" customHeight="1">
      <c r="A12" s="8"/>
      <c r="B12" s="8"/>
      <c r="C12" s="8"/>
      <c r="D12" s="101" t="s">
        <v>418</v>
      </c>
      <c r="E12" s="865"/>
      <c r="F12" s="866"/>
      <c r="G12" s="867"/>
      <c r="H12" s="101" t="s">
        <v>612</v>
      </c>
      <c r="I12" s="94"/>
      <c r="J12" s="865"/>
      <c r="K12" s="866"/>
      <c r="L12" s="867"/>
      <c r="M12" s="101" t="s">
        <v>612</v>
      </c>
      <c r="O12" s="865"/>
      <c r="P12" s="866"/>
      <c r="Q12" s="867"/>
      <c r="R12" s="101" t="s">
        <v>612</v>
      </c>
      <c r="U12" s="474"/>
      <c r="V12" s="474"/>
      <c r="W12" s="474"/>
    </row>
    <row r="13" spans="1:23" s="90" customFormat="1" ht="15.75" customHeight="1">
      <c r="A13" s="8"/>
      <c r="B13" s="8"/>
      <c r="C13" s="239"/>
      <c r="D13" s="240"/>
      <c r="E13" s="241"/>
      <c r="F13" s="240"/>
      <c r="G13" s="242"/>
      <c r="H13" s="240"/>
      <c r="I13" s="240"/>
      <c r="J13" s="241"/>
      <c r="K13" s="240"/>
      <c r="L13" s="242"/>
      <c r="M13" s="240"/>
      <c r="N13" s="242"/>
      <c r="O13" s="241"/>
      <c r="P13" s="240"/>
      <c r="Q13" s="242"/>
      <c r="R13" s="240"/>
      <c r="U13" s="474"/>
      <c r="V13" s="473" t="s">
        <v>982</v>
      </c>
      <c r="W13" s="473" t="s">
        <v>983</v>
      </c>
    </row>
    <row r="14" spans="1:23" s="90" customFormat="1" ht="15.75" customHeight="1">
      <c r="A14" s="8"/>
      <c r="B14" s="8"/>
      <c r="C14" s="98" t="s">
        <v>222</v>
      </c>
      <c r="D14" s="9"/>
      <c r="E14" s="9"/>
      <c r="F14" s="9"/>
      <c r="H14" s="9"/>
      <c r="I14" s="9"/>
      <c r="J14" s="855" t="s">
        <v>977</v>
      </c>
      <c r="K14" s="856"/>
      <c r="L14" s="856"/>
      <c r="M14" s="9"/>
      <c r="O14" s="855" t="s">
        <v>978</v>
      </c>
      <c r="P14" s="856"/>
      <c r="Q14" s="856"/>
      <c r="R14" s="9"/>
      <c r="U14" s="475" t="str">
        <f>C14</f>
        <v>・熱交換器</v>
      </c>
      <c r="V14" s="474" t="b">
        <v>0</v>
      </c>
      <c r="W14" s="474" t="b">
        <v>0</v>
      </c>
    </row>
    <row r="15" spans="1:23" s="90" customFormat="1" ht="15.75" customHeight="1">
      <c r="A15" s="8"/>
      <c r="B15" s="8"/>
      <c r="C15" s="8"/>
      <c r="D15" s="99" t="s">
        <v>185</v>
      </c>
      <c r="E15" s="841"/>
      <c r="F15" s="842"/>
      <c r="G15" s="858"/>
      <c r="H15" s="100"/>
      <c r="J15" s="841"/>
      <c r="K15" s="842"/>
      <c r="L15" s="858"/>
      <c r="M15" s="100"/>
      <c r="O15" s="841"/>
      <c r="P15" s="842"/>
      <c r="Q15" s="858"/>
      <c r="R15" s="100"/>
    </row>
    <row r="16" spans="1:23" s="90" customFormat="1" ht="15.75" customHeight="1">
      <c r="A16" s="8"/>
      <c r="B16" s="8"/>
      <c r="C16" s="8"/>
      <c r="D16" s="203" t="s">
        <v>337</v>
      </c>
      <c r="E16" s="841"/>
      <c r="F16" s="842"/>
      <c r="G16" s="858"/>
      <c r="H16" s="100"/>
      <c r="I16" s="203"/>
      <c r="J16" s="841"/>
      <c r="K16" s="842"/>
      <c r="L16" s="858"/>
      <c r="M16" s="100"/>
      <c r="N16" s="203"/>
      <c r="O16" s="841"/>
      <c r="P16" s="842"/>
      <c r="Q16" s="858"/>
      <c r="R16" s="100"/>
    </row>
    <row r="17" spans="1:22" s="90" customFormat="1" ht="15.75" customHeight="1">
      <c r="A17" s="8"/>
      <c r="B17" s="8"/>
      <c r="C17" s="8"/>
      <c r="D17" s="203" t="s">
        <v>397</v>
      </c>
      <c r="E17" s="844"/>
      <c r="F17" s="845"/>
      <c r="G17" s="859"/>
      <c r="H17" s="152" t="s">
        <v>611</v>
      </c>
      <c r="I17" s="203"/>
      <c r="J17" s="844"/>
      <c r="K17" s="845"/>
      <c r="L17" s="859"/>
      <c r="M17" s="152" t="s">
        <v>611</v>
      </c>
      <c r="N17" s="203"/>
      <c r="O17" s="844"/>
      <c r="P17" s="845"/>
      <c r="Q17" s="859"/>
      <c r="R17" s="152" t="s">
        <v>611</v>
      </c>
    </row>
    <row r="18" spans="1:22" s="90" customFormat="1" ht="15.75" customHeight="1">
      <c r="A18" s="8"/>
      <c r="B18" s="8"/>
      <c r="C18" s="8"/>
      <c r="D18" s="203" t="s">
        <v>396</v>
      </c>
      <c r="E18" s="847"/>
      <c r="F18" s="848"/>
      <c r="G18" s="860"/>
      <c r="H18" s="152" t="s">
        <v>398</v>
      </c>
      <c r="I18" s="203"/>
      <c r="J18" s="847"/>
      <c r="K18" s="848"/>
      <c r="L18" s="860"/>
      <c r="M18" s="152" t="s">
        <v>398</v>
      </c>
      <c r="N18" s="203"/>
      <c r="O18" s="847"/>
      <c r="P18" s="848"/>
      <c r="Q18" s="860"/>
      <c r="R18" s="152" t="s">
        <v>398</v>
      </c>
    </row>
    <row r="19" spans="1:22" s="90" customFormat="1" ht="15.75" customHeight="1">
      <c r="A19" s="8"/>
      <c r="B19" s="8"/>
      <c r="C19" s="8"/>
      <c r="D19" s="203" t="s">
        <v>395</v>
      </c>
      <c r="E19" s="850" t="str">
        <f>IF(OR(E17="",E18="")=TRUE,"",E17*E18)</f>
        <v/>
      </c>
      <c r="F19" s="851"/>
      <c r="G19" s="861"/>
      <c r="H19" s="152" t="s">
        <v>611</v>
      </c>
      <c r="I19" s="203"/>
      <c r="J19" s="850" t="str">
        <f>IF(OR(J17="",J18="")=TRUE,"",J17*J18)</f>
        <v/>
      </c>
      <c r="K19" s="851"/>
      <c r="L19" s="861"/>
      <c r="M19" s="152" t="s">
        <v>611</v>
      </c>
      <c r="N19" s="203"/>
      <c r="O19" s="850" t="str">
        <f>IF(OR(O17="",O18="")=TRUE,"",O17*O18)</f>
        <v/>
      </c>
      <c r="P19" s="851"/>
      <c r="Q19" s="861"/>
      <c r="R19" s="152" t="s">
        <v>611</v>
      </c>
    </row>
    <row r="20" spans="1:22" s="90" customFormat="1" ht="15.75" customHeight="1">
      <c r="A20" s="8"/>
      <c r="B20" s="8"/>
      <c r="C20" s="8"/>
      <c r="D20" s="9"/>
      <c r="E20" s="95"/>
      <c r="F20" s="95"/>
      <c r="G20" s="9"/>
      <c r="H20" s="9"/>
      <c r="I20" s="9"/>
      <c r="J20" s="9"/>
      <c r="K20" s="9"/>
      <c r="L20" s="9"/>
      <c r="M20" s="9"/>
      <c r="O20" s="10"/>
      <c r="P20" s="9"/>
      <c r="Q20" s="9"/>
      <c r="R20" s="9"/>
    </row>
    <row r="21" spans="1:22" ht="15.75" customHeight="1">
      <c r="B21" s="9"/>
      <c r="C21" s="9"/>
    </row>
    <row r="22" spans="1:22" ht="15.75" customHeight="1">
      <c r="B22" s="101" t="s">
        <v>403</v>
      </c>
      <c r="C22" s="9"/>
    </row>
    <row r="23" spans="1:22" ht="15.75" customHeight="1">
      <c r="A23" s="14"/>
      <c r="B23" s="15"/>
      <c r="C23" s="101" t="s">
        <v>602</v>
      </c>
      <c r="D23" s="16"/>
      <c r="E23" s="15"/>
      <c r="F23" s="15"/>
      <c r="G23" s="15"/>
      <c r="H23" s="15"/>
      <c r="I23" s="15"/>
      <c r="J23" s="15"/>
      <c r="K23" s="17"/>
      <c r="L23" s="17"/>
      <c r="M23" s="17"/>
      <c r="N23" s="105"/>
      <c r="R23" s="233"/>
    </row>
    <row r="24" spans="1:22" ht="15.75" customHeight="1">
      <c r="A24" s="14"/>
      <c r="B24" s="15"/>
      <c r="C24" s="101"/>
      <c r="D24" s="16"/>
      <c r="E24" s="15"/>
      <c r="F24" s="15"/>
      <c r="G24" s="15"/>
      <c r="H24" s="15"/>
      <c r="I24" s="15"/>
      <c r="J24" s="15"/>
      <c r="K24" s="17"/>
      <c r="L24" s="17"/>
      <c r="M24" s="17"/>
      <c r="N24" s="105"/>
      <c r="R24" s="233"/>
    </row>
    <row r="25" spans="1:22" ht="15.75" customHeight="1">
      <c r="A25" s="14"/>
      <c r="B25" s="15"/>
      <c r="C25" s="101"/>
      <c r="D25" s="307" t="s">
        <v>774</v>
      </c>
      <c r="E25" s="305" t="s">
        <v>599</v>
      </c>
      <c r="F25" s="305"/>
      <c r="G25" s="305" t="s">
        <v>600</v>
      </c>
      <c r="H25" s="305"/>
      <c r="I25" s="305" t="s">
        <v>601</v>
      </c>
      <c r="J25" s="306"/>
      <c r="K25" s="305" t="s">
        <v>26</v>
      </c>
      <c r="L25" s="17"/>
      <c r="M25" s="17"/>
      <c r="N25" s="105"/>
      <c r="R25" s="233"/>
    </row>
    <row r="26" spans="1:22" ht="15.75" customHeight="1">
      <c r="A26" s="14"/>
      <c r="B26" s="15"/>
      <c r="C26" s="101"/>
      <c r="D26" s="16"/>
      <c r="E26" s="15"/>
      <c r="F26" s="15"/>
      <c r="G26" s="15"/>
      <c r="H26" s="15"/>
      <c r="I26" s="15"/>
      <c r="J26" s="15"/>
      <c r="K26" s="17"/>
      <c r="L26" s="17"/>
      <c r="M26" s="17"/>
      <c r="N26" s="105"/>
      <c r="R26" s="233"/>
    </row>
    <row r="27" spans="1:22" ht="15.75" customHeight="1">
      <c r="A27" s="14"/>
      <c r="B27" s="835" t="s">
        <v>759</v>
      </c>
      <c r="C27" s="836"/>
      <c r="D27" s="839" t="str">
        <f>データ参照シート!$B$136</f>
        <v>給湯</v>
      </c>
      <c r="E27" s="827" t="s">
        <v>186</v>
      </c>
      <c r="F27" s="827" t="s">
        <v>187</v>
      </c>
      <c r="G27" s="827" t="s">
        <v>188</v>
      </c>
      <c r="H27" s="827" t="s">
        <v>189</v>
      </c>
      <c r="I27" s="827" t="s">
        <v>190</v>
      </c>
      <c r="J27" s="827" t="s">
        <v>191</v>
      </c>
      <c r="K27" s="827" t="s">
        <v>192</v>
      </c>
      <c r="L27" s="827" t="s">
        <v>193</v>
      </c>
      <c r="M27" s="827" t="s">
        <v>194</v>
      </c>
      <c r="N27" s="827" t="s">
        <v>195</v>
      </c>
      <c r="O27" s="827" t="s">
        <v>196</v>
      </c>
      <c r="P27" s="827" t="s">
        <v>197</v>
      </c>
      <c r="Q27" s="828" t="s">
        <v>542</v>
      </c>
      <c r="R27" s="829"/>
    </row>
    <row r="28" spans="1:22" ht="15.75" customHeight="1">
      <c r="B28" s="837"/>
      <c r="C28" s="838"/>
      <c r="D28" s="840"/>
      <c r="E28" s="636"/>
      <c r="F28" s="636"/>
      <c r="G28" s="636"/>
      <c r="H28" s="636"/>
      <c r="I28" s="636"/>
      <c r="J28" s="636"/>
      <c r="K28" s="636"/>
      <c r="L28" s="636"/>
      <c r="M28" s="636"/>
      <c r="N28" s="636"/>
      <c r="O28" s="636"/>
      <c r="P28" s="636"/>
      <c r="Q28" s="636"/>
      <c r="R28" s="636"/>
    </row>
    <row r="29" spans="1:22" ht="26.25" customHeight="1">
      <c r="B29" s="220" t="s">
        <v>539</v>
      </c>
      <c r="C29" s="831" t="s">
        <v>543</v>
      </c>
      <c r="D29" s="832"/>
      <c r="E29" s="576"/>
      <c r="F29" s="576"/>
      <c r="G29" s="576"/>
      <c r="H29" s="576"/>
      <c r="I29" s="576"/>
      <c r="J29" s="576"/>
      <c r="K29" s="576"/>
      <c r="L29" s="576"/>
      <c r="M29" s="576"/>
      <c r="N29" s="576"/>
      <c r="O29" s="576"/>
      <c r="P29" s="576"/>
      <c r="Q29" s="830">
        <f>SUM(E29:P29)</f>
        <v>0</v>
      </c>
      <c r="R29" s="830"/>
      <c r="U29" s="101"/>
    </row>
    <row r="30" spans="1:22" s="17" customFormat="1" ht="26.25" customHeight="1">
      <c r="A30" s="8"/>
      <c r="B30" s="220" t="s">
        <v>540</v>
      </c>
      <c r="C30" s="833" t="s">
        <v>544</v>
      </c>
      <c r="D30" s="834"/>
      <c r="E30" s="576"/>
      <c r="F30" s="576"/>
      <c r="G30" s="576"/>
      <c r="H30" s="576"/>
      <c r="I30" s="576"/>
      <c r="J30" s="576"/>
      <c r="K30" s="576"/>
      <c r="L30" s="576"/>
      <c r="M30" s="576"/>
      <c r="N30" s="576"/>
      <c r="O30" s="576"/>
      <c r="P30" s="576"/>
      <c r="Q30" s="830">
        <f>SUM(E30:P30)</f>
        <v>0</v>
      </c>
      <c r="R30" s="830"/>
      <c r="S30" s="9"/>
      <c r="U30" s="304"/>
      <c r="V30" s="9"/>
    </row>
    <row r="31" spans="1:22" ht="26.25" customHeight="1">
      <c r="C31" s="17"/>
      <c r="D31" s="17"/>
      <c r="E31" s="17"/>
      <c r="F31" s="17"/>
      <c r="G31" s="17"/>
      <c r="H31" s="17"/>
      <c r="I31" s="17"/>
      <c r="J31" s="155"/>
      <c r="K31" s="156"/>
      <c r="L31" s="156"/>
      <c r="M31" s="156"/>
      <c r="N31" s="105"/>
      <c r="O31" s="98"/>
      <c r="P31" s="826" t="s">
        <v>214</v>
      </c>
      <c r="Q31" s="654"/>
      <c r="R31" s="352" t="e">
        <f>ROUNDDOWN(Q29/Q30*100,0)</f>
        <v>#DIV/0!</v>
      </c>
      <c r="S31" s="302" t="s">
        <v>458</v>
      </c>
      <c r="U31" s="101"/>
    </row>
    <row r="32" spans="1:22" ht="15.75" customHeight="1">
      <c r="S32" s="101"/>
      <c r="U32" s="101"/>
    </row>
    <row r="33" spans="2:19" ht="15.75" customHeight="1">
      <c r="B33" s="835" t="s">
        <v>759</v>
      </c>
      <c r="C33" s="836"/>
      <c r="D33" s="839" t="str">
        <f>データ参照シート!$B$137</f>
        <v>空調</v>
      </c>
      <c r="E33" s="827" t="s">
        <v>186</v>
      </c>
      <c r="F33" s="827" t="s">
        <v>187</v>
      </c>
      <c r="G33" s="827" t="s">
        <v>188</v>
      </c>
      <c r="H33" s="827" t="s">
        <v>189</v>
      </c>
      <c r="I33" s="827" t="s">
        <v>190</v>
      </c>
      <c r="J33" s="827" t="s">
        <v>191</v>
      </c>
      <c r="K33" s="827" t="s">
        <v>192</v>
      </c>
      <c r="L33" s="827" t="s">
        <v>193</v>
      </c>
      <c r="M33" s="827" t="s">
        <v>194</v>
      </c>
      <c r="N33" s="827" t="s">
        <v>195</v>
      </c>
      <c r="O33" s="827" t="s">
        <v>196</v>
      </c>
      <c r="P33" s="827" t="s">
        <v>197</v>
      </c>
      <c r="Q33" s="828" t="s">
        <v>542</v>
      </c>
      <c r="R33" s="829"/>
      <c r="S33" s="101"/>
    </row>
    <row r="34" spans="2:19" ht="15.75" customHeight="1">
      <c r="B34" s="837"/>
      <c r="C34" s="838"/>
      <c r="D34" s="840"/>
      <c r="E34" s="636"/>
      <c r="F34" s="636"/>
      <c r="G34" s="636"/>
      <c r="H34" s="636"/>
      <c r="I34" s="636"/>
      <c r="J34" s="636"/>
      <c r="K34" s="636"/>
      <c r="L34" s="636"/>
      <c r="M34" s="636"/>
      <c r="N34" s="636"/>
      <c r="O34" s="636"/>
      <c r="P34" s="636"/>
      <c r="Q34" s="636"/>
      <c r="R34" s="636"/>
      <c r="S34" s="101"/>
    </row>
    <row r="35" spans="2:19" ht="26.25" customHeight="1">
      <c r="B35" s="220" t="s">
        <v>539</v>
      </c>
      <c r="C35" s="831" t="s">
        <v>543</v>
      </c>
      <c r="D35" s="832"/>
      <c r="E35" s="576"/>
      <c r="F35" s="576"/>
      <c r="G35" s="576"/>
      <c r="H35" s="576"/>
      <c r="I35" s="576"/>
      <c r="J35" s="576"/>
      <c r="K35" s="576"/>
      <c r="L35" s="576"/>
      <c r="M35" s="576"/>
      <c r="N35" s="576"/>
      <c r="O35" s="576"/>
      <c r="P35" s="576"/>
      <c r="Q35" s="830">
        <f>SUM(E35:P35)</f>
        <v>0</v>
      </c>
      <c r="R35" s="830"/>
      <c r="S35" s="101"/>
    </row>
    <row r="36" spans="2:19" ht="26.25" customHeight="1">
      <c r="B36" s="220" t="s">
        <v>540</v>
      </c>
      <c r="C36" s="833" t="s">
        <v>544</v>
      </c>
      <c r="D36" s="834"/>
      <c r="E36" s="576"/>
      <c r="F36" s="576"/>
      <c r="G36" s="576"/>
      <c r="H36" s="576"/>
      <c r="I36" s="576"/>
      <c r="J36" s="576"/>
      <c r="K36" s="576"/>
      <c r="L36" s="576"/>
      <c r="M36" s="576"/>
      <c r="N36" s="576"/>
      <c r="O36" s="576"/>
      <c r="P36" s="576"/>
      <c r="Q36" s="830">
        <f>SUM(E36:P36)</f>
        <v>0</v>
      </c>
      <c r="R36" s="830"/>
      <c r="S36" s="101"/>
    </row>
    <row r="37" spans="2:19" ht="26.25" customHeight="1">
      <c r="C37" s="17"/>
      <c r="D37" s="17"/>
      <c r="E37" s="17"/>
      <c r="F37" s="17"/>
      <c r="G37" s="17"/>
      <c r="H37" s="17"/>
      <c r="I37" s="17"/>
      <c r="J37" s="155"/>
      <c r="K37" s="156"/>
      <c r="L37" s="156"/>
      <c r="M37" s="156"/>
      <c r="N37" s="105"/>
      <c r="O37" s="98"/>
      <c r="P37" s="826" t="s">
        <v>214</v>
      </c>
      <c r="Q37" s="654"/>
      <c r="R37" s="352" t="e">
        <f>ROUNDDOWN(Q35/Q36*100,0)</f>
        <v>#DIV/0!</v>
      </c>
      <c r="S37" s="302" t="s">
        <v>458</v>
      </c>
    </row>
    <row r="38" spans="2:19" ht="15.75" customHeight="1">
      <c r="S38" s="101"/>
    </row>
    <row r="39" spans="2:19" ht="15.75" customHeight="1">
      <c r="B39" s="835" t="s">
        <v>759</v>
      </c>
      <c r="C39" s="836"/>
      <c r="D39" s="839" t="str">
        <f>データ参照シート!$B$138</f>
        <v>融雪</v>
      </c>
      <c r="E39" s="827" t="s">
        <v>186</v>
      </c>
      <c r="F39" s="827" t="s">
        <v>187</v>
      </c>
      <c r="G39" s="827" t="s">
        <v>188</v>
      </c>
      <c r="H39" s="827" t="s">
        <v>189</v>
      </c>
      <c r="I39" s="827" t="s">
        <v>190</v>
      </c>
      <c r="J39" s="827" t="s">
        <v>191</v>
      </c>
      <c r="K39" s="827" t="s">
        <v>192</v>
      </c>
      <c r="L39" s="827" t="s">
        <v>193</v>
      </c>
      <c r="M39" s="827" t="s">
        <v>194</v>
      </c>
      <c r="N39" s="827" t="s">
        <v>195</v>
      </c>
      <c r="O39" s="827" t="s">
        <v>196</v>
      </c>
      <c r="P39" s="827" t="s">
        <v>197</v>
      </c>
      <c r="Q39" s="828" t="s">
        <v>542</v>
      </c>
      <c r="R39" s="829"/>
      <c r="S39" s="101"/>
    </row>
    <row r="40" spans="2:19" ht="15.75" customHeight="1">
      <c r="B40" s="837"/>
      <c r="C40" s="838"/>
      <c r="D40" s="840"/>
      <c r="E40" s="636"/>
      <c r="F40" s="636"/>
      <c r="G40" s="636"/>
      <c r="H40" s="636"/>
      <c r="I40" s="636"/>
      <c r="J40" s="636"/>
      <c r="K40" s="636"/>
      <c r="L40" s="636"/>
      <c r="M40" s="636"/>
      <c r="N40" s="636"/>
      <c r="O40" s="636"/>
      <c r="P40" s="636"/>
      <c r="Q40" s="636"/>
      <c r="R40" s="636"/>
      <c r="S40" s="101"/>
    </row>
    <row r="41" spans="2:19" ht="26.25" customHeight="1">
      <c r="B41" s="220" t="s">
        <v>539</v>
      </c>
      <c r="C41" s="831" t="s">
        <v>543</v>
      </c>
      <c r="D41" s="832"/>
      <c r="E41" s="576"/>
      <c r="F41" s="576"/>
      <c r="G41" s="576"/>
      <c r="H41" s="576"/>
      <c r="I41" s="576"/>
      <c r="J41" s="576"/>
      <c r="K41" s="576"/>
      <c r="L41" s="576"/>
      <c r="M41" s="576"/>
      <c r="N41" s="576"/>
      <c r="O41" s="576"/>
      <c r="P41" s="576"/>
      <c r="Q41" s="830">
        <f>SUM(E41:P41)</f>
        <v>0</v>
      </c>
      <c r="R41" s="830"/>
      <c r="S41" s="101"/>
    </row>
    <row r="42" spans="2:19" ht="26.25" customHeight="1">
      <c r="B42" s="220" t="s">
        <v>540</v>
      </c>
      <c r="C42" s="833" t="s">
        <v>544</v>
      </c>
      <c r="D42" s="834"/>
      <c r="E42" s="576"/>
      <c r="F42" s="576"/>
      <c r="G42" s="576"/>
      <c r="H42" s="576"/>
      <c r="I42" s="576"/>
      <c r="J42" s="576"/>
      <c r="K42" s="576"/>
      <c r="L42" s="576"/>
      <c r="M42" s="576"/>
      <c r="N42" s="576"/>
      <c r="O42" s="576"/>
      <c r="P42" s="576"/>
      <c r="Q42" s="830">
        <f>SUM(E42:P42)</f>
        <v>0</v>
      </c>
      <c r="R42" s="830"/>
      <c r="S42" s="101"/>
    </row>
    <row r="43" spans="2:19" ht="26.25" customHeight="1">
      <c r="C43" s="17"/>
      <c r="D43" s="17"/>
      <c r="E43" s="17"/>
      <c r="F43" s="17"/>
      <c r="G43" s="17"/>
      <c r="H43" s="17"/>
      <c r="I43" s="17"/>
      <c r="J43" s="155"/>
      <c r="K43" s="156"/>
      <c r="L43" s="156"/>
      <c r="M43" s="156"/>
      <c r="N43" s="105"/>
      <c r="O43" s="98"/>
      <c r="P43" s="826" t="s">
        <v>214</v>
      </c>
      <c r="Q43" s="654"/>
      <c r="R43" s="352" t="e">
        <f>ROUNDDOWN(Q41/Q42*100,0)</f>
        <v>#DIV/0!</v>
      </c>
      <c r="S43" s="302" t="s">
        <v>458</v>
      </c>
    </row>
    <row r="44" spans="2:19" ht="15.75" customHeight="1">
      <c r="S44" s="101"/>
    </row>
    <row r="45" spans="2:19" ht="15.75" customHeight="1">
      <c r="B45" s="835" t="s">
        <v>759</v>
      </c>
      <c r="C45" s="836"/>
      <c r="D45" s="839" t="str">
        <f>データ参照シート!$B$139</f>
        <v>その他</v>
      </c>
      <c r="E45" s="827" t="s">
        <v>186</v>
      </c>
      <c r="F45" s="827" t="s">
        <v>187</v>
      </c>
      <c r="G45" s="827" t="s">
        <v>188</v>
      </c>
      <c r="H45" s="827" t="s">
        <v>189</v>
      </c>
      <c r="I45" s="827" t="s">
        <v>190</v>
      </c>
      <c r="J45" s="827" t="s">
        <v>191</v>
      </c>
      <c r="K45" s="827" t="s">
        <v>192</v>
      </c>
      <c r="L45" s="827" t="s">
        <v>193</v>
      </c>
      <c r="M45" s="827" t="s">
        <v>194</v>
      </c>
      <c r="N45" s="827" t="s">
        <v>195</v>
      </c>
      <c r="O45" s="827" t="s">
        <v>196</v>
      </c>
      <c r="P45" s="827" t="s">
        <v>197</v>
      </c>
      <c r="Q45" s="828" t="s">
        <v>542</v>
      </c>
      <c r="R45" s="829"/>
      <c r="S45" s="101"/>
    </row>
    <row r="46" spans="2:19" ht="15.75" customHeight="1">
      <c r="B46" s="837"/>
      <c r="C46" s="838"/>
      <c r="D46" s="840"/>
      <c r="E46" s="636"/>
      <c r="F46" s="636"/>
      <c r="G46" s="636"/>
      <c r="H46" s="636"/>
      <c r="I46" s="636"/>
      <c r="J46" s="636"/>
      <c r="K46" s="636"/>
      <c r="L46" s="636"/>
      <c r="M46" s="636"/>
      <c r="N46" s="636"/>
      <c r="O46" s="636"/>
      <c r="P46" s="636"/>
      <c r="Q46" s="636"/>
      <c r="R46" s="636"/>
      <c r="S46" s="101"/>
    </row>
    <row r="47" spans="2:19" ht="26.25" customHeight="1">
      <c r="B47" s="220" t="s">
        <v>539</v>
      </c>
      <c r="C47" s="831" t="s">
        <v>543</v>
      </c>
      <c r="D47" s="832"/>
      <c r="E47" s="576"/>
      <c r="F47" s="576"/>
      <c r="G47" s="576"/>
      <c r="H47" s="576"/>
      <c r="I47" s="576"/>
      <c r="J47" s="576"/>
      <c r="K47" s="576"/>
      <c r="L47" s="576"/>
      <c r="M47" s="576"/>
      <c r="N47" s="576"/>
      <c r="O47" s="576"/>
      <c r="P47" s="576"/>
      <c r="Q47" s="830">
        <f>SUM(E47:P47)</f>
        <v>0</v>
      </c>
      <c r="R47" s="830"/>
      <c r="S47" s="101"/>
    </row>
    <row r="48" spans="2:19" ht="26.25" customHeight="1">
      <c r="B48" s="220" t="s">
        <v>540</v>
      </c>
      <c r="C48" s="833" t="s">
        <v>544</v>
      </c>
      <c r="D48" s="834"/>
      <c r="E48" s="576"/>
      <c r="F48" s="576"/>
      <c r="G48" s="576"/>
      <c r="H48" s="576"/>
      <c r="I48" s="576"/>
      <c r="J48" s="576"/>
      <c r="K48" s="576"/>
      <c r="L48" s="576"/>
      <c r="M48" s="576"/>
      <c r="N48" s="576"/>
      <c r="O48" s="576"/>
      <c r="P48" s="576"/>
      <c r="Q48" s="830">
        <f>SUM(E48:P48)</f>
        <v>0</v>
      </c>
      <c r="R48" s="830"/>
      <c r="S48" s="101"/>
    </row>
    <row r="49" spans="3:19" ht="26.25" customHeight="1">
      <c r="C49" s="17"/>
      <c r="D49" s="17"/>
      <c r="E49" s="17"/>
      <c r="F49" s="17"/>
      <c r="G49" s="17"/>
      <c r="H49" s="17"/>
      <c r="I49" s="17"/>
      <c r="J49" s="155"/>
      <c r="K49" s="156"/>
      <c r="L49" s="156"/>
      <c r="M49" s="156"/>
      <c r="N49" s="105"/>
      <c r="O49" s="98"/>
      <c r="P49" s="826" t="s">
        <v>214</v>
      </c>
      <c r="Q49" s="654"/>
      <c r="R49" s="352" t="e">
        <f>ROUNDDOWN(Q47/Q48*100,0)</f>
        <v>#DIV/0!</v>
      </c>
      <c r="S49" s="302" t="s">
        <v>458</v>
      </c>
    </row>
  </sheetData>
  <sheetProtection sheet="1" objects="1" scenarios="1" insertColumns="0" insertRows="0"/>
  <mergeCells count="117">
    <mergeCell ref="B2:K2"/>
    <mergeCell ref="C29:D29"/>
    <mergeCell ref="Q29:R29"/>
    <mergeCell ref="I27:I28"/>
    <mergeCell ref="J27:J28"/>
    <mergeCell ref="E6:G6"/>
    <mergeCell ref="E9:G9"/>
    <mergeCell ref="E10:G10"/>
    <mergeCell ref="E11:G11"/>
    <mergeCell ref="E12:G12"/>
    <mergeCell ref="J5:L5"/>
    <mergeCell ref="O5:Q5"/>
    <mergeCell ref="J8:L8"/>
    <mergeCell ref="O8:Q8"/>
    <mergeCell ref="J14:L14"/>
    <mergeCell ref="O14:Q14"/>
    <mergeCell ref="O6:Q6"/>
    <mergeCell ref="O9:Q9"/>
    <mergeCell ref="O10:Q10"/>
    <mergeCell ref="O11:Q11"/>
    <mergeCell ref="O12:Q12"/>
    <mergeCell ref="E15:G15"/>
    <mergeCell ref="E16:G16"/>
    <mergeCell ref="E17:G17"/>
    <mergeCell ref="J6:L6"/>
    <mergeCell ref="J9:L9"/>
    <mergeCell ref="J10:L10"/>
    <mergeCell ref="J11:L11"/>
    <mergeCell ref="J12:L12"/>
    <mergeCell ref="O15:Q15"/>
    <mergeCell ref="B27:C28"/>
    <mergeCell ref="D27:D28"/>
    <mergeCell ref="E27:E28"/>
    <mergeCell ref="F27:F28"/>
    <mergeCell ref="G27:G28"/>
    <mergeCell ref="H27:H28"/>
    <mergeCell ref="N27:N28"/>
    <mergeCell ref="O27:O28"/>
    <mergeCell ref="P27:P28"/>
    <mergeCell ref="J15:L15"/>
    <mergeCell ref="J16:L16"/>
    <mergeCell ref="J17:L17"/>
    <mergeCell ref="J18:L18"/>
    <mergeCell ref="J19:L19"/>
    <mergeCell ref="E19:G19"/>
    <mergeCell ref="Q27:R28"/>
    <mergeCell ref="C30:D30"/>
    <mergeCell ref="Q30:R30"/>
    <mergeCell ref="P31:Q31"/>
    <mergeCell ref="B33:C34"/>
    <mergeCell ref="D33:D34"/>
    <mergeCell ref="E33:E34"/>
    <mergeCell ref="O16:Q16"/>
    <mergeCell ref="O17:Q17"/>
    <mergeCell ref="O18:Q18"/>
    <mergeCell ref="O19:Q19"/>
    <mergeCell ref="F33:F34"/>
    <mergeCell ref="G33:G34"/>
    <mergeCell ref="H33:H34"/>
    <mergeCell ref="K27:K28"/>
    <mergeCell ref="L27:L28"/>
    <mergeCell ref="M27:M28"/>
    <mergeCell ref="O33:O34"/>
    <mergeCell ref="P33:P34"/>
    <mergeCell ref="Q33:R34"/>
    <mergeCell ref="E18:G18"/>
    <mergeCell ref="C35:D35"/>
    <mergeCell ref="Q35:R35"/>
    <mergeCell ref="C36:D36"/>
    <mergeCell ref="Q36:R36"/>
    <mergeCell ref="I33:I34"/>
    <mergeCell ref="J33:J34"/>
    <mergeCell ref="K33:K34"/>
    <mergeCell ref="L33:L34"/>
    <mergeCell ref="M33:M34"/>
    <mergeCell ref="N33:N34"/>
    <mergeCell ref="L39:L40"/>
    <mergeCell ref="M39:M40"/>
    <mergeCell ref="N39:N40"/>
    <mergeCell ref="O39:O40"/>
    <mergeCell ref="P39:P40"/>
    <mergeCell ref="Q39:R40"/>
    <mergeCell ref="P37:Q37"/>
    <mergeCell ref="B39:C40"/>
    <mergeCell ref="D39:D40"/>
    <mergeCell ref="E39:E40"/>
    <mergeCell ref="F39:F40"/>
    <mergeCell ref="G39:G40"/>
    <mergeCell ref="H39:H40"/>
    <mergeCell ref="I39:I40"/>
    <mergeCell ref="J39:J40"/>
    <mergeCell ref="K39:K40"/>
    <mergeCell ref="C41:D41"/>
    <mergeCell ref="C48:D48"/>
    <mergeCell ref="C47:D47"/>
    <mergeCell ref="H45:H46"/>
    <mergeCell ref="Q41:R41"/>
    <mergeCell ref="C42:D42"/>
    <mergeCell ref="Q42:R42"/>
    <mergeCell ref="P43:Q43"/>
    <mergeCell ref="B45:C46"/>
    <mergeCell ref="D45:D46"/>
    <mergeCell ref="E45:E46"/>
    <mergeCell ref="F45:F46"/>
    <mergeCell ref="G45:G46"/>
    <mergeCell ref="I45:I46"/>
    <mergeCell ref="Q48:R48"/>
    <mergeCell ref="P49:Q49"/>
    <mergeCell ref="N45:N46"/>
    <mergeCell ref="O45:O46"/>
    <mergeCell ref="P45:P46"/>
    <mergeCell ref="Q45:R46"/>
    <mergeCell ref="Q47:R47"/>
    <mergeCell ref="J45:J46"/>
    <mergeCell ref="K45:K46"/>
    <mergeCell ref="L45:L46"/>
    <mergeCell ref="M45:M46"/>
  </mergeCells>
  <phoneticPr fontId="2"/>
  <conditionalFormatting sqref="J6:M6">
    <cfRule type="expression" dxfId="45" priority="8" stopIfTrue="1">
      <formula>$V$5=FALSE</formula>
    </cfRule>
  </conditionalFormatting>
  <conditionalFormatting sqref="J9:M12">
    <cfRule type="expression" dxfId="44" priority="7" stopIfTrue="1">
      <formula>$V$8=FALSE</formula>
    </cfRule>
  </conditionalFormatting>
  <conditionalFormatting sqref="J15:M19">
    <cfRule type="expression" dxfId="43" priority="6" stopIfTrue="1">
      <formula>$V$14=FALSE</formula>
    </cfRule>
  </conditionalFormatting>
  <conditionalFormatting sqref="O15:R19">
    <cfRule type="expression" dxfId="42" priority="5" stopIfTrue="1">
      <formula>$W$14=FALSE</formula>
    </cfRule>
  </conditionalFormatting>
  <conditionalFormatting sqref="O9:R12">
    <cfRule type="expression" dxfId="41" priority="4" stopIfTrue="1">
      <formula>$W$8=FALSE</formula>
    </cfRule>
  </conditionalFormatting>
  <conditionalFormatting sqref="O6:R6">
    <cfRule type="expression" dxfId="40" priority="3" stopIfTrue="1">
      <formula>$W$5=FALSE</formula>
    </cfRule>
  </conditionalFormatting>
  <conditionalFormatting sqref="B27:R30 P31:R31 B33:R36 P37:R37 B39:R42 P43:R43 B45:R48 P49:R49">
    <cfRule type="expression" dxfId="39" priority="1" stopIfTrue="1">
      <formula>$V$1&lt;&gt;"雪氷熱利用"</formula>
    </cfRule>
  </conditionalFormatting>
  <dataValidations count="3">
    <dataValidation allowBlank="1" showErrorMessage="1" sqref="E29:P30 E35:P36 E41:P42 E47:P48"/>
    <dataValidation type="list" allowBlank="1" showInputMessage="1" showErrorMessage="1" error="「雪」または「氷」のいずれかを選択してください。" prompt="「雪」または「氷」のいずれかを選択してください。" sqref="O6:Q6">
      <formula1>雪氷種別</formula1>
    </dataValidation>
    <dataValidation type="list" allowBlank="1" showInputMessage="1" showErrorMessage="1" error="「雪」または「氷」のいずれかを選択してください。" prompt="「雪」または「氷」のいずれかを選択してください。" sqref="E6:G6 J6:L6">
      <formula1>雪氷種別</formula1>
    </dataValidation>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2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7896" r:id="rId4" name="Check Box 8">
              <controlPr defaultSize="0" autoFill="0" autoLine="0" autoPict="0">
                <anchor moveWithCells="1">
                  <from>
                    <xdr:col>3</xdr:col>
                    <xdr:colOff>1619250</xdr:colOff>
                    <xdr:row>23</xdr:row>
                    <xdr:rowOff>114300</xdr:rowOff>
                  </from>
                  <to>
                    <xdr:col>3</xdr:col>
                    <xdr:colOff>1876425</xdr:colOff>
                    <xdr:row>25</xdr:row>
                    <xdr:rowOff>95250</xdr:rowOff>
                  </to>
                </anchor>
              </controlPr>
            </control>
          </mc:Choice>
        </mc:AlternateContent>
        <mc:AlternateContent xmlns:mc="http://schemas.openxmlformats.org/markup-compatibility/2006">
          <mc:Choice Requires="x14">
            <control shapeId="3237897" r:id="rId5" name="Check Box 9">
              <controlPr defaultSize="0" autoFill="0" autoLine="0" autoPict="0">
                <anchor moveWithCells="1">
                  <from>
                    <xdr:col>5</xdr:col>
                    <xdr:colOff>314325</xdr:colOff>
                    <xdr:row>23</xdr:row>
                    <xdr:rowOff>114300</xdr:rowOff>
                  </from>
                  <to>
                    <xdr:col>6</xdr:col>
                    <xdr:colOff>0</xdr:colOff>
                    <xdr:row>25</xdr:row>
                    <xdr:rowOff>95250</xdr:rowOff>
                  </to>
                </anchor>
              </controlPr>
            </control>
          </mc:Choice>
        </mc:AlternateContent>
        <mc:AlternateContent xmlns:mc="http://schemas.openxmlformats.org/markup-compatibility/2006">
          <mc:Choice Requires="x14">
            <control shapeId="3237898" r:id="rId6" name="Check Box 10">
              <controlPr defaultSize="0" autoFill="0" autoLine="0" autoPict="0">
                <anchor moveWithCells="1">
                  <from>
                    <xdr:col>7</xdr:col>
                    <xdr:colOff>323850</xdr:colOff>
                    <xdr:row>23</xdr:row>
                    <xdr:rowOff>114300</xdr:rowOff>
                  </from>
                  <to>
                    <xdr:col>8</xdr:col>
                    <xdr:colOff>9525</xdr:colOff>
                    <xdr:row>25</xdr:row>
                    <xdr:rowOff>95250</xdr:rowOff>
                  </to>
                </anchor>
              </controlPr>
            </control>
          </mc:Choice>
        </mc:AlternateContent>
        <mc:AlternateContent xmlns:mc="http://schemas.openxmlformats.org/markup-compatibility/2006">
          <mc:Choice Requires="x14">
            <control shapeId="3237899" r:id="rId7" name="Check Box 11">
              <controlPr defaultSize="0" autoFill="0" autoLine="0" autoPict="0">
                <anchor moveWithCells="1">
                  <from>
                    <xdr:col>9</xdr:col>
                    <xdr:colOff>333375</xdr:colOff>
                    <xdr:row>23</xdr:row>
                    <xdr:rowOff>114300</xdr:rowOff>
                  </from>
                  <to>
                    <xdr:col>10</xdr:col>
                    <xdr:colOff>19050</xdr:colOff>
                    <xdr:row>25</xdr:row>
                    <xdr:rowOff>95250</xdr:rowOff>
                  </to>
                </anchor>
              </controlPr>
            </control>
          </mc:Choice>
        </mc:AlternateContent>
        <mc:AlternateContent xmlns:mc="http://schemas.openxmlformats.org/markup-compatibility/2006">
          <mc:Choice Requires="x14">
            <control shapeId="3237901" r:id="rId8" name="Check Box 13">
              <controlPr defaultSize="0" autoFill="0" autoLine="0" autoPict="0">
                <anchor moveWithCells="1">
                  <from>
                    <xdr:col>9</xdr:col>
                    <xdr:colOff>238125</xdr:colOff>
                    <xdr:row>3</xdr:row>
                    <xdr:rowOff>228600</xdr:rowOff>
                  </from>
                  <to>
                    <xdr:col>9</xdr:col>
                    <xdr:colOff>466725</xdr:colOff>
                    <xdr:row>5</xdr:row>
                    <xdr:rowOff>0</xdr:rowOff>
                  </to>
                </anchor>
              </controlPr>
            </control>
          </mc:Choice>
        </mc:AlternateContent>
        <mc:AlternateContent xmlns:mc="http://schemas.openxmlformats.org/markup-compatibility/2006">
          <mc:Choice Requires="x14">
            <control shapeId="3237902" r:id="rId9" name="Check Box 14">
              <controlPr defaultSize="0" autoFill="0" autoLine="0" autoPict="0">
                <anchor moveWithCells="1">
                  <from>
                    <xdr:col>14</xdr:col>
                    <xdr:colOff>190500</xdr:colOff>
                    <xdr:row>3</xdr:row>
                    <xdr:rowOff>228600</xdr:rowOff>
                  </from>
                  <to>
                    <xdr:col>14</xdr:col>
                    <xdr:colOff>419100</xdr:colOff>
                    <xdr:row>5</xdr:row>
                    <xdr:rowOff>0</xdr:rowOff>
                  </to>
                </anchor>
              </controlPr>
            </control>
          </mc:Choice>
        </mc:AlternateContent>
        <mc:AlternateContent xmlns:mc="http://schemas.openxmlformats.org/markup-compatibility/2006">
          <mc:Choice Requires="x14">
            <control shapeId="3237903" r:id="rId10" name="Check Box 15">
              <controlPr defaultSize="0" autoFill="0" autoLine="0" autoPict="0">
                <anchor moveWithCells="1">
                  <from>
                    <xdr:col>9</xdr:col>
                    <xdr:colOff>238125</xdr:colOff>
                    <xdr:row>6</xdr:row>
                    <xdr:rowOff>190500</xdr:rowOff>
                  </from>
                  <to>
                    <xdr:col>9</xdr:col>
                    <xdr:colOff>466725</xdr:colOff>
                    <xdr:row>8</xdr:row>
                    <xdr:rowOff>0</xdr:rowOff>
                  </to>
                </anchor>
              </controlPr>
            </control>
          </mc:Choice>
        </mc:AlternateContent>
        <mc:AlternateContent xmlns:mc="http://schemas.openxmlformats.org/markup-compatibility/2006">
          <mc:Choice Requires="x14">
            <control shapeId="3237904" r:id="rId11" name="Check Box 16">
              <controlPr defaultSize="0" autoFill="0" autoLine="0" autoPict="0">
                <anchor moveWithCells="1">
                  <from>
                    <xdr:col>14</xdr:col>
                    <xdr:colOff>190500</xdr:colOff>
                    <xdr:row>6</xdr:row>
                    <xdr:rowOff>190500</xdr:rowOff>
                  </from>
                  <to>
                    <xdr:col>14</xdr:col>
                    <xdr:colOff>419100</xdr:colOff>
                    <xdr:row>8</xdr:row>
                    <xdr:rowOff>0</xdr:rowOff>
                  </to>
                </anchor>
              </controlPr>
            </control>
          </mc:Choice>
        </mc:AlternateContent>
        <mc:AlternateContent xmlns:mc="http://schemas.openxmlformats.org/markup-compatibility/2006">
          <mc:Choice Requires="x14">
            <control shapeId="3237905" r:id="rId12" name="Check Box 17">
              <controlPr defaultSize="0" autoFill="0" autoLine="0" autoPict="0">
                <anchor moveWithCells="1">
                  <from>
                    <xdr:col>9</xdr:col>
                    <xdr:colOff>238125</xdr:colOff>
                    <xdr:row>12</xdr:row>
                    <xdr:rowOff>190500</xdr:rowOff>
                  </from>
                  <to>
                    <xdr:col>9</xdr:col>
                    <xdr:colOff>466725</xdr:colOff>
                    <xdr:row>14</xdr:row>
                    <xdr:rowOff>0</xdr:rowOff>
                  </to>
                </anchor>
              </controlPr>
            </control>
          </mc:Choice>
        </mc:AlternateContent>
        <mc:AlternateContent xmlns:mc="http://schemas.openxmlformats.org/markup-compatibility/2006">
          <mc:Choice Requires="x14">
            <control shapeId="3237906" r:id="rId13" name="Check Box 18">
              <controlPr defaultSize="0" autoFill="0" autoLine="0" autoPict="0">
                <anchor moveWithCells="1">
                  <from>
                    <xdr:col>14</xdr:col>
                    <xdr:colOff>190500</xdr:colOff>
                    <xdr:row>12</xdr:row>
                    <xdr:rowOff>190500</xdr:rowOff>
                  </from>
                  <to>
                    <xdr:col>14</xdr:col>
                    <xdr:colOff>419100</xdr:colOff>
                    <xdr:row>14</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W61"/>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ustomWidth="1"/>
    <col min="21" max="23" width="8.7265625" style="9" hidden="1" customWidth="1"/>
    <col min="24" max="16384" width="8.7265625" style="9"/>
  </cols>
  <sheetData>
    <row r="1" spans="1:23" ht="18.75" customHeight="1">
      <c r="A1" s="178" t="s">
        <v>1020</v>
      </c>
      <c r="B1" s="7"/>
      <c r="S1" s="324"/>
      <c r="V1" s="9">
        <f>データ参照シート!B2</f>
        <v>0</v>
      </c>
    </row>
    <row r="2" spans="1:23" ht="22.5" customHeight="1">
      <c r="B2" s="853" t="s">
        <v>423</v>
      </c>
      <c r="C2" s="854"/>
      <c r="D2" s="854"/>
      <c r="E2" s="854"/>
      <c r="F2" s="854"/>
      <c r="G2" s="854"/>
      <c r="H2" s="854"/>
      <c r="I2" s="854"/>
      <c r="J2" s="854"/>
      <c r="K2" s="854"/>
      <c r="L2" s="211"/>
      <c r="M2" s="211"/>
    </row>
    <row r="3" spans="1:23" ht="9.75" customHeight="1">
      <c r="B3" s="7"/>
    </row>
    <row r="4" spans="1:23" ht="18.75" customHeight="1">
      <c r="B4" s="98" t="s">
        <v>976</v>
      </c>
      <c r="U4" s="472"/>
      <c r="V4" s="473" t="s">
        <v>982</v>
      </c>
      <c r="W4" s="473" t="s">
        <v>983</v>
      </c>
    </row>
    <row r="5" spans="1:23" s="90" customFormat="1" ht="15.75" customHeight="1">
      <c r="A5" s="8"/>
      <c r="B5" s="8"/>
      <c r="C5" s="98" t="s">
        <v>607</v>
      </c>
      <c r="D5" s="9"/>
      <c r="E5" s="9"/>
      <c r="F5" s="9"/>
      <c r="G5" s="9"/>
      <c r="H5" s="9"/>
      <c r="I5" s="9"/>
      <c r="J5" s="855" t="s">
        <v>977</v>
      </c>
      <c r="K5" s="856"/>
      <c r="L5" s="856"/>
      <c r="M5" s="9"/>
      <c r="O5" s="855" t="s">
        <v>978</v>
      </c>
      <c r="P5" s="856"/>
      <c r="Q5" s="856"/>
      <c r="R5" s="9"/>
      <c r="U5" s="474" t="str">
        <f>C5</f>
        <v>・地中熱交換器</v>
      </c>
      <c r="V5" s="474" t="b">
        <v>0</v>
      </c>
      <c r="W5" s="474" t="b">
        <v>0</v>
      </c>
    </row>
    <row r="6" spans="1:23" s="90" customFormat="1" ht="15.75" customHeight="1">
      <c r="A6" s="8"/>
      <c r="B6" s="8"/>
      <c r="C6" s="98"/>
      <c r="D6" s="203" t="s">
        <v>608</v>
      </c>
      <c r="E6" s="841"/>
      <c r="F6" s="842"/>
      <c r="G6" s="843"/>
      <c r="H6" s="9"/>
      <c r="J6" s="841"/>
      <c r="K6" s="842"/>
      <c r="L6" s="843"/>
      <c r="M6" s="9"/>
      <c r="O6" s="841"/>
      <c r="P6" s="842"/>
      <c r="Q6" s="843"/>
      <c r="R6" s="9"/>
      <c r="U6" s="474"/>
      <c r="V6" s="474"/>
      <c r="W6" s="474"/>
    </row>
    <row r="7" spans="1:23" s="90" customFormat="1" ht="15.75" customHeight="1">
      <c r="A7" s="8"/>
      <c r="B7" s="8"/>
      <c r="C7" s="98"/>
      <c r="D7" s="203" t="s">
        <v>421</v>
      </c>
      <c r="E7" s="844"/>
      <c r="F7" s="845"/>
      <c r="G7" s="846"/>
      <c r="H7" s="101" t="s">
        <v>613</v>
      </c>
      <c r="I7" s="9"/>
      <c r="J7" s="844"/>
      <c r="K7" s="845"/>
      <c r="L7" s="846"/>
      <c r="M7" s="101" t="s">
        <v>613</v>
      </c>
      <c r="O7" s="844"/>
      <c r="P7" s="845"/>
      <c r="Q7" s="846"/>
      <c r="R7" s="101" t="s">
        <v>613</v>
      </c>
      <c r="U7" s="474"/>
      <c r="V7" s="474"/>
      <c r="W7" s="474"/>
    </row>
    <row r="8" spans="1:23" s="90" customFormat="1" ht="15.75" customHeight="1">
      <c r="A8" s="8"/>
      <c r="B8" s="8"/>
      <c r="C8" s="98"/>
      <c r="D8" s="203" t="s">
        <v>420</v>
      </c>
      <c r="E8" s="847"/>
      <c r="F8" s="848"/>
      <c r="G8" s="849"/>
      <c r="H8" s="101" t="s">
        <v>422</v>
      </c>
      <c r="I8" s="9"/>
      <c r="J8" s="847"/>
      <c r="K8" s="848"/>
      <c r="L8" s="849"/>
      <c r="M8" s="101" t="s">
        <v>422</v>
      </c>
      <c r="O8" s="847"/>
      <c r="P8" s="848"/>
      <c r="Q8" s="849"/>
      <c r="R8" s="101" t="s">
        <v>422</v>
      </c>
      <c r="U8" s="474"/>
      <c r="V8" s="474"/>
      <c r="W8" s="474"/>
    </row>
    <row r="9" spans="1:23" s="90" customFormat="1" ht="15.75" customHeight="1">
      <c r="A9" s="8"/>
      <c r="B9" s="8"/>
      <c r="C9" s="98"/>
      <c r="D9" s="203" t="s">
        <v>672</v>
      </c>
      <c r="E9" s="850" t="str">
        <f>IF(OR(E7="",E8="")=TRUE,"",E7*E8)</f>
        <v/>
      </c>
      <c r="F9" s="851"/>
      <c r="G9" s="852"/>
      <c r="H9" s="101" t="s">
        <v>613</v>
      </c>
      <c r="I9" s="9"/>
      <c r="J9" s="850" t="str">
        <f>IF(OR(J7="",J8="")=TRUE,"",J7*J8)</f>
        <v/>
      </c>
      <c r="K9" s="851"/>
      <c r="L9" s="852"/>
      <c r="M9" s="101" t="s">
        <v>613</v>
      </c>
      <c r="O9" s="850" t="str">
        <f>IF(OR(O7="",O8="")=TRUE,"",O7*O8)</f>
        <v/>
      </c>
      <c r="P9" s="851"/>
      <c r="Q9" s="852"/>
      <c r="R9" s="101" t="s">
        <v>613</v>
      </c>
      <c r="U9" s="474"/>
      <c r="V9" s="474"/>
      <c r="W9" s="474"/>
    </row>
    <row r="10" spans="1:23" s="90" customFormat="1" ht="15.75" customHeight="1">
      <c r="A10" s="8"/>
      <c r="B10" s="8"/>
      <c r="C10" s="245"/>
      <c r="D10" s="240"/>
      <c r="E10" s="240"/>
      <c r="F10" s="240"/>
      <c r="G10" s="240"/>
      <c r="H10" s="240"/>
      <c r="I10" s="240"/>
      <c r="J10" s="240"/>
      <c r="K10" s="240"/>
      <c r="L10" s="240"/>
      <c r="M10" s="240"/>
      <c r="N10" s="242"/>
      <c r="O10" s="243"/>
      <c r="P10" s="240"/>
      <c r="Q10" s="240"/>
      <c r="R10" s="240"/>
      <c r="U10" s="474"/>
      <c r="V10" s="473" t="s">
        <v>982</v>
      </c>
      <c r="W10" s="473" t="s">
        <v>983</v>
      </c>
    </row>
    <row r="11" spans="1:23" s="90" customFormat="1" ht="15.75" customHeight="1">
      <c r="A11" s="8"/>
      <c r="B11" s="8"/>
      <c r="C11" s="98" t="s">
        <v>409</v>
      </c>
      <c r="D11" s="9"/>
      <c r="E11" s="9"/>
      <c r="F11" s="9"/>
      <c r="G11" s="9"/>
      <c r="H11" s="9"/>
      <c r="I11" s="9"/>
      <c r="J11" s="855" t="s">
        <v>977</v>
      </c>
      <c r="K11" s="856"/>
      <c r="L11" s="856"/>
      <c r="M11" s="9"/>
      <c r="O11" s="855" t="s">
        <v>978</v>
      </c>
      <c r="P11" s="856"/>
      <c r="Q11" s="856"/>
      <c r="R11" s="9"/>
      <c r="U11" s="474" t="str">
        <f>C11</f>
        <v>・ヒートポンプ</v>
      </c>
      <c r="V11" s="474" t="b">
        <v>0</v>
      </c>
      <c r="W11" s="474" t="b">
        <v>0</v>
      </c>
    </row>
    <row r="12" spans="1:23" s="90" customFormat="1" ht="15.75" customHeight="1">
      <c r="A12" s="8"/>
      <c r="B12" s="8"/>
      <c r="C12" s="8"/>
      <c r="D12" s="99" t="s">
        <v>185</v>
      </c>
      <c r="E12" s="841"/>
      <c r="F12" s="842"/>
      <c r="G12" s="843"/>
      <c r="H12" s="95"/>
      <c r="J12" s="841"/>
      <c r="K12" s="842"/>
      <c r="L12" s="843"/>
      <c r="M12" s="95"/>
      <c r="O12" s="841"/>
      <c r="P12" s="842"/>
      <c r="Q12" s="843"/>
      <c r="R12" s="95"/>
      <c r="U12" s="474"/>
      <c r="V12" s="474"/>
      <c r="W12" s="474"/>
    </row>
    <row r="13" spans="1:23" s="90" customFormat="1" ht="15.75" customHeight="1">
      <c r="A13" s="8"/>
      <c r="B13" s="8"/>
      <c r="C13" s="8"/>
      <c r="D13" s="203" t="s">
        <v>337</v>
      </c>
      <c r="E13" s="841"/>
      <c r="F13" s="842"/>
      <c r="G13" s="843"/>
      <c r="H13" s="95"/>
      <c r="I13" s="13"/>
      <c r="J13" s="841"/>
      <c r="K13" s="842"/>
      <c r="L13" s="843"/>
      <c r="M13" s="95"/>
      <c r="O13" s="841"/>
      <c r="P13" s="842"/>
      <c r="Q13" s="843"/>
      <c r="R13" s="95"/>
      <c r="U13" s="474"/>
      <c r="V13" s="474"/>
      <c r="W13" s="474"/>
    </row>
    <row r="14" spans="1:23" s="90" customFormat="1" ht="15.75" customHeight="1">
      <c r="A14" s="8"/>
      <c r="B14" s="8"/>
      <c r="C14" s="8"/>
      <c r="D14" s="101" t="s">
        <v>603</v>
      </c>
      <c r="E14" s="844"/>
      <c r="F14" s="845"/>
      <c r="G14" s="846"/>
      <c r="H14" s="152" t="s">
        <v>611</v>
      </c>
      <c r="I14" s="94"/>
      <c r="J14" s="844"/>
      <c r="K14" s="845"/>
      <c r="L14" s="846"/>
      <c r="M14" s="152" t="s">
        <v>611</v>
      </c>
      <c r="O14" s="844"/>
      <c r="P14" s="845"/>
      <c r="Q14" s="846"/>
      <c r="R14" s="152" t="s">
        <v>611</v>
      </c>
      <c r="U14" s="474"/>
      <c r="V14" s="474"/>
      <c r="W14" s="474"/>
    </row>
    <row r="15" spans="1:23" s="90" customFormat="1" ht="15.75" customHeight="1">
      <c r="A15" s="8"/>
      <c r="B15" s="8"/>
      <c r="C15" s="8"/>
      <c r="D15" s="101" t="s">
        <v>604</v>
      </c>
      <c r="E15" s="844"/>
      <c r="F15" s="845"/>
      <c r="G15" s="846"/>
      <c r="H15" s="152" t="s">
        <v>611</v>
      </c>
      <c r="I15" s="94"/>
      <c r="J15" s="844"/>
      <c r="K15" s="845"/>
      <c r="L15" s="846"/>
      <c r="M15" s="152" t="s">
        <v>611</v>
      </c>
      <c r="O15" s="844"/>
      <c r="P15" s="845"/>
      <c r="Q15" s="846"/>
      <c r="R15" s="152" t="s">
        <v>611</v>
      </c>
      <c r="U15" s="474"/>
      <c r="V15" s="474"/>
      <c r="W15" s="474"/>
    </row>
    <row r="16" spans="1:23" s="90" customFormat="1" ht="15.75" customHeight="1">
      <c r="A16" s="8"/>
      <c r="B16" s="8"/>
      <c r="C16" s="8"/>
      <c r="D16" s="101" t="s">
        <v>411</v>
      </c>
      <c r="E16" s="847"/>
      <c r="F16" s="848"/>
      <c r="G16" s="849"/>
      <c r="H16" s="101" t="s">
        <v>449</v>
      </c>
      <c r="I16" s="94"/>
      <c r="J16" s="847"/>
      <c r="K16" s="848"/>
      <c r="L16" s="849"/>
      <c r="M16" s="101" t="s">
        <v>449</v>
      </c>
      <c r="O16" s="847"/>
      <c r="P16" s="848"/>
      <c r="Q16" s="849"/>
      <c r="R16" s="101" t="s">
        <v>449</v>
      </c>
      <c r="U16" s="474"/>
      <c r="V16" s="474"/>
      <c r="W16" s="474"/>
    </row>
    <row r="17" spans="1:23" s="90" customFormat="1" ht="15.75" customHeight="1">
      <c r="A17" s="8"/>
      <c r="B17" s="8"/>
      <c r="C17" s="8"/>
      <c r="D17" s="101" t="s">
        <v>410</v>
      </c>
      <c r="E17" s="850" t="str">
        <f>IF(OR(E14="",E16="")=TRUE,"",E14*E16)</f>
        <v/>
      </c>
      <c r="F17" s="851"/>
      <c r="G17" s="852"/>
      <c r="H17" s="152" t="s">
        <v>611</v>
      </c>
      <c r="I17" s="94"/>
      <c r="J17" s="850" t="str">
        <f>IF(OR(J14="",J16="")=TRUE,"",J14*J16)</f>
        <v/>
      </c>
      <c r="K17" s="851"/>
      <c r="L17" s="852"/>
      <c r="M17" s="152" t="s">
        <v>611</v>
      </c>
      <c r="O17" s="850" t="str">
        <f>IF(OR(O14="",O16="")=TRUE,"",O14*O16)</f>
        <v/>
      </c>
      <c r="P17" s="851"/>
      <c r="Q17" s="852"/>
      <c r="R17" s="152" t="s">
        <v>611</v>
      </c>
      <c r="U17" s="474"/>
      <c r="V17" s="474"/>
      <c r="W17" s="474"/>
    </row>
    <row r="18" spans="1:23" s="90" customFormat="1" ht="15.75" customHeight="1">
      <c r="A18" s="8"/>
      <c r="B18" s="8"/>
      <c r="C18" s="8"/>
      <c r="D18" s="101" t="s">
        <v>605</v>
      </c>
      <c r="E18" s="850" t="str">
        <f>IF(OR(E15="",E16="")=TRUE,"",E15*E16)</f>
        <v/>
      </c>
      <c r="F18" s="851"/>
      <c r="G18" s="852"/>
      <c r="H18" s="152" t="s">
        <v>611</v>
      </c>
      <c r="I18" s="94"/>
      <c r="J18" s="850" t="str">
        <f>IF(OR(J15="",J16="")=TRUE,"",J15*J16)</f>
        <v/>
      </c>
      <c r="K18" s="851"/>
      <c r="L18" s="852"/>
      <c r="M18" s="152" t="s">
        <v>611</v>
      </c>
      <c r="O18" s="850" t="str">
        <f>IF(OR(O15="",O16="")=TRUE,"",O15*O16)</f>
        <v/>
      </c>
      <c r="P18" s="851"/>
      <c r="Q18" s="852"/>
      <c r="R18" s="152" t="s">
        <v>611</v>
      </c>
      <c r="U18" s="474"/>
      <c r="V18" s="474"/>
      <c r="W18" s="474"/>
    </row>
    <row r="19" spans="1:23" s="90" customFormat="1" ht="15.75" customHeight="1">
      <c r="A19" s="8"/>
      <c r="B19" s="8"/>
      <c r="C19" s="239"/>
      <c r="D19" s="240"/>
      <c r="E19" s="241"/>
      <c r="F19" s="240"/>
      <c r="G19" s="240"/>
      <c r="H19" s="240"/>
      <c r="I19" s="240"/>
      <c r="J19" s="240"/>
      <c r="K19" s="240"/>
      <c r="L19" s="240"/>
      <c r="M19" s="240"/>
      <c r="N19" s="242"/>
      <c r="O19" s="243"/>
      <c r="P19" s="240"/>
      <c r="Q19" s="240"/>
      <c r="R19" s="240"/>
      <c r="U19" s="474"/>
      <c r="V19" s="473" t="s">
        <v>982</v>
      </c>
      <c r="W19" s="473" t="s">
        <v>983</v>
      </c>
    </row>
    <row r="20" spans="1:23" s="90" customFormat="1" ht="15.75" customHeight="1">
      <c r="A20" s="8"/>
      <c r="B20" s="8"/>
      <c r="C20" s="98" t="s">
        <v>979</v>
      </c>
      <c r="D20" s="9"/>
      <c r="E20" s="9"/>
      <c r="F20" s="9"/>
      <c r="G20" s="9"/>
      <c r="H20" s="9"/>
      <c r="I20" s="9"/>
      <c r="J20" s="855" t="s">
        <v>977</v>
      </c>
      <c r="K20" s="856"/>
      <c r="L20" s="856"/>
      <c r="M20" s="9"/>
      <c r="O20" s="855" t="s">
        <v>978</v>
      </c>
      <c r="P20" s="856"/>
      <c r="Q20" s="856"/>
      <c r="R20" s="9"/>
      <c r="U20" s="474" t="str">
        <f>C20</f>
        <v>・蓄熱槽</v>
      </c>
      <c r="V20" s="474" t="b">
        <v>0</v>
      </c>
      <c r="W20" s="474" t="b">
        <v>0</v>
      </c>
    </row>
    <row r="21" spans="1:23" s="90" customFormat="1" ht="15.75" customHeight="1">
      <c r="A21" s="8"/>
      <c r="B21" s="8"/>
      <c r="C21" s="11"/>
      <c r="D21" s="99" t="s">
        <v>185</v>
      </c>
      <c r="E21" s="841"/>
      <c r="F21" s="842"/>
      <c r="G21" s="843"/>
      <c r="H21" s="9"/>
      <c r="J21" s="841"/>
      <c r="K21" s="842"/>
      <c r="L21" s="843"/>
      <c r="M21" s="9"/>
      <c r="O21" s="841"/>
      <c r="P21" s="842"/>
      <c r="Q21" s="843"/>
      <c r="R21" s="9"/>
      <c r="U21" s="474"/>
      <c r="V21" s="474"/>
      <c r="W21" s="474"/>
    </row>
    <row r="22" spans="1:23" s="90" customFormat="1" ht="15.75" customHeight="1">
      <c r="A22" s="8"/>
      <c r="B22" s="8"/>
      <c r="C22" s="11"/>
      <c r="D22" s="203" t="s">
        <v>337</v>
      </c>
      <c r="E22" s="841"/>
      <c r="F22" s="842"/>
      <c r="G22" s="843"/>
      <c r="H22" s="9"/>
      <c r="I22" s="9"/>
      <c r="J22" s="841"/>
      <c r="K22" s="842"/>
      <c r="L22" s="843"/>
      <c r="M22" s="9"/>
      <c r="O22" s="841"/>
      <c r="P22" s="842"/>
      <c r="Q22" s="843"/>
      <c r="R22" s="9"/>
      <c r="U22" s="474"/>
      <c r="V22" s="474"/>
      <c r="W22" s="474"/>
    </row>
    <row r="23" spans="1:23" s="90" customFormat="1" ht="15.75" customHeight="1">
      <c r="A23" s="8"/>
      <c r="B23" s="8"/>
      <c r="C23" s="11"/>
      <c r="D23" s="203" t="s">
        <v>436</v>
      </c>
      <c r="E23" s="844"/>
      <c r="F23" s="845"/>
      <c r="G23" s="846"/>
      <c r="H23" s="101" t="s">
        <v>610</v>
      </c>
      <c r="I23" s="9"/>
      <c r="J23" s="844"/>
      <c r="K23" s="845"/>
      <c r="L23" s="846"/>
      <c r="M23" s="101" t="s">
        <v>610</v>
      </c>
      <c r="O23" s="844"/>
      <c r="P23" s="845"/>
      <c r="Q23" s="846"/>
      <c r="R23" s="101" t="s">
        <v>610</v>
      </c>
      <c r="U23" s="474"/>
      <c r="V23" s="474"/>
      <c r="W23" s="474"/>
    </row>
    <row r="24" spans="1:23" s="90" customFormat="1" ht="15.75" customHeight="1">
      <c r="A24" s="8"/>
      <c r="B24" s="8"/>
      <c r="C24" s="11"/>
      <c r="D24" s="203" t="s">
        <v>401</v>
      </c>
      <c r="E24" s="847"/>
      <c r="F24" s="848"/>
      <c r="G24" s="849"/>
      <c r="H24" s="152" t="s">
        <v>402</v>
      </c>
      <c r="I24" s="9"/>
      <c r="J24" s="847"/>
      <c r="K24" s="848"/>
      <c r="L24" s="849"/>
      <c r="M24" s="152" t="s">
        <v>402</v>
      </c>
      <c r="O24" s="847"/>
      <c r="P24" s="848"/>
      <c r="Q24" s="849"/>
      <c r="R24" s="152" t="s">
        <v>402</v>
      </c>
      <c r="U24" s="474"/>
      <c r="V24" s="474"/>
      <c r="W24" s="474"/>
    </row>
    <row r="25" spans="1:23" s="90" customFormat="1" ht="15.75" customHeight="1">
      <c r="A25" s="8"/>
      <c r="B25" s="8"/>
      <c r="C25" s="11"/>
      <c r="D25" s="203" t="s">
        <v>673</v>
      </c>
      <c r="E25" s="850" t="str">
        <f>IF(OR(E23="",E24="")=TRUE,"",E23*E24)</f>
        <v/>
      </c>
      <c r="F25" s="851"/>
      <c r="G25" s="852"/>
      <c r="H25" s="101" t="s">
        <v>610</v>
      </c>
      <c r="I25" s="9"/>
      <c r="J25" s="850" t="str">
        <f>IF(OR(J23="",J24="")=TRUE,"",J23*J24)</f>
        <v/>
      </c>
      <c r="K25" s="851"/>
      <c r="L25" s="852"/>
      <c r="M25" s="101" t="s">
        <v>610</v>
      </c>
      <c r="O25" s="850" t="str">
        <f>IF(OR(O23="",O24="")=TRUE,"",O23*O24)</f>
        <v/>
      </c>
      <c r="P25" s="851"/>
      <c r="Q25" s="852"/>
      <c r="R25" s="101" t="s">
        <v>610</v>
      </c>
      <c r="U25" s="474"/>
      <c r="V25" s="474"/>
      <c r="W25" s="474"/>
    </row>
    <row r="26" spans="1:23" s="90" customFormat="1" ht="15.75" customHeight="1">
      <c r="A26" s="8"/>
      <c r="B26" s="8"/>
      <c r="C26" s="239"/>
      <c r="D26" s="240"/>
      <c r="E26" s="241"/>
      <c r="F26" s="240"/>
      <c r="G26" s="240"/>
      <c r="H26" s="240"/>
      <c r="I26" s="240"/>
      <c r="J26" s="240"/>
      <c r="K26" s="240"/>
      <c r="L26" s="240"/>
      <c r="M26" s="240"/>
      <c r="N26" s="242"/>
      <c r="O26" s="243"/>
      <c r="P26" s="240"/>
      <c r="Q26" s="240"/>
      <c r="R26" s="240"/>
      <c r="U26" s="474"/>
      <c r="V26" s="473" t="s">
        <v>982</v>
      </c>
      <c r="W26" s="473" t="s">
        <v>983</v>
      </c>
    </row>
    <row r="27" spans="1:23" s="90" customFormat="1" ht="15.75" customHeight="1">
      <c r="A27" s="8"/>
      <c r="B27" s="8"/>
      <c r="C27" s="98" t="s">
        <v>222</v>
      </c>
      <c r="D27" s="9"/>
      <c r="E27" s="9"/>
      <c r="F27" s="9"/>
      <c r="G27" s="9"/>
      <c r="H27" s="9"/>
      <c r="I27" s="9"/>
      <c r="J27" s="855" t="s">
        <v>977</v>
      </c>
      <c r="K27" s="856"/>
      <c r="L27" s="856"/>
      <c r="M27" s="9"/>
      <c r="O27" s="855" t="s">
        <v>978</v>
      </c>
      <c r="P27" s="856"/>
      <c r="Q27" s="856"/>
      <c r="R27" s="9"/>
      <c r="U27" s="474" t="str">
        <f>C27</f>
        <v>・熱交換器</v>
      </c>
      <c r="V27" s="474" t="b">
        <v>0</v>
      </c>
      <c r="W27" s="474" t="b">
        <v>0</v>
      </c>
    </row>
    <row r="28" spans="1:23" s="90" customFormat="1" ht="15.75" customHeight="1">
      <c r="A28" s="8"/>
      <c r="B28" s="8"/>
      <c r="C28" s="8"/>
      <c r="D28" s="99" t="s">
        <v>185</v>
      </c>
      <c r="E28" s="841"/>
      <c r="F28" s="842"/>
      <c r="G28" s="858"/>
      <c r="H28" s="100"/>
      <c r="J28" s="841"/>
      <c r="K28" s="842"/>
      <c r="L28" s="858"/>
      <c r="M28" s="100"/>
      <c r="O28" s="841"/>
      <c r="P28" s="842"/>
      <c r="Q28" s="858"/>
      <c r="R28" s="100"/>
    </row>
    <row r="29" spans="1:23" s="90" customFormat="1" ht="15.75" customHeight="1">
      <c r="A29" s="8"/>
      <c r="B29" s="8"/>
      <c r="C29" s="8"/>
      <c r="D29" s="203" t="s">
        <v>337</v>
      </c>
      <c r="E29" s="841"/>
      <c r="F29" s="842"/>
      <c r="G29" s="858"/>
      <c r="H29" s="100"/>
      <c r="I29" s="203"/>
      <c r="J29" s="841"/>
      <c r="K29" s="842"/>
      <c r="L29" s="858"/>
      <c r="M29" s="100"/>
      <c r="N29" s="203"/>
      <c r="O29" s="841"/>
      <c r="P29" s="842"/>
      <c r="Q29" s="858"/>
      <c r="R29" s="100"/>
    </row>
    <row r="30" spans="1:23" s="90" customFormat="1" ht="15.75" customHeight="1">
      <c r="A30" s="8"/>
      <c r="B30" s="8"/>
      <c r="C30" s="8"/>
      <c r="D30" s="203" t="s">
        <v>397</v>
      </c>
      <c r="E30" s="844"/>
      <c r="F30" s="845"/>
      <c r="G30" s="859"/>
      <c r="H30" s="152" t="s">
        <v>611</v>
      </c>
      <c r="I30" s="203"/>
      <c r="J30" s="844"/>
      <c r="K30" s="845"/>
      <c r="L30" s="859"/>
      <c r="M30" s="152" t="s">
        <v>611</v>
      </c>
      <c r="N30" s="203"/>
      <c r="O30" s="844"/>
      <c r="P30" s="845"/>
      <c r="Q30" s="859"/>
      <c r="R30" s="152" t="s">
        <v>611</v>
      </c>
    </row>
    <row r="31" spans="1:23" s="90" customFormat="1" ht="15.75" customHeight="1">
      <c r="A31" s="8"/>
      <c r="B31" s="8"/>
      <c r="C31" s="8"/>
      <c r="D31" s="203" t="s">
        <v>396</v>
      </c>
      <c r="E31" s="847"/>
      <c r="F31" s="848"/>
      <c r="G31" s="860"/>
      <c r="H31" s="152" t="s">
        <v>398</v>
      </c>
      <c r="I31" s="203"/>
      <c r="J31" s="847"/>
      <c r="K31" s="848"/>
      <c r="L31" s="860"/>
      <c r="M31" s="152" t="s">
        <v>398</v>
      </c>
      <c r="N31" s="203"/>
      <c r="O31" s="847"/>
      <c r="P31" s="848"/>
      <c r="Q31" s="860"/>
      <c r="R31" s="152" t="s">
        <v>398</v>
      </c>
    </row>
    <row r="32" spans="1:23" s="90" customFormat="1" ht="15.75" customHeight="1">
      <c r="A32" s="8"/>
      <c r="B32" s="8"/>
      <c r="C32" s="8"/>
      <c r="D32" s="203" t="s">
        <v>395</v>
      </c>
      <c r="E32" s="850" t="str">
        <f>IF(OR(E30="",E31="")=TRUE,"",E30*E31)</f>
        <v/>
      </c>
      <c r="F32" s="851"/>
      <c r="G32" s="852"/>
      <c r="H32" s="152" t="s">
        <v>611</v>
      </c>
      <c r="I32" s="203"/>
      <c r="J32" s="850" t="str">
        <f>IF(OR(J30="",J31="")=TRUE,"",J30*J31)</f>
        <v/>
      </c>
      <c r="K32" s="851"/>
      <c r="L32" s="852"/>
      <c r="M32" s="152" t="s">
        <v>611</v>
      </c>
      <c r="N32" s="203"/>
      <c r="O32" s="850" t="str">
        <f>IF(OR(O30="",O31="")=TRUE,"",O30*O31)</f>
        <v/>
      </c>
      <c r="P32" s="851"/>
      <c r="Q32" s="852"/>
      <c r="R32" s="152" t="s">
        <v>611</v>
      </c>
    </row>
    <row r="33" spans="1:19" ht="15.75" customHeight="1">
      <c r="B33" s="9"/>
      <c r="C33" s="9"/>
    </row>
    <row r="34" spans="1:19" ht="15.75" customHeight="1">
      <c r="B34" s="101" t="s">
        <v>403</v>
      </c>
      <c r="C34" s="9"/>
    </row>
    <row r="35" spans="1:19" ht="15.75" customHeight="1">
      <c r="A35" s="14"/>
      <c r="B35" s="15"/>
      <c r="C35" s="101" t="s">
        <v>602</v>
      </c>
      <c r="D35" s="16"/>
      <c r="E35" s="15"/>
      <c r="F35" s="15"/>
      <c r="G35" s="15"/>
      <c r="H35" s="15"/>
      <c r="I35" s="15"/>
      <c r="J35" s="15"/>
      <c r="K35" s="17"/>
      <c r="L35" s="17"/>
      <c r="M35" s="17"/>
      <c r="N35" s="105"/>
      <c r="R35" s="233"/>
    </row>
    <row r="36" spans="1:19" ht="15.75" customHeight="1">
      <c r="A36" s="14"/>
      <c r="B36" s="15"/>
      <c r="C36" s="101"/>
      <c r="D36" s="16"/>
      <c r="E36" s="15"/>
      <c r="F36" s="15"/>
      <c r="G36" s="15"/>
      <c r="H36" s="15"/>
      <c r="I36" s="15"/>
      <c r="J36" s="15"/>
      <c r="K36" s="17"/>
      <c r="L36" s="17"/>
      <c r="M36" s="17"/>
      <c r="N36" s="105"/>
      <c r="R36" s="233"/>
    </row>
    <row r="37" spans="1:19" ht="15.75" customHeight="1">
      <c r="A37" s="14"/>
      <c r="B37" s="15"/>
      <c r="C37" s="101"/>
      <c r="D37" s="307" t="s">
        <v>774</v>
      </c>
      <c r="E37" s="305" t="s">
        <v>599</v>
      </c>
      <c r="F37" s="305"/>
      <c r="G37" s="305" t="s">
        <v>600</v>
      </c>
      <c r="H37" s="305"/>
      <c r="I37" s="305" t="s">
        <v>601</v>
      </c>
      <c r="J37" s="306"/>
      <c r="K37" s="305" t="s">
        <v>26</v>
      </c>
      <c r="L37" s="17"/>
      <c r="M37" s="17"/>
      <c r="N37" s="105"/>
      <c r="R37" s="233"/>
    </row>
    <row r="38" spans="1:19" ht="15.75" customHeight="1">
      <c r="A38" s="14"/>
      <c r="B38" s="15"/>
      <c r="C38" s="101"/>
      <c r="D38" s="16"/>
      <c r="E38" s="15"/>
      <c r="F38" s="15"/>
      <c r="G38" s="15"/>
      <c r="H38" s="15"/>
      <c r="I38" s="15"/>
      <c r="J38" s="15"/>
      <c r="K38" s="17"/>
      <c r="L38" s="17"/>
      <c r="M38" s="17"/>
      <c r="N38" s="105"/>
      <c r="R38" s="233"/>
    </row>
    <row r="39" spans="1:19" ht="15.75" customHeight="1">
      <c r="A39" s="14"/>
      <c r="B39" s="835" t="s">
        <v>759</v>
      </c>
      <c r="C39" s="836"/>
      <c r="D39" s="839" t="str">
        <f>データ参照シート!$B$152</f>
        <v>給湯</v>
      </c>
      <c r="E39" s="827" t="s">
        <v>186</v>
      </c>
      <c r="F39" s="827" t="s">
        <v>187</v>
      </c>
      <c r="G39" s="827" t="s">
        <v>188</v>
      </c>
      <c r="H39" s="827" t="s">
        <v>189</v>
      </c>
      <c r="I39" s="827" t="s">
        <v>190</v>
      </c>
      <c r="J39" s="827" t="s">
        <v>191</v>
      </c>
      <c r="K39" s="827" t="s">
        <v>192</v>
      </c>
      <c r="L39" s="827" t="s">
        <v>193</v>
      </c>
      <c r="M39" s="827" t="s">
        <v>194</v>
      </c>
      <c r="N39" s="827" t="s">
        <v>195</v>
      </c>
      <c r="O39" s="827" t="s">
        <v>196</v>
      </c>
      <c r="P39" s="827" t="s">
        <v>197</v>
      </c>
      <c r="Q39" s="828" t="s">
        <v>542</v>
      </c>
      <c r="R39" s="829"/>
    </row>
    <row r="40" spans="1:19" ht="15.75" customHeight="1">
      <c r="B40" s="837"/>
      <c r="C40" s="838"/>
      <c r="D40" s="840"/>
      <c r="E40" s="636"/>
      <c r="F40" s="636"/>
      <c r="G40" s="636"/>
      <c r="H40" s="636"/>
      <c r="I40" s="636"/>
      <c r="J40" s="636"/>
      <c r="K40" s="636"/>
      <c r="L40" s="636"/>
      <c r="M40" s="636"/>
      <c r="N40" s="636"/>
      <c r="O40" s="636"/>
      <c r="P40" s="636"/>
      <c r="Q40" s="636"/>
      <c r="R40" s="636"/>
    </row>
    <row r="41" spans="1:19" ht="26.25" customHeight="1">
      <c r="B41" s="220" t="s">
        <v>539</v>
      </c>
      <c r="C41" s="831" t="s">
        <v>543</v>
      </c>
      <c r="D41" s="832"/>
      <c r="E41" s="577"/>
      <c r="F41" s="576"/>
      <c r="G41" s="576"/>
      <c r="H41" s="576"/>
      <c r="I41" s="576"/>
      <c r="J41" s="576"/>
      <c r="K41" s="576"/>
      <c r="L41" s="576"/>
      <c r="M41" s="576"/>
      <c r="N41" s="576"/>
      <c r="O41" s="576"/>
      <c r="P41" s="576"/>
      <c r="Q41" s="830">
        <f>SUM(E41:P41)</f>
        <v>0</v>
      </c>
      <c r="R41" s="830"/>
    </row>
    <row r="42" spans="1:19" s="17" customFormat="1" ht="26.25" customHeight="1">
      <c r="A42" s="8"/>
      <c r="B42" s="220" t="s">
        <v>540</v>
      </c>
      <c r="C42" s="833" t="s">
        <v>544</v>
      </c>
      <c r="D42" s="834"/>
      <c r="E42" s="576"/>
      <c r="F42" s="576"/>
      <c r="G42" s="576"/>
      <c r="H42" s="576"/>
      <c r="I42" s="576"/>
      <c r="J42" s="576"/>
      <c r="K42" s="576"/>
      <c r="L42" s="576"/>
      <c r="M42" s="576"/>
      <c r="N42" s="576"/>
      <c r="O42" s="576"/>
      <c r="P42" s="576"/>
      <c r="Q42" s="830">
        <f>SUM(E42:P42)</f>
        <v>0</v>
      </c>
      <c r="R42" s="830"/>
      <c r="S42" s="9"/>
    </row>
    <row r="43" spans="1:19" s="17" customFormat="1" ht="26.25" customHeight="1">
      <c r="A43" s="8"/>
      <c r="B43" s="8"/>
      <c r="J43" s="155"/>
      <c r="K43" s="156"/>
      <c r="L43" s="156"/>
      <c r="M43" s="156"/>
      <c r="N43" s="105"/>
      <c r="O43" s="98"/>
      <c r="P43" s="826" t="s">
        <v>214</v>
      </c>
      <c r="Q43" s="654"/>
      <c r="R43" s="352" t="e">
        <f>ROUNDDOWN(Q41/Q42*100,0)</f>
        <v>#DIV/0!</v>
      </c>
      <c r="S43" s="302" t="s">
        <v>458</v>
      </c>
    </row>
    <row r="44" spans="1:19" ht="15.75" customHeight="1">
      <c r="S44" s="101"/>
    </row>
    <row r="45" spans="1:19" ht="15.75" customHeight="1">
      <c r="B45" s="835" t="s">
        <v>759</v>
      </c>
      <c r="C45" s="836"/>
      <c r="D45" s="839" t="str">
        <f>データ参照シート!$B$153</f>
        <v>空調</v>
      </c>
      <c r="E45" s="827" t="s">
        <v>186</v>
      </c>
      <c r="F45" s="827" t="s">
        <v>187</v>
      </c>
      <c r="G45" s="827" t="s">
        <v>188</v>
      </c>
      <c r="H45" s="827" t="s">
        <v>189</v>
      </c>
      <c r="I45" s="827" t="s">
        <v>190</v>
      </c>
      <c r="J45" s="827" t="s">
        <v>191</v>
      </c>
      <c r="K45" s="827" t="s">
        <v>192</v>
      </c>
      <c r="L45" s="827" t="s">
        <v>193</v>
      </c>
      <c r="M45" s="827" t="s">
        <v>194</v>
      </c>
      <c r="N45" s="827" t="s">
        <v>195</v>
      </c>
      <c r="O45" s="827" t="s">
        <v>196</v>
      </c>
      <c r="P45" s="827" t="s">
        <v>197</v>
      </c>
      <c r="Q45" s="828" t="s">
        <v>542</v>
      </c>
      <c r="R45" s="829"/>
      <c r="S45" s="101"/>
    </row>
    <row r="46" spans="1:19" ht="15.75" customHeight="1">
      <c r="B46" s="837"/>
      <c r="C46" s="838"/>
      <c r="D46" s="840"/>
      <c r="E46" s="636"/>
      <c r="F46" s="636"/>
      <c r="G46" s="636"/>
      <c r="H46" s="636"/>
      <c r="I46" s="636"/>
      <c r="J46" s="636"/>
      <c r="K46" s="636"/>
      <c r="L46" s="636"/>
      <c r="M46" s="636"/>
      <c r="N46" s="636"/>
      <c r="O46" s="636"/>
      <c r="P46" s="636"/>
      <c r="Q46" s="636"/>
      <c r="R46" s="636"/>
      <c r="S46" s="101"/>
    </row>
    <row r="47" spans="1:19" ht="26.25" customHeight="1">
      <c r="B47" s="220" t="s">
        <v>539</v>
      </c>
      <c r="C47" s="831" t="s">
        <v>543</v>
      </c>
      <c r="D47" s="832"/>
      <c r="E47" s="576"/>
      <c r="F47" s="576"/>
      <c r="G47" s="576"/>
      <c r="H47" s="576"/>
      <c r="I47" s="576"/>
      <c r="J47" s="576"/>
      <c r="K47" s="576"/>
      <c r="L47" s="576"/>
      <c r="M47" s="576"/>
      <c r="N47" s="576"/>
      <c r="O47" s="576"/>
      <c r="P47" s="576"/>
      <c r="Q47" s="830">
        <f>SUM(E47:P47)</f>
        <v>0</v>
      </c>
      <c r="R47" s="830"/>
      <c r="S47" s="101"/>
    </row>
    <row r="48" spans="1:19" ht="26.25" customHeight="1">
      <c r="B48" s="220" t="s">
        <v>540</v>
      </c>
      <c r="C48" s="833" t="s">
        <v>544</v>
      </c>
      <c r="D48" s="834"/>
      <c r="E48" s="576"/>
      <c r="F48" s="576"/>
      <c r="G48" s="576"/>
      <c r="H48" s="576"/>
      <c r="I48" s="576"/>
      <c r="J48" s="576"/>
      <c r="K48" s="576"/>
      <c r="L48" s="576"/>
      <c r="M48" s="576"/>
      <c r="N48" s="576"/>
      <c r="O48" s="576"/>
      <c r="P48" s="576"/>
      <c r="Q48" s="830">
        <f>SUM(E48:P48)</f>
        <v>0</v>
      </c>
      <c r="R48" s="830"/>
      <c r="S48" s="101"/>
    </row>
    <row r="49" spans="1:19" ht="26.25" customHeight="1">
      <c r="C49" s="17"/>
      <c r="D49" s="17"/>
      <c r="E49" s="17"/>
      <c r="F49" s="17"/>
      <c r="G49" s="17"/>
      <c r="H49" s="17"/>
      <c r="I49" s="17"/>
      <c r="J49" s="155"/>
      <c r="K49" s="156"/>
      <c r="L49" s="156"/>
      <c r="M49" s="156"/>
      <c r="N49" s="105"/>
      <c r="O49" s="98"/>
      <c r="P49" s="826" t="s">
        <v>214</v>
      </c>
      <c r="Q49" s="654"/>
      <c r="R49" s="352" t="e">
        <f>ROUNDDOWN(Q47/Q48*100,0)</f>
        <v>#DIV/0!</v>
      </c>
      <c r="S49" s="302" t="s">
        <v>458</v>
      </c>
    </row>
    <row r="50" spans="1:19" ht="15.75" customHeight="1">
      <c r="S50" s="101"/>
    </row>
    <row r="51" spans="1:19" ht="15.75" customHeight="1">
      <c r="B51" s="835" t="s">
        <v>759</v>
      </c>
      <c r="C51" s="836"/>
      <c r="D51" s="839" t="str">
        <f>データ参照シート!$B$154</f>
        <v>融雪</v>
      </c>
      <c r="E51" s="827" t="s">
        <v>186</v>
      </c>
      <c r="F51" s="827" t="s">
        <v>187</v>
      </c>
      <c r="G51" s="827" t="s">
        <v>188</v>
      </c>
      <c r="H51" s="827" t="s">
        <v>189</v>
      </c>
      <c r="I51" s="827" t="s">
        <v>190</v>
      </c>
      <c r="J51" s="827" t="s">
        <v>191</v>
      </c>
      <c r="K51" s="827" t="s">
        <v>192</v>
      </c>
      <c r="L51" s="827" t="s">
        <v>193</v>
      </c>
      <c r="M51" s="827" t="s">
        <v>194</v>
      </c>
      <c r="N51" s="827" t="s">
        <v>195</v>
      </c>
      <c r="O51" s="827" t="s">
        <v>196</v>
      </c>
      <c r="P51" s="827" t="s">
        <v>197</v>
      </c>
      <c r="Q51" s="828" t="s">
        <v>542</v>
      </c>
      <c r="R51" s="829"/>
      <c r="S51" s="101"/>
    </row>
    <row r="52" spans="1:19" s="10" customFormat="1" ht="15.75" customHeight="1">
      <c r="A52" s="8"/>
      <c r="B52" s="837"/>
      <c r="C52" s="838"/>
      <c r="D52" s="840"/>
      <c r="E52" s="636"/>
      <c r="F52" s="636"/>
      <c r="G52" s="636"/>
      <c r="H52" s="636"/>
      <c r="I52" s="636"/>
      <c r="J52" s="636"/>
      <c r="K52" s="636"/>
      <c r="L52" s="636"/>
      <c r="M52" s="636"/>
      <c r="N52" s="636"/>
      <c r="O52" s="636"/>
      <c r="P52" s="636"/>
      <c r="Q52" s="636"/>
      <c r="R52" s="636"/>
      <c r="S52" s="101"/>
    </row>
    <row r="53" spans="1:19" s="10" customFormat="1" ht="25.5" customHeight="1">
      <c r="A53" s="8"/>
      <c r="B53" s="220" t="s">
        <v>539</v>
      </c>
      <c r="C53" s="831" t="s">
        <v>543</v>
      </c>
      <c r="D53" s="832"/>
      <c r="E53" s="576"/>
      <c r="F53" s="576"/>
      <c r="G53" s="576"/>
      <c r="H53" s="576"/>
      <c r="I53" s="576"/>
      <c r="J53" s="576"/>
      <c r="K53" s="576"/>
      <c r="L53" s="576"/>
      <c r="M53" s="576"/>
      <c r="N53" s="576"/>
      <c r="O53" s="576"/>
      <c r="P53" s="576"/>
      <c r="Q53" s="830">
        <f>SUM(E53:P53)</f>
        <v>0</v>
      </c>
      <c r="R53" s="830"/>
      <c r="S53" s="101"/>
    </row>
    <row r="54" spans="1:19" ht="25.5" customHeight="1">
      <c r="B54" s="220" t="s">
        <v>540</v>
      </c>
      <c r="C54" s="833" t="s">
        <v>544</v>
      </c>
      <c r="D54" s="834"/>
      <c r="E54" s="576"/>
      <c r="F54" s="576"/>
      <c r="G54" s="576"/>
      <c r="H54" s="576"/>
      <c r="I54" s="576"/>
      <c r="J54" s="576"/>
      <c r="K54" s="576"/>
      <c r="L54" s="576"/>
      <c r="M54" s="576"/>
      <c r="N54" s="576"/>
      <c r="O54" s="576"/>
      <c r="P54" s="576"/>
      <c r="Q54" s="830">
        <f>SUM(E54:P54)</f>
        <v>0</v>
      </c>
      <c r="R54" s="830"/>
      <c r="S54" s="101"/>
    </row>
    <row r="55" spans="1:19" ht="25.5" customHeight="1">
      <c r="C55" s="17"/>
      <c r="D55" s="17"/>
      <c r="E55" s="17"/>
      <c r="F55" s="17"/>
      <c r="G55" s="17"/>
      <c r="H55" s="17"/>
      <c r="I55" s="17"/>
      <c r="J55" s="155"/>
      <c r="K55" s="156"/>
      <c r="L55" s="156"/>
      <c r="M55" s="156"/>
      <c r="N55" s="105"/>
      <c r="O55" s="98"/>
      <c r="P55" s="826" t="s">
        <v>214</v>
      </c>
      <c r="Q55" s="654"/>
      <c r="R55" s="352" t="e">
        <f>ROUNDDOWN(Q53/Q54*100,0)</f>
        <v>#DIV/0!</v>
      </c>
      <c r="S55" s="302" t="s">
        <v>458</v>
      </c>
    </row>
    <row r="56" spans="1:19" ht="15.75" customHeight="1">
      <c r="S56" s="101"/>
    </row>
    <row r="57" spans="1:19" ht="15.75" customHeight="1">
      <c r="B57" s="835" t="s">
        <v>759</v>
      </c>
      <c r="C57" s="836"/>
      <c r="D57" s="839" t="str">
        <f>データ参照シート!$B$155</f>
        <v>その他</v>
      </c>
      <c r="E57" s="827" t="s">
        <v>186</v>
      </c>
      <c r="F57" s="827" t="s">
        <v>187</v>
      </c>
      <c r="G57" s="827" t="s">
        <v>188</v>
      </c>
      <c r="H57" s="827" t="s">
        <v>189</v>
      </c>
      <c r="I57" s="827" t="s">
        <v>190</v>
      </c>
      <c r="J57" s="827" t="s">
        <v>191</v>
      </c>
      <c r="K57" s="827" t="s">
        <v>192</v>
      </c>
      <c r="L57" s="827" t="s">
        <v>193</v>
      </c>
      <c r="M57" s="827" t="s">
        <v>194</v>
      </c>
      <c r="N57" s="827" t="s">
        <v>195</v>
      </c>
      <c r="O57" s="827" t="s">
        <v>196</v>
      </c>
      <c r="P57" s="827" t="s">
        <v>197</v>
      </c>
      <c r="Q57" s="828" t="s">
        <v>542</v>
      </c>
      <c r="R57" s="829"/>
      <c r="S57" s="101"/>
    </row>
    <row r="58" spans="1:19" ht="15.75" customHeight="1">
      <c r="B58" s="837"/>
      <c r="C58" s="838"/>
      <c r="D58" s="840"/>
      <c r="E58" s="636"/>
      <c r="F58" s="636"/>
      <c r="G58" s="636"/>
      <c r="H58" s="636"/>
      <c r="I58" s="636"/>
      <c r="J58" s="636"/>
      <c r="K58" s="636"/>
      <c r="L58" s="636"/>
      <c r="M58" s="636"/>
      <c r="N58" s="636"/>
      <c r="O58" s="636"/>
      <c r="P58" s="636"/>
      <c r="Q58" s="636"/>
      <c r="R58" s="636"/>
      <c r="S58" s="101"/>
    </row>
    <row r="59" spans="1:19" ht="26.25" customHeight="1">
      <c r="B59" s="220" t="s">
        <v>539</v>
      </c>
      <c r="C59" s="831" t="s">
        <v>543</v>
      </c>
      <c r="D59" s="832"/>
      <c r="E59" s="576"/>
      <c r="F59" s="576"/>
      <c r="G59" s="576"/>
      <c r="H59" s="576"/>
      <c r="I59" s="576"/>
      <c r="J59" s="576"/>
      <c r="K59" s="576"/>
      <c r="L59" s="576"/>
      <c r="M59" s="576"/>
      <c r="N59" s="576"/>
      <c r="O59" s="576"/>
      <c r="P59" s="576"/>
      <c r="Q59" s="830">
        <f>SUM(E59:P59)</f>
        <v>0</v>
      </c>
      <c r="R59" s="830"/>
      <c r="S59" s="101"/>
    </row>
    <row r="60" spans="1:19" ht="26.25" customHeight="1">
      <c r="B60" s="220" t="s">
        <v>540</v>
      </c>
      <c r="C60" s="833" t="s">
        <v>544</v>
      </c>
      <c r="D60" s="834"/>
      <c r="E60" s="576"/>
      <c r="F60" s="576"/>
      <c r="G60" s="576"/>
      <c r="H60" s="576"/>
      <c r="I60" s="576"/>
      <c r="J60" s="576"/>
      <c r="K60" s="576"/>
      <c r="L60" s="576"/>
      <c r="M60" s="576"/>
      <c r="N60" s="576"/>
      <c r="O60" s="576"/>
      <c r="P60" s="576"/>
      <c r="Q60" s="830">
        <f>SUM(E60:P60)</f>
        <v>0</v>
      </c>
      <c r="R60" s="830"/>
      <c r="S60" s="101"/>
    </row>
    <row r="61" spans="1:19" ht="26.25" customHeight="1">
      <c r="C61" s="17"/>
      <c r="D61" s="17"/>
      <c r="E61" s="17"/>
      <c r="F61" s="17"/>
      <c r="G61" s="17"/>
      <c r="H61" s="17"/>
      <c r="I61" s="17"/>
      <c r="J61" s="155"/>
      <c r="K61" s="156"/>
      <c r="L61" s="156"/>
      <c r="M61" s="156"/>
      <c r="N61" s="105"/>
      <c r="O61" s="98"/>
      <c r="P61" s="826" t="s">
        <v>214</v>
      </c>
      <c r="Q61" s="654"/>
      <c r="R61" s="352" t="e">
        <f>ROUNDDOWN(Q59/Q60*100,0)</f>
        <v>#DIV/0!</v>
      </c>
      <c r="S61" s="302" t="s">
        <v>458</v>
      </c>
    </row>
  </sheetData>
  <sheetProtection sheet="1" objects="1" scenarios="1" insertColumns="0" insertRows="0"/>
  <mergeCells count="152">
    <mergeCell ref="B2:K2"/>
    <mergeCell ref="C41:D41"/>
    <mergeCell ref="Q41:R41"/>
    <mergeCell ref="I39:I40"/>
    <mergeCell ref="J39:J40"/>
    <mergeCell ref="K39:K40"/>
    <mergeCell ref="J15:L15"/>
    <mergeCell ref="O15:Q15"/>
    <mergeCell ref="J16:L16"/>
    <mergeCell ref="O27:Q27"/>
    <mergeCell ref="J5:L5"/>
    <mergeCell ref="O5:Q5"/>
    <mergeCell ref="J11:L11"/>
    <mergeCell ref="O11:Q11"/>
    <mergeCell ref="J20:L20"/>
    <mergeCell ref="O20:Q20"/>
    <mergeCell ref="O14:Q14"/>
    <mergeCell ref="J17:L17"/>
    <mergeCell ref="O17:Q17"/>
    <mergeCell ref="E12:G12"/>
    <mergeCell ref="E13:G13"/>
    <mergeCell ref="E14:G14"/>
    <mergeCell ref="E15:G15"/>
    <mergeCell ref="E16:G16"/>
    <mergeCell ref="J12:L12"/>
    <mergeCell ref="J13:L13"/>
    <mergeCell ref="J14:L14"/>
    <mergeCell ref="E17:G17"/>
    <mergeCell ref="J27:L27"/>
    <mergeCell ref="J18:L18"/>
    <mergeCell ref="O18:Q18"/>
    <mergeCell ref="E28:G28"/>
    <mergeCell ref="J28:L28"/>
    <mergeCell ref="O28:Q28"/>
    <mergeCell ref="J23:L23"/>
    <mergeCell ref="O23:Q23"/>
    <mergeCell ref="E18:G18"/>
    <mergeCell ref="E24:G24"/>
    <mergeCell ref="J24:L24"/>
    <mergeCell ref="E25:G25"/>
    <mergeCell ref="J25:L25"/>
    <mergeCell ref="J22:L22"/>
    <mergeCell ref="O22:Q22"/>
    <mergeCell ref="O25:Q25"/>
    <mergeCell ref="E32:G32"/>
    <mergeCell ref="J32:L32"/>
    <mergeCell ref="O32:Q32"/>
    <mergeCell ref="E6:G6"/>
    <mergeCell ref="E7:G7"/>
    <mergeCell ref="E8:G8"/>
    <mergeCell ref="E9:G9"/>
    <mergeCell ref="J6:L6"/>
    <mergeCell ref="J7:L7"/>
    <mergeCell ref="J8:L8"/>
    <mergeCell ref="O29:Q29"/>
    <mergeCell ref="E30:G30"/>
    <mergeCell ref="J30:L30"/>
    <mergeCell ref="O30:Q30"/>
    <mergeCell ref="E31:G31"/>
    <mergeCell ref="J31:L31"/>
    <mergeCell ref="O31:Q31"/>
    <mergeCell ref="E23:G23"/>
    <mergeCell ref="E29:G29"/>
    <mergeCell ref="J29:L29"/>
    <mergeCell ref="E21:G21"/>
    <mergeCell ref="J21:L21"/>
    <mergeCell ref="O21:Q21"/>
    <mergeCell ref="E22:G22"/>
    <mergeCell ref="M39:M40"/>
    <mergeCell ref="N39:N40"/>
    <mergeCell ref="O39:O40"/>
    <mergeCell ref="N45:N46"/>
    <mergeCell ref="O45:O46"/>
    <mergeCell ref="C42:D42"/>
    <mergeCell ref="P39:P40"/>
    <mergeCell ref="Q39:R40"/>
    <mergeCell ref="O6:Q6"/>
    <mergeCell ref="O7:Q7"/>
    <mergeCell ref="O8:Q8"/>
    <mergeCell ref="O9:Q9"/>
    <mergeCell ref="O16:Q16"/>
    <mergeCell ref="O24:Q24"/>
    <mergeCell ref="O12:Q12"/>
    <mergeCell ref="O13:Q13"/>
    <mergeCell ref="J9:L9"/>
    <mergeCell ref="B39:C40"/>
    <mergeCell ref="D39:D40"/>
    <mergeCell ref="E39:E40"/>
    <mergeCell ref="F39:F40"/>
    <mergeCell ref="G39:G40"/>
    <mergeCell ref="H39:H40"/>
    <mergeCell ref="L39:L40"/>
    <mergeCell ref="J45:J46"/>
    <mergeCell ref="K45:K46"/>
    <mergeCell ref="L45:L46"/>
    <mergeCell ref="M45:M46"/>
    <mergeCell ref="H45:H46"/>
    <mergeCell ref="I45:I46"/>
    <mergeCell ref="Q42:R42"/>
    <mergeCell ref="P43:Q43"/>
    <mergeCell ref="B45:C46"/>
    <mergeCell ref="D45:D46"/>
    <mergeCell ref="E45:E46"/>
    <mergeCell ref="F45:F46"/>
    <mergeCell ref="G45:G46"/>
    <mergeCell ref="P45:P46"/>
    <mergeCell ref="Q45:R46"/>
    <mergeCell ref="M57:M58"/>
    <mergeCell ref="D51:D52"/>
    <mergeCell ref="E51:E52"/>
    <mergeCell ref="F51:F52"/>
    <mergeCell ref="G51:G52"/>
    <mergeCell ref="H51:H52"/>
    <mergeCell ref="I51:I52"/>
    <mergeCell ref="C47:D47"/>
    <mergeCell ref="Q47:R47"/>
    <mergeCell ref="C48:D48"/>
    <mergeCell ref="Q48:R48"/>
    <mergeCell ref="L51:L52"/>
    <mergeCell ref="M51:M52"/>
    <mergeCell ref="N51:N52"/>
    <mergeCell ref="O51:O52"/>
    <mergeCell ref="J51:J52"/>
    <mergeCell ref="K51:K52"/>
    <mergeCell ref="P51:P52"/>
    <mergeCell ref="Q51:R52"/>
    <mergeCell ref="P49:Q49"/>
    <mergeCell ref="B51:C52"/>
    <mergeCell ref="P61:Q61"/>
    <mergeCell ref="Q53:R53"/>
    <mergeCell ref="C54:D54"/>
    <mergeCell ref="Q54:R54"/>
    <mergeCell ref="P55:Q55"/>
    <mergeCell ref="C53:D53"/>
    <mergeCell ref="K57:K58"/>
    <mergeCell ref="B57:C58"/>
    <mergeCell ref="Q59:R59"/>
    <mergeCell ref="H57:H58"/>
    <mergeCell ref="C60:D60"/>
    <mergeCell ref="Q60:R60"/>
    <mergeCell ref="P57:P58"/>
    <mergeCell ref="Q57:R58"/>
    <mergeCell ref="C59:D59"/>
    <mergeCell ref="I57:I58"/>
    <mergeCell ref="J57:J58"/>
    <mergeCell ref="D57:D58"/>
    <mergeCell ref="E57:E58"/>
    <mergeCell ref="N57:N58"/>
    <mergeCell ref="O57:O58"/>
    <mergeCell ref="F57:F58"/>
    <mergeCell ref="G57:G58"/>
    <mergeCell ref="L57:L58"/>
  </mergeCells>
  <phoneticPr fontId="2"/>
  <conditionalFormatting sqref="J6:M9">
    <cfRule type="expression" dxfId="38" priority="10" stopIfTrue="1">
      <formula>$V$5=FALSE</formula>
    </cfRule>
  </conditionalFormatting>
  <conditionalFormatting sqref="J12:M18">
    <cfRule type="expression" dxfId="37" priority="9" stopIfTrue="1">
      <formula>$V$11=FALSE</formula>
    </cfRule>
  </conditionalFormatting>
  <conditionalFormatting sqref="J21:M25">
    <cfRule type="expression" dxfId="36" priority="8" stopIfTrue="1">
      <formula>$V$20=FALSE</formula>
    </cfRule>
  </conditionalFormatting>
  <conditionalFormatting sqref="J28:M32">
    <cfRule type="expression" dxfId="35" priority="7" stopIfTrue="1">
      <formula>$V$27=FALSE</formula>
    </cfRule>
  </conditionalFormatting>
  <conditionalFormatting sqref="O28:R32">
    <cfRule type="expression" dxfId="34" priority="6" stopIfTrue="1">
      <formula>$W$27=FALSE</formula>
    </cfRule>
  </conditionalFormatting>
  <conditionalFormatting sqref="O21:R25">
    <cfRule type="expression" dxfId="33" priority="5" stopIfTrue="1">
      <formula>$W$20=FALSE</formula>
    </cfRule>
  </conditionalFormatting>
  <conditionalFormatting sqref="O12:R18">
    <cfRule type="expression" dxfId="32" priority="4" stopIfTrue="1">
      <formula>$W$11=FALSE</formula>
    </cfRule>
  </conditionalFormatting>
  <conditionalFormatting sqref="O6:R9">
    <cfRule type="expression" dxfId="31" priority="3" stopIfTrue="1">
      <formula>$W$5=FALSE</formula>
    </cfRule>
  </conditionalFormatting>
  <conditionalFormatting sqref="B39:R42 P43:R43 B45:R48 P49:R49 B51:R54 P55:R55 B57:R60 P61:R61">
    <cfRule type="expression" dxfId="30" priority="1" stopIfTrue="1">
      <formula>$V$1&lt;&gt;"地中熱利用"</formula>
    </cfRule>
  </conditionalFormatting>
  <dataValidations count="1">
    <dataValidation allowBlank="1" showErrorMessage="1" sqref="E41:P42 E47:P48 E53:P54 E59:P60"/>
  </dataValidations>
  <pageMargins left="0.43307086614173229" right="0" top="0.15748031496062992" bottom="0.15748031496062992" header="0.31496062992125984" footer="0.31496062992125984"/>
  <pageSetup paperSize="9" scale="90" fitToHeight="0" orientation="landscape" blackAndWhite="1" r:id="rId1"/>
  <rowBreaks count="1" manualBreakCount="1">
    <brk id="3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8917" r:id="rId4" name="Check Box 5">
              <controlPr defaultSize="0" autoFill="0" autoLine="0" autoPict="0">
                <anchor moveWithCells="1">
                  <from>
                    <xdr:col>3</xdr:col>
                    <xdr:colOff>1619250</xdr:colOff>
                    <xdr:row>35</xdr:row>
                    <xdr:rowOff>114300</xdr:rowOff>
                  </from>
                  <to>
                    <xdr:col>3</xdr:col>
                    <xdr:colOff>1876425</xdr:colOff>
                    <xdr:row>37</xdr:row>
                    <xdr:rowOff>66675</xdr:rowOff>
                  </to>
                </anchor>
              </controlPr>
            </control>
          </mc:Choice>
        </mc:AlternateContent>
        <mc:AlternateContent xmlns:mc="http://schemas.openxmlformats.org/markup-compatibility/2006">
          <mc:Choice Requires="x14">
            <control shapeId="3238918" r:id="rId5" name="Check Box 6">
              <controlPr defaultSize="0" autoFill="0" autoLine="0" autoPict="0">
                <anchor moveWithCells="1">
                  <from>
                    <xdr:col>5</xdr:col>
                    <xdr:colOff>314325</xdr:colOff>
                    <xdr:row>35</xdr:row>
                    <xdr:rowOff>114300</xdr:rowOff>
                  </from>
                  <to>
                    <xdr:col>6</xdr:col>
                    <xdr:colOff>0</xdr:colOff>
                    <xdr:row>37</xdr:row>
                    <xdr:rowOff>66675</xdr:rowOff>
                  </to>
                </anchor>
              </controlPr>
            </control>
          </mc:Choice>
        </mc:AlternateContent>
        <mc:AlternateContent xmlns:mc="http://schemas.openxmlformats.org/markup-compatibility/2006">
          <mc:Choice Requires="x14">
            <control shapeId="3238919" r:id="rId6" name="Check Box 7">
              <controlPr defaultSize="0" autoFill="0" autoLine="0" autoPict="0">
                <anchor moveWithCells="1">
                  <from>
                    <xdr:col>7</xdr:col>
                    <xdr:colOff>323850</xdr:colOff>
                    <xdr:row>35</xdr:row>
                    <xdr:rowOff>114300</xdr:rowOff>
                  </from>
                  <to>
                    <xdr:col>8</xdr:col>
                    <xdr:colOff>9525</xdr:colOff>
                    <xdr:row>37</xdr:row>
                    <xdr:rowOff>66675</xdr:rowOff>
                  </to>
                </anchor>
              </controlPr>
            </control>
          </mc:Choice>
        </mc:AlternateContent>
        <mc:AlternateContent xmlns:mc="http://schemas.openxmlformats.org/markup-compatibility/2006">
          <mc:Choice Requires="x14">
            <control shapeId="3238920" r:id="rId7" name="Check Box 8">
              <controlPr defaultSize="0" autoFill="0" autoLine="0" autoPict="0">
                <anchor moveWithCells="1">
                  <from>
                    <xdr:col>9</xdr:col>
                    <xdr:colOff>333375</xdr:colOff>
                    <xdr:row>35</xdr:row>
                    <xdr:rowOff>114300</xdr:rowOff>
                  </from>
                  <to>
                    <xdr:col>10</xdr:col>
                    <xdr:colOff>19050</xdr:colOff>
                    <xdr:row>37</xdr:row>
                    <xdr:rowOff>66675</xdr:rowOff>
                  </to>
                </anchor>
              </controlPr>
            </control>
          </mc:Choice>
        </mc:AlternateContent>
        <mc:AlternateContent xmlns:mc="http://schemas.openxmlformats.org/markup-compatibility/2006">
          <mc:Choice Requires="x14">
            <control shapeId="3238921" r:id="rId8" name="Check Box 9">
              <controlPr defaultSize="0" autoFill="0" autoLine="0" autoPict="0">
                <anchor moveWithCells="1">
                  <from>
                    <xdr:col>9</xdr:col>
                    <xdr:colOff>228600</xdr:colOff>
                    <xdr:row>3</xdr:row>
                    <xdr:rowOff>228600</xdr:rowOff>
                  </from>
                  <to>
                    <xdr:col>9</xdr:col>
                    <xdr:colOff>457200</xdr:colOff>
                    <xdr:row>5</xdr:row>
                    <xdr:rowOff>0</xdr:rowOff>
                  </to>
                </anchor>
              </controlPr>
            </control>
          </mc:Choice>
        </mc:AlternateContent>
        <mc:AlternateContent xmlns:mc="http://schemas.openxmlformats.org/markup-compatibility/2006">
          <mc:Choice Requires="x14">
            <control shapeId="3238922" r:id="rId9" name="Check Box 10">
              <controlPr defaultSize="0" autoFill="0" autoLine="0" autoPict="0">
                <anchor moveWithCells="1">
                  <from>
                    <xdr:col>14</xdr:col>
                    <xdr:colOff>180975</xdr:colOff>
                    <xdr:row>3</xdr:row>
                    <xdr:rowOff>228600</xdr:rowOff>
                  </from>
                  <to>
                    <xdr:col>14</xdr:col>
                    <xdr:colOff>409575</xdr:colOff>
                    <xdr:row>5</xdr:row>
                    <xdr:rowOff>0</xdr:rowOff>
                  </to>
                </anchor>
              </controlPr>
            </control>
          </mc:Choice>
        </mc:AlternateContent>
        <mc:AlternateContent xmlns:mc="http://schemas.openxmlformats.org/markup-compatibility/2006">
          <mc:Choice Requires="x14">
            <control shapeId="3238923" r:id="rId10" name="Check Box 11">
              <controlPr defaultSize="0" autoFill="0" autoLine="0" autoPict="0">
                <anchor moveWithCells="1">
                  <from>
                    <xdr:col>9</xdr:col>
                    <xdr:colOff>228600</xdr:colOff>
                    <xdr:row>9</xdr:row>
                    <xdr:rowOff>190500</xdr:rowOff>
                  </from>
                  <to>
                    <xdr:col>9</xdr:col>
                    <xdr:colOff>457200</xdr:colOff>
                    <xdr:row>11</xdr:row>
                    <xdr:rowOff>0</xdr:rowOff>
                  </to>
                </anchor>
              </controlPr>
            </control>
          </mc:Choice>
        </mc:AlternateContent>
        <mc:AlternateContent xmlns:mc="http://schemas.openxmlformats.org/markup-compatibility/2006">
          <mc:Choice Requires="x14">
            <control shapeId="3238924" r:id="rId11" name="Check Box 12">
              <controlPr defaultSize="0" autoFill="0" autoLine="0" autoPict="0">
                <anchor moveWithCells="1">
                  <from>
                    <xdr:col>14</xdr:col>
                    <xdr:colOff>180975</xdr:colOff>
                    <xdr:row>9</xdr:row>
                    <xdr:rowOff>190500</xdr:rowOff>
                  </from>
                  <to>
                    <xdr:col>14</xdr:col>
                    <xdr:colOff>409575</xdr:colOff>
                    <xdr:row>11</xdr:row>
                    <xdr:rowOff>0</xdr:rowOff>
                  </to>
                </anchor>
              </controlPr>
            </control>
          </mc:Choice>
        </mc:AlternateContent>
        <mc:AlternateContent xmlns:mc="http://schemas.openxmlformats.org/markup-compatibility/2006">
          <mc:Choice Requires="x14">
            <control shapeId="3238925" r:id="rId12" name="Check Box 13">
              <controlPr defaultSize="0" autoFill="0" autoLine="0" autoPict="0">
                <anchor moveWithCells="1">
                  <from>
                    <xdr:col>9</xdr:col>
                    <xdr:colOff>228600</xdr:colOff>
                    <xdr:row>18</xdr:row>
                    <xdr:rowOff>190500</xdr:rowOff>
                  </from>
                  <to>
                    <xdr:col>9</xdr:col>
                    <xdr:colOff>457200</xdr:colOff>
                    <xdr:row>20</xdr:row>
                    <xdr:rowOff>0</xdr:rowOff>
                  </to>
                </anchor>
              </controlPr>
            </control>
          </mc:Choice>
        </mc:AlternateContent>
        <mc:AlternateContent xmlns:mc="http://schemas.openxmlformats.org/markup-compatibility/2006">
          <mc:Choice Requires="x14">
            <control shapeId="3238926" r:id="rId13" name="Check Box 14">
              <controlPr defaultSize="0" autoFill="0" autoLine="0" autoPict="0">
                <anchor moveWithCells="1">
                  <from>
                    <xdr:col>14</xdr:col>
                    <xdr:colOff>180975</xdr:colOff>
                    <xdr:row>18</xdr:row>
                    <xdr:rowOff>190500</xdr:rowOff>
                  </from>
                  <to>
                    <xdr:col>14</xdr:col>
                    <xdr:colOff>409575</xdr:colOff>
                    <xdr:row>20</xdr:row>
                    <xdr:rowOff>0</xdr:rowOff>
                  </to>
                </anchor>
              </controlPr>
            </control>
          </mc:Choice>
        </mc:AlternateContent>
        <mc:AlternateContent xmlns:mc="http://schemas.openxmlformats.org/markup-compatibility/2006">
          <mc:Choice Requires="x14">
            <control shapeId="3238927" r:id="rId14" name="Check Box 15">
              <controlPr defaultSize="0" autoFill="0" autoLine="0" autoPict="0">
                <anchor moveWithCells="1">
                  <from>
                    <xdr:col>9</xdr:col>
                    <xdr:colOff>247650</xdr:colOff>
                    <xdr:row>25</xdr:row>
                    <xdr:rowOff>190500</xdr:rowOff>
                  </from>
                  <to>
                    <xdr:col>9</xdr:col>
                    <xdr:colOff>476250</xdr:colOff>
                    <xdr:row>27</xdr:row>
                    <xdr:rowOff>0</xdr:rowOff>
                  </to>
                </anchor>
              </controlPr>
            </control>
          </mc:Choice>
        </mc:AlternateContent>
        <mc:AlternateContent xmlns:mc="http://schemas.openxmlformats.org/markup-compatibility/2006">
          <mc:Choice Requires="x14">
            <control shapeId="3238928" r:id="rId15" name="Check Box 16">
              <controlPr defaultSize="0" autoFill="0" autoLine="0" autoPict="0">
                <anchor moveWithCells="1">
                  <from>
                    <xdr:col>14</xdr:col>
                    <xdr:colOff>200025</xdr:colOff>
                    <xdr:row>25</xdr:row>
                    <xdr:rowOff>190500</xdr:rowOff>
                  </from>
                  <to>
                    <xdr:col>14</xdr:col>
                    <xdr:colOff>428625</xdr:colOff>
                    <xdr:row>27</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W97"/>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8" t="s">
        <v>1020</v>
      </c>
      <c r="B1" s="7"/>
      <c r="S1" s="324"/>
      <c r="V1" s="9">
        <f>データ参照シート!B2</f>
        <v>0</v>
      </c>
    </row>
    <row r="2" spans="1:23" ht="22.5" customHeight="1">
      <c r="B2" s="853" t="s">
        <v>424</v>
      </c>
      <c r="C2" s="854"/>
      <c r="D2" s="854"/>
      <c r="E2" s="854"/>
      <c r="F2" s="854"/>
      <c r="G2" s="854"/>
      <c r="H2" s="854"/>
      <c r="I2" s="854"/>
      <c r="J2" s="854"/>
      <c r="K2" s="854"/>
      <c r="L2" s="211"/>
      <c r="M2" s="211"/>
    </row>
    <row r="3" spans="1:23" ht="9.75" customHeight="1">
      <c r="B3" s="7"/>
    </row>
    <row r="4" spans="1:23" ht="18.75" customHeight="1">
      <c r="B4" s="98" t="s">
        <v>976</v>
      </c>
    </row>
    <row r="5" spans="1:23" ht="18.75" customHeight="1">
      <c r="B5" s="98"/>
      <c r="C5" s="98" t="s">
        <v>406</v>
      </c>
      <c r="N5" s="9"/>
      <c r="O5" s="9"/>
    </row>
    <row r="6" spans="1:23" ht="18.75" customHeight="1">
      <c r="B6" s="98"/>
      <c r="D6" s="101" t="s">
        <v>426</v>
      </c>
      <c r="E6" s="844"/>
      <c r="F6" s="845"/>
      <c r="G6" s="846"/>
      <c r="H6" s="101" t="s">
        <v>772</v>
      </c>
      <c r="N6" s="9"/>
      <c r="O6" s="9"/>
    </row>
    <row r="7" spans="1:23" ht="18.75" customHeight="1">
      <c r="B7" s="98"/>
      <c r="D7" s="101" t="s">
        <v>427</v>
      </c>
      <c r="E7" s="844"/>
      <c r="F7" s="845"/>
      <c r="G7" s="846"/>
      <c r="H7" s="101" t="s">
        <v>614</v>
      </c>
      <c r="I7" s="10"/>
      <c r="N7" s="9"/>
      <c r="O7" s="9"/>
    </row>
    <row r="8" spans="1:23" ht="18.75" customHeight="1">
      <c r="B8" s="98"/>
      <c r="D8" s="101" t="s">
        <v>441</v>
      </c>
      <c r="E8" s="847"/>
      <c r="F8" s="848"/>
      <c r="G8" s="849"/>
      <c r="H8" s="101" t="s">
        <v>616</v>
      </c>
      <c r="I8" s="10"/>
      <c r="N8" s="9"/>
      <c r="O8" s="9"/>
    </row>
    <row r="9" spans="1:23" ht="18.75" customHeight="1">
      <c r="B9" s="98"/>
      <c r="D9" s="101" t="s">
        <v>440</v>
      </c>
      <c r="E9" s="847"/>
      <c r="F9" s="848"/>
      <c r="G9" s="849"/>
      <c r="H9" s="101" t="s">
        <v>428</v>
      </c>
      <c r="I9" s="10"/>
      <c r="N9" s="9"/>
      <c r="O9" s="9"/>
    </row>
    <row r="10" spans="1:23" ht="18.75" customHeight="1">
      <c r="B10" s="98"/>
      <c r="D10" s="101" t="s">
        <v>439</v>
      </c>
      <c r="E10" s="874" t="str">
        <f>IF(OR(E8="",E9="")=TRUE,"",E8/E9)</f>
        <v/>
      </c>
      <c r="F10" s="875"/>
      <c r="G10" s="876"/>
      <c r="H10" s="101" t="s">
        <v>615</v>
      </c>
      <c r="I10" s="10"/>
      <c r="N10" s="9"/>
      <c r="O10" s="9"/>
    </row>
    <row r="11" spans="1:23" ht="18.75" customHeight="1">
      <c r="B11" s="98"/>
      <c r="C11" s="239"/>
      <c r="D11" s="240"/>
      <c r="E11" s="240"/>
      <c r="F11" s="240"/>
      <c r="G11" s="240"/>
      <c r="H11" s="240"/>
      <c r="I11" s="240"/>
      <c r="J11" s="240"/>
      <c r="K11" s="240"/>
      <c r="L11" s="240"/>
      <c r="M11" s="240"/>
      <c r="N11" s="242"/>
      <c r="O11" s="243"/>
      <c r="P11" s="240"/>
      <c r="Q11" s="240"/>
      <c r="R11" s="240"/>
      <c r="U11" s="472"/>
      <c r="V11" s="473" t="s">
        <v>982</v>
      </c>
      <c r="W11" s="473" t="s">
        <v>983</v>
      </c>
    </row>
    <row r="12" spans="1:23" ht="18.75" customHeight="1">
      <c r="B12" s="98"/>
      <c r="C12" s="98" t="s">
        <v>442</v>
      </c>
      <c r="J12" s="855" t="s">
        <v>977</v>
      </c>
      <c r="K12" s="856"/>
      <c r="L12" s="856"/>
      <c r="O12" s="855" t="s">
        <v>978</v>
      </c>
      <c r="P12" s="856"/>
      <c r="Q12" s="856"/>
      <c r="U12" s="472" t="str">
        <f>C12</f>
        <v>・バイオマス燃料</v>
      </c>
      <c r="V12" s="472" t="b">
        <v>0</v>
      </c>
      <c r="W12" s="472" t="b">
        <v>0</v>
      </c>
    </row>
    <row r="13" spans="1:23" ht="18.75" customHeight="1">
      <c r="B13" s="98"/>
      <c r="D13" s="101" t="s">
        <v>443</v>
      </c>
      <c r="E13" s="841"/>
      <c r="F13" s="842"/>
      <c r="G13" s="843"/>
      <c r="J13" s="841"/>
      <c r="K13" s="842"/>
      <c r="L13" s="843"/>
      <c r="N13" s="9"/>
      <c r="O13" s="841"/>
      <c r="P13" s="842"/>
      <c r="Q13" s="843"/>
      <c r="U13" s="472"/>
      <c r="V13" s="472"/>
      <c r="W13" s="472"/>
    </row>
    <row r="14" spans="1:23" ht="18.75" customHeight="1">
      <c r="B14" s="98"/>
      <c r="D14" s="101" t="s">
        <v>444</v>
      </c>
      <c r="E14" s="877">
        <f>データ参照シート!B81</f>
        <v>0</v>
      </c>
      <c r="F14" s="878"/>
      <c r="G14" s="879"/>
      <c r="H14" s="101" t="s">
        <v>617</v>
      </c>
      <c r="I14" s="101"/>
      <c r="J14" s="877"/>
      <c r="K14" s="878"/>
      <c r="L14" s="879"/>
      <c r="M14" s="101" t="s">
        <v>617</v>
      </c>
      <c r="N14" s="101"/>
      <c r="O14" s="877"/>
      <c r="P14" s="878"/>
      <c r="Q14" s="879"/>
      <c r="R14" s="101" t="s">
        <v>617</v>
      </c>
      <c r="U14" s="472"/>
      <c r="V14" s="472"/>
      <c r="W14" s="472"/>
    </row>
    <row r="15" spans="1:23" ht="18.75" customHeight="1">
      <c r="B15" s="98"/>
      <c r="C15" s="239"/>
      <c r="D15" s="240"/>
      <c r="E15" s="240"/>
      <c r="F15" s="240"/>
      <c r="G15" s="240"/>
      <c r="H15" s="240"/>
      <c r="I15" s="240"/>
      <c r="J15" s="240"/>
      <c r="K15" s="240"/>
      <c r="L15" s="240"/>
      <c r="M15" s="240"/>
      <c r="N15" s="242"/>
      <c r="O15" s="243"/>
      <c r="P15" s="240"/>
      <c r="Q15" s="240"/>
      <c r="R15" s="240"/>
      <c r="U15" s="472"/>
      <c r="V15" s="473" t="s">
        <v>982</v>
      </c>
      <c r="W15" s="473" t="s">
        <v>983</v>
      </c>
    </row>
    <row r="16" spans="1:23" s="90" customFormat="1" ht="15.75" customHeight="1">
      <c r="A16" s="8"/>
      <c r="B16" s="8"/>
      <c r="C16" s="98" t="s">
        <v>429</v>
      </c>
      <c r="D16" s="9"/>
      <c r="E16" s="9"/>
      <c r="F16" s="9"/>
      <c r="G16" s="9"/>
      <c r="H16" s="9"/>
      <c r="I16" s="9"/>
      <c r="J16" s="9"/>
      <c r="K16" s="9"/>
      <c r="L16" s="9"/>
      <c r="M16" s="9"/>
      <c r="O16" s="10"/>
      <c r="P16" s="9"/>
      <c r="Q16" s="9"/>
      <c r="R16" s="9"/>
      <c r="U16" s="472" t="str">
        <f>C16</f>
        <v>・補助燃料等</v>
      </c>
      <c r="V16" s="474" t="b">
        <v>0</v>
      </c>
      <c r="W16" s="474" t="b">
        <v>0</v>
      </c>
    </row>
    <row r="17" spans="1:23" s="90" customFormat="1" ht="15.75" customHeight="1">
      <c r="A17" s="8"/>
      <c r="B17" s="8"/>
      <c r="C17" s="98"/>
      <c r="D17" s="101" t="s">
        <v>430</v>
      </c>
      <c r="E17" s="9"/>
      <c r="F17" s="9"/>
      <c r="G17" s="9"/>
      <c r="H17" s="9"/>
      <c r="I17" s="9"/>
      <c r="J17" s="855" t="s">
        <v>977</v>
      </c>
      <c r="K17" s="856"/>
      <c r="L17" s="856"/>
      <c r="M17" s="9"/>
      <c r="O17" s="855" t="s">
        <v>978</v>
      </c>
      <c r="P17" s="856"/>
      <c r="Q17" s="856"/>
      <c r="R17" s="9"/>
      <c r="U17" s="474"/>
      <c r="V17" s="474"/>
      <c r="W17" s="474"/>
    </row>
    <row r="18" spans="1:23" s="90" customFormat="1" ht="15.75" customHeight="1">
      <c r="A18" s="8"/>
      <c r="B18" s="8"/>
      <c r="C18" s="98"/>
      <c r="D18" s="203" t="s">
        <v>432</v>
      </c>
      <c r="E18" s="865"/>
      <c r="F18" s="866"/>
      <c r="G18" s="867"/>
      <c r="H18" s="101" t="s">
        <v>618</v>
      </c>
      <c r="J18" s="865"/>
      <c r="K18" s="866"/>
      <c r="L18" s="867"/>
      <c r="M18" s="101" t="s">
        <v>618</v>
      </c>
      <c r="O18" s="865"/>
      <c r="P18" s="866"/>
      <c r="Q18" s="867"/>
      <c r="R18" s="101" t="s">
        <v>618</v>
      </c>
      <c r="U18" s="474"/>
      <c r="V18" s="474"/>
      <c r="W18" s="474"/>
    </row>
    <row r="19" spans="1:23" s="90" customFormat="1" ht="15.75" customHeight="1">
      <c r="A19" s="8"/>
      <c r="B19" s="8"/>
      <c r="C19" s="98"/>
      <c r="D19" s="203" t="s">
        <v>433</v>
      </c>
      <c r="E19" s="847"/>
      <c r="F19" s="848"/>
      <c r="G19" s="849"/>
      <c r="H19" s="101" t="s">
        <v>431</v>
      </c>
      <c r="I19" s="9"/>
      <c r="J19" s="847"/>
      <c r="K19" s="848"/>
      <c r="L19" s="849"/>
      <c r="M19" s="101" t="s">
        <v>431</v>
      </c>
      <c r="O19" s="847"/>
      <c r="P19" s="848"/>
      <c r="Q19" s="849"/>
      <c r="R19" s="101" t="s">
        <v>431</v>
      </c>
      <c r="U19" s="474"/>
      <c r="V19" s="474"/>
      <c r="W19" s="474"/>
    </row>
    <row r="20" spans="1:23" s="90" customFormat="1" ht="15.75" customHeight="1">
      <c r="A20" s="8"/>
      <c r="B20" s="8"/>
      <c r="C20" s="98"/>
      <c r="D20" s="203" t="s">
        <v>381</v>
      </c>
      <c r="E20" s="9"/>
      <c r="F20" s="9"/>
      <c r="H20" s="101"/>
      <c r="I20" s="9"/>
      <c r="J20" s="9"/>
      <c r="K20" s="9"/>
      <c r="M20" s="101"/>
      <c r="O20" s="9"/>
      <c r="P20" s="9"/>
      <c r="R20" s="101"/>
      <c r="U20" s="474"/>
      <c r="V20" s="474"/>
      <c r="W20" s="474"/>
    </row>
    <row r="21" spans="1:23" s="90" customFormat="1" ht="15.75" customHeight="1">
      <c r="A21" s="8"/>
      <c r="B21" s="8"/>
      <c r="C21" s="98"/>
      <c r="D21" s="203" t="s">
        <v>432</v>
      </c>
      <c r="E21" s="865"/>
      <c r="F21" s="866"/>
      <c r="G21" s="867"/>
      <c r="H21" s="101" t="s">
        <v>618</v>
      </c>
      <c r="I21" s="9"/>
      <c r="J21" s="865"/>
      <c r="K21" s="866"/>
      <c r="L21" s="867"/>
      <c r="M21" s="101" t="s">
        <v>618</v>
      </c>
      <c r="O21" s="865"/>
      <c r="P21" s="866"/>
      <c r="Q21" s="867"/>
      <c r="R21" s="101" t="s">
        <v>618</v>
      </c>
      <c r="U21" s="474"/>
      <c r="V21" s="474"/>
      <c r="W21" s="474"/>
    </row>
    <row r="22" spans="1:23" s="90" customFormat="1" ht="15.75" customHeight="1">
      <c r="A22" s="8"/>
      <c r="B22" s="8"/>
      <c r="C22" s="98"/>
      <c r="D22" s="203" t="s">
        <v>433</v>
      </c>
      <c r="E22" s="847"/>
      <c r="F22" s="848"/>
      <c r="G22" s="849"/>
      <c r="H22" s="101" t="s">
        <v>431</v>
      </c>
      <c r="I22" s="9"/>
      <c r="J22" s="847"/>
      <c r="K22" s="848"/>
      <c r="L22" s="849"/>
      <c r="M22" s="101" t="s">
        <v>431</v>
      </c>
      <c r="O22" s="847"/>
      <c r="P22" s="848"/>
      <c r="Q22" s="849"/>
      <c r="R22" s="101" t="s">
        <v>431</v>
      </c>
      <c r="U22" s="474"/>
      <c r="V22" s="474"/>
      <c r="W22" s="474"/>
    </row>
    <row r="23" spans="1:23" s="90" customFormat="1" ht="15.75" customHeight="1">
      <c r="A23" s="8"/>
      <c r="B23" s="8"/>
      <c r="C23" s="245"/>
      <c r="D23" s="240"/>
      <c r="E23" s="240"/>
      <c r="F23" s="240"/>
      <c r="G23" s="240"/>
      <c r="H23" s="240"/>
      <c r="I23" s="240"/>
      <c r="J23" s="240"/>
      <c r="K23" s="240"/>
      <c r="L23" s="240"/>
      <c r="M23" s="240"/>
      <c r="N23" s="242"/>
      <c r="O23" s="243"/>
      <c r="P23" s="240"/>
      <c r="Q23" s="240"/>
      <c r="R23" s="240"/>
      <c r="U23" s="474"/>
      <c r="V23" s="473" t="s">
        <v>982</v>
      </c>
      <c r="W23" s="473" t="s">
        <v>983</v>
      </c>
    </row>
    <row r="24" spans="1:23" s="90" customFormat="1" ht="15.75" customHeight="1">
      <c r="A24" s="8"/>
      <c r="B24" s="8"/>
      <c r="C24" s="98" t="s">
        <v>434</v>
      </c>
      <c r="D24" s="9"/>
      <c r="E24" s="9"/>
      <c r="F24" s="9"/>
      <c r="G24" s="9"/>
      <c r="H24" s="9"/>
      <c r="I24" s="9"/>
      <c r="J24" s="855" t="s">
        <v>977</v>
      </c>
      <c r="K24" s="856"/>
      <c r="L24" s="856"/>
      <c r="M24" s="9"/>
      <c r="O24" s="855" t="s">
        <v>978</v>
      </c>
      <c r="P24" s="856"/>
      <c r="Q24" s="856"/>
      <c r="R24" s="9"/>
      <c r="U24" s="472" t="str">
        <f>C24</f>
        <v>・バイオマスボイラ</v>
      </c>
      <c r="V24" s="474" t="b">
        <v>0</v>
      </c>
      <c r="W24" s="474" t="b">
        <v>0</v>
      </c>
    </row>
    <row r="25" spans="1:23" s="90" customFormat="1" ht="15.75" customHeight="1">
      <c r="A25" s="8"/>
      <c r="B25" s="8"/>
      <c r="C25" s="8"/>
      <c r="D25" s="99" t="s">
        <v>185</v>
      </c>
      <c r="E25" s="841"/>
      <c r="F25" s="842"/>
      <c r="G25" s="843"/>
      <c r="H25" s="95"/>
      <c r="J25" s="841"/>
      <c r="K25" s="842"/>
      <c r="L25" s="843"/>
      <c r="M25" s="95"/>
      <c r="O25" s="841"/>
      <c r="P25" s="842"/>
      <c r="Q25" s="843"/>
      <c r="R25" s="95"/>
      <c r="U25" s="474"/>
      <c r="V25" s="474"/>
      <c r="W25" s="474"/>
    </row>
    <row r="26" spans="1:23" s="90" customFormat="1" ht="15.75" customHeight="1">
      <c r="A26" s="8"/>
      <c r="B26" s="8"/>
      <c r="C26" s="8"/>
      <c r="D26" s="203" t="s">
        <v>337</v>
      </c>
      <c r="E26" s="841"/>
      <c r="F26" s="842"/>
      <c r="G26" s="843"/>
      <c r="H26" s="95"/>
      <c r="I26" s="13"/>
      <c r="J26" s="841"/>
      <c r="K26" s="842"/>
      <c r="L26" s="843"/>
      <c r="M26" s="95"/>
      <c r="O26" s="841"/>
      <c r="P26" s="842"/>
      <c r="Q26" s="843"/>
      <c r="R26" s="95"/>
      <c r="U26" s="474"/>
      <c r="V26" s="474"/>
      <c r="W26" s="474"/>
    </row>
    <row r="27" spans="1:23" s="90" customFormat="1" ht="15.75" customHeight="1">
      <c r="A27" s="8"/>
      <c r="B27" s="8"/>
      <c r="C27" s="8"/>
      <c r="D27" s="101" t="s">
        <v>435</v>
      </c>
      <c r="E27" s="868"/>
      <c r="F27" s="869"/>
      <c r="G27" s="870"/>
      <c r="H27" s="96"/>
      <c r="I27" s="94"/>
      <c r="J27" s="868"/>
      <c r="K27" s="869"/>
      <c r="L27" s="870"/>
      <c r="M27" s="96"/>
      <c r="O27" s="868"/>
      <c r="P27" s="869"/>
      <c r="Q27" s="870"/>
      <c r="R27" s="96"/>
      <c r="U27" s="474"/>
      <c r="V27" s="474"/>
      <c r="W27" s="474"/>
    </row>
    <row r="28" spans="1:23" s="90" customFormat="1" ht="15.75" customHeight="1">
      <c r="A28" s="8"/>
      <c r="B28" s="8"/>
      <c r="C28" s="8"/>
      <c r="D28" s="101" t="s">
        <v>400</v>
      </c>
      <c r="E28" s="844"/>
      <c r="F28" s="845"/>
      <c r="G28" s="846"/>
      <c r="H28" s="101" t="s">
        <v>619</v>
      </c>
      <c r="I28" s="94"/>
      <c r="J28" s="844"/>
      <c r="K28" s="845"/>
      <c r="L28" s="846"/>
      <c r="M28" s="101" t="s">
        <v>619</v>
      </c>
      <c r="O28" s="844"/>
      <c r="P28" s="845"/>
      <c r="Q28" s="846"/>
      <c r="R28" s="101" t="s">
        <v>619</v>
      </c>
      <c r="U28" s="474"/>
      <c r="V28" s="474"/>
      <c r="W28" s="474"/>
    </row>
    <row r="29" spans="1:23" s="90" customFormat="1" ht="15.75" customHeight="1">
      <c r="A29" s="8"/>
      <c r="B29" s="8"/>
      <c r="C29" s="8"/>
      <c r="D29" s="101" t="s">
        <v>396</v>
      </c>
      <c r="E29" s="847"/>
      <c r="F29" s="848"/>
      <c r="G29" s="849"/>
      <c r="H29" s="101" t="s">
        <v>398</v>
      </c>
      <c r="I29" s="94"/>
      <c r="J29" s="847"/>
      <c r="K29" s="848"/>
      <c r="L29" s="849"/>
      <c r="M29" s="101" t="s">
        <v>398</v>
      </c>
      <c r="O29" s="847"/>
      <c r="P29" s="848"/>
      <c r="Q29" s="849"/>
      <c r="R29" s="101" t="s">
        <v>398</v>
      </c>
      <c r="U29" s="474"/>
      <c r="V29" s="474"/>
      <c r="W29" s="474"/>
    </row>
    <row r="30" spans="1:23" s="90" customFormat="1" ht="15.75" customHeight="1">
      <c r="A30" s="8"/>
      <c r="B30" s="8"/>
      <c r="C30" s="8"/>
      <c r="D30" s="203" t="s">
        <v>606</v>
      </c>
      <c r="E30" s="850" t="str">
        <f>IF(OR(E28="",E29="")=TRUE,"",E28*E29)</f>
        <v/>
      </c>
      <c r="F30" s="851"/>
      <c r="G30" s="852"/>
      <c r="H30" s="101" t="s">
        <v>619</v>
      </c>
      <c r="I30" s="20"/>
      <c r="J30" s="850" t="str">
        <f>IF(OR(J28="",J29="")=TRUE,"",J28*J29)</f>
        <v/>
      </c>
      <c r="K30" s="851"/>
      <c r="L30" s="852"/>
      <c r="M30" s="101" t="s">
        <v>619</v>
      </c>
      <c r="O30" s="850" t="str">
        <f>IF(OR(O28="",O29="")=TRUE,"",O28*O29)</f>
        <v/>
      </c>
      <c r="P30" s="851"/>
      <c r="Q30" s="852"/>
      <c r="R30" s="101" t="s">
        <v>619</v>
      </c>
      <c r="U30" s="474"/>
      <c r="V30" s="474"/>
      <c r="W30" s="474"/>
    </row>
    <row r="31" spans="1:23" s="90" customFormat="1" ht="15.75" customHeight="1">
      <c r="A31" s="8"/>
      <c r="B31" s="8"/>
      <c r="C31" s="8"/>
      <c r="D31" s="9"/>
      <c r="E31" s="95"/>
      <c r="F31" s="9"/>
      <c r="G31" s="9"/>
      <c r="H31" s="9"/>
      <c r="I31" s="9"/>
      <c r="J31" s="9"/>
      <c r="K31" s="9"/>
      <c r="L31" s="9"/>
      <c r="M31" s="9"/>
      <c r="O31" s="10"/>
      <c r="P31" s="9"/>
      <c r="Q31" s="9"/>
      <c r="R31" s="9"/>
      <c r="U31" s="474"/>
      <c r="V31" s="473" t="s">
        <v>982</v>
      </c>
      <c r="W31" s="473" t="s">
        <v>983</v>
      </c>
    </row>
    <row r="32" spans="1:23" s="90" customFormat="1" ht="15.75" customHeight="1">
      <c r="A32" s="8"/>
      <c r="B32" s="8"/>
      <c r="C32" s="98" t="s">
        <v>305</v>
      </c>
      <c r="D32" s="9"/>
      <c r="E32" s="9"/>
      <c r="F32" s="9"/>
      <c r="G32" s="9"/>
      <c r="H32" s="9"/>
      <c r="I32" s="9"/>
      <c r="J32" s="855" t="s">
        <v>977</v>
      </c>
      <c r="K32" s="856"/>
      <c r="L32" s="856"/>
      <c r="M32" s="9"/>
      <c r="O32" s="855" t="s">
        <v>978</v>
      </c>
      <c r="P32" s="856"/>
      <c r="Q32" s="856"/>
      <c r="R32" s="9"/>
      <c r="U32" s="472" t="str">
        <f>C32</f>
        <v>・バイオマス受入・供給設備</v>
      </c>
      <c r="V32" s="474" t="b">
        <v>0</v>
      </c>
      <c r="W32" s="474" t="b">
        <v>0</v>
      </c>
    </row>
    <row r="33" spans="1:23" s="90" customFormat="1" ht="15.75" customHeight="1">
      <c r="A33" s="8"/>
      <c r="B33" s="8"/>
      <c r="C33" s="8"/>
      <c r="D33" s="99" t="s">
        <v>185</v>
      </c>
      <c r="E33" s="841"/>
      <c r="F33" s="842"/>
      <c r="G33" s="843"/>
      <c r="H33" s="9"/>
      <c r="I33" s="246"/>
      <c r="J33" s="841"/>
      <c r="K33" s="842"/>
      <c r="L33" s="843"/>
      <c r="M33" s="9"/>
      <c r="N33" s="246"/>
      <c r="O33" s="841"/>
      <c r="P33" s="842"/>
      <c r="Q33" s="843"/>
      <c r="R33" s="9"/>
      <c r="U33" s="474"/>
      <c r="V33" s="474"/>
      <c r="W33" s="474"/>
    </row>
    <row r="34" spans="1:23" s="90" customFormat="1" ht="15.75" customHeight="1">
      <c r="A34" s="8"/>
      <c r="B34" s="8"/>
      <c r="C34" s="8"/>
      <c r="D34" s="203" t="s">
        <v>337</v>
      </c>
      <c r="E34" s="841"/>
      <c r="F34" s="842"/>
      <c r="G34" s="843"/>
      <c r="H34" s="9"/>
      <c r="I34" s="9"/>
      <c r="J34" s="841"/>
      <c r="K34" s="842"/>
      <c r="L34" s="843"/>
      <c r="M34" s="9"/>
      <c r="O34" s="841"/>
      <c r="P34" s="842"/>
      <c r="Q34" s="843"/>
      <c r="R34" s="9"/>
      <c r="U34" s="474"/>
      <c r="V34" s="474"/>
      <c r="W34" s="474"/>
    </row>
    <row r="35" spans="1:23" s="90" customFormat="1" ht="15.75" customHeight="1">
      <c r="A35" s="8"/>
      <c r="B35" s="8"/>
      <c r="C35" s="8"/>
      <c r="D35" s="101" t="s">
        <v>435</v>
      </c>
      <c r="E35" s="868"/>
      <c r="F35" s="869"/>
      <c r="G35" s="870"/>
      <c r="H35" s="9"/>
      <c r="I35" s="9"/>
      <c r="J35" s="868"/>
      <c r="K35" s="869"/>
      <c r="L35" s="870"/>
      <c r="M35" s="9"/>
      <c r="O35" s="868"/>
      <c r="P35" s="869"/>
      <c r="Q35" s="870"/>
      <c r="R35" s="9"/>
      <c r="U35" s="474"/>
      <c r="V35" s="474"/>
      <c r="W35" s="474"/>
    </row>
    <row r="36" spans="1:23" s="90" customFormat="1" ht="15.75" customHeight="1">
      <c r="A36" s="8"/>
      <c r="B36" s="8"/>
      <c r="C36" s="8"/>
      <c r="D36" s="101" t="s">
        <v>436</v>
      </c>
      <c r="E36" s="844"/>
      <c r="F36" s="845"/>
      <c r="G36" s="846"/>
      <c r="H36" s="101" t="s">
        <v>610</v>
      </c>
      <c r="I36" s="9"/>
      <c r="J36" s="844"/>
      <c r="K36" s="845"/>
      <c r="L36" s="846"/>
      <c r="M36" s="101" t="s">
        <v>610</v>
      </c>
      <c r="O36" s="844"/>
      <c r="P36" s="845"/>
      <c r="Q36" s="846"/>
      <c r="R36" s="101" t="s">
        <v>610</v>
      </c>
      <c r="U36" s="474"/>
      <c r="V36" s="474"/>
      <c r="W36" s="474"/>
    </row>
    <row r="37" spans="1:23" s="90" customFormat="1" ht="15.75" customHeight="1">
      <c r="A37" s="8"/>
      <c r="B37" s="8"/>
      <c r="C37" s="8"/>
      <c r="D37" s="101" t="s">
        <v>401</v>
      </c>
      <c r="E37" s="847"/>
      <c r="F37" s="848"/>
      <c r="G37" s="849"/>
      <c r="H37" s="101" t="s">
        <v>437</v>
      </c>
      <c r="I37" s="9"/>
      <c r="J37" s="847"/>
      <c r="K37" s="848"/>
      <c r="L37" s="849"/>
      <c r="M37" s="101" t="s">
        <v>437</v>
      </c>
      <c r="O37" s="847"/>
      <c r="P37" s="848"/>
      <c r="Q37" s="849"/>
      <c r="R37" s="101" t="s">
        <v>437</v>
      </c>
      <c r="U37" s="474"/>
      <c r="V37" s="474"/>
      <c r="W37" s="474"/>
    </row>
    <row r="38" spans="1:23" s="90" customFormat="1" ht="15.75" customHeight="1">
      <c r="A38" s="8"/>
      <c r="B38" s="8"/>
      <c r="C38" s="8"/>
      <c r="D38" s="203" t="s">
        <v>620</v>
      </c>
      <c r="E38" s="850" t="str">
        <f>IF(OR(E36="",E37="")=TRUE,"",E36*E37)</f>
        <v/>
      </c>
      <c r="F38" s="851"/>
      <c r="G38" s="852"/>
      <c r="H38" s="101" t="s">
        <v>610</v>
      </c>
      <c r="I38" s="9"/>
      <c r="J38" s="850" t="str">
        <f>IF(OR(J36="",J37="")=TRUE,"",J36*J37)</f>
        <v/>
      </c>
      <c r="K38" s="851"/>
      <c r="L38" s="852"/>
      <c r="M38" s="101" t="s">
        <v>610</v>
      </c>
      <c r="O38" s="850" t="str">
        <f>IF(OR(O36="",O37="")=TRUE,"",O36*O37)</f>
        <v/>
      </c>
      <c r="P38" s="851"/>
      <c r="Q38" s="852"/>
      <c r="R38" s="101" t="s">
        <v>610</v>
      </c>
      <c r="U38" s="474"/>
      <c r="V38" s="474"/>
      <c r="W38" s="474"/>
    </row>
    <row r="39" spans="1:23" s="90" customFormat="1" ht="15.75" customHeight="1">
      <c r="A39" s="8"/>
      <c r="B39" s="8"/>
      <c r="C39" s="239"/>
      <c r="D39" s="247"/>
      <c r="E39" s="240"/>
      <c r="F39" s="240"/>
      <c r="G39" s="240"/>
      <c r="H39" s="240"/>
      <c r="I39" s="240"/>
      <c r="J39" s="240"/>
      <c r="K39" s="240"/>
      <c r="L39" s="240"/>
      <c r="M39" s="240"/>
      <c r="N39" s="242"/>
      <c r="O39" s="243"/>
      <c r="P39" s="240"/>
      <c r="Q39" s="240"/>
      <c r="R39" s="240"/>
      <c r="U39" s="474"/>
      <c r="V39" s="473" t="s">
        <v>982</v>
      </c>
      <c r="W39" s="473" t="s">
        <v>983</v>
      </c>
    </row>
    <row r="40" spans="1:23" s="90" customFormat="1" ht="15.75" customHeight="1">
      <c r="A40" s="8"/>
      <c r="B40" s="8"/>
      <c r="C40" s="98" t="s">
        <v>979</v>
      </c>
      <c r="D40" s="9"/>
      <c r="E40" s="9"/>
      <c r="F40" s="9"/>
      <c r="G40" s="9"/>
      <c r="H40" s="9"/>
      <c r="I40" s="9"/>
      <c r="J40" s="855" t="s">
        <v>977</v>
      </c>
      <c r="K40" s="856"/>
      <c r="L40" s="856"/>
      <c r="M40" s="9"/>
      <c r="O40" s="855" t="s">
        <v>978</v>
      </c>
      <c r="P40" s="856"/>
      <c r="Q40" s="856"/>
      <c r="R40" s="9"/>
      <c r="U40" s="472" t="str">
        <f>C40</f>
        <v>・蓄熱槽</v>
      </c>
      <c r="V40" s="474" t="b">
        <v>0</v>
      </c>
      <c r="W40" s="474" t="b">
        <v>0</v>
      </c>
    </row>
    <row r="41" spans="1:23" s="90" customFormat="1" ht="15.75" customHeight="1">
      <c r="A41" s="8"/>
      <c r="B41" s="8"/>
      <c r="C41" s="11"/>
      <c r="D41" s="99" t="s">
        <v>185</v>
      </c>
      <c r="E41" s="841"/>
      <c r="F41" s="842"/>
      <c r="G41" s="843"/>
      <c r="H41" s="9"/>
      <c r="I41" s="246"/>
      <c r="J41" s="841"/>
      <c r="K41" s="842"/>
      <c r="L41" s="843"/>
      <c r="M41" s="9"/>
      <c r="N41" s="246"/>
      <c r="O41" s="841"/>
      <c r="P41" s="842"/>
      <c r="Q41" s="843"/>
      <c r="R41" s="9"/>
      <c r="U41" s="474"/>
      <c r="V41" s="474"/>
      <c r="W41" s="474"/>
    </row>
    <row r="42" spans="1:23" s="90" customFormat="1" ht="15.75" customHeight="1">
      <c r="A42" s="8"/>
      <c r="B42" s="8"/>
      <c r="C42" s="11"/>
      <c r="D42" s="203" t="s">
        <v>337</v>
      </c>
      <c r="E42" s="841"/>
      <c r="F42" s="842"/>
      <c r="G42" s="843"/>
      <c r="H42" s="9"/>
      <c r="I42" s="9"/>
      <c r="J42" s="841"/>
      <c r="K42" s="842"/>
      <c r="L42" s="843"/>
      <c r="M42" s="9"/>
      <c r="O42" s="841"/>
      <c r="P42" s="842"/>
      <c r="Q42" s="843"/>
      <c r="R42" s="9"/>
      <c r="U42" s="474"/>
      <c r="V42" s="474"/>
      <c r="W42" s="474"/>
    </row>
    <row r="43" spans="1:23" s="90" customFormat="1" ht="15.75" customHeight="1">
      <c r="A43" s="8"/>
      <c r="B43" s="8"/>
      <c r="C43" s="11"/>
      <c r="D43" s="203" t="s">
        <v>436</v>
      </c>
      <c r="E43" s="844"/>
      <c r="F43" s="845"/>
      <c r="G43" s="846"/>
      <c r="H43" s="101" t="s">
        <v>610</v>
      </c>
      <c r="I43" s="9"/>
      <c r="J43" s="844"/>
      <c r="K43" s="845"/>
      <c r="L43" s="846"/>
      <c r="M43" s="101" t="s">
        <v>610</v>
      </c>
      <c r="O43" s="844"/>
      <c r="P43" s="845"/>
      <c r="Q43" s="846"/>
      <c r="R43" s="101" t="s">
        <v>610</v>
      </c>
      <c r="U43" s="474"/>
      <c r="V43" s="474"/>
      <c r="W43" s="474"/>
    </row>
    <row r="44" spans="1:23" s="90" customFormat="1" ht="15.75" customHeight="1">
      <c r="A44" s="8"/>
      <c r="B44" s="8"/>
      <c r="C44" s="11"/>
      <c r="D44" s="203" t="s">
        <v>401</v>
      </c>
      <c r="E44" s="847"/>
      <c r="F44" s="848"/>
      <c r="G44" s="849"/>
      <c r="H44" s="101" t="s">
        <v>437</v>
      </c>
      <c r="I44" s="9"/>
      <c r="J44" s="847"/>
      <c r="K44" s="848"/>
      <c r="L44" s="849"/>
      <c r="M44" s="101" t="s">
        <v>437</v>
      </c>
      <c r="O44" s="847"/>
      <c r="P44" s="848"/>
      <c r="Q44" s="849"/>
      <c r="R44" s="101" t="s">
        <v>437</v>
      </c>
      <c r="U44" s="474"/>
      <c r="V44" s="474"/>
      <c r="W44" s="474"/>
    </row>
    <row r="45" spans="1:23" s="90" customFormat="1" ht="15.75" customHeight="1">
      <c r="A45" s="8"/>
      <c r="B45" s="8"/>
      <c r="C45" s="11"/>
      <c r="D45" s="203" t="s">
        <v>673</v>
      </c>
      <c r="E45" s="850" t="str">
        <f>IF(OR(E43="",E44="")=TRUE,"",E43*E44)</f>
        <v/>
      </c>
      <c r="F45" s="851"/>
      <c r="G45" s="852"/>
      <c r="H45" s="101" t="s">
        <v>610</v>
      </c>
      <c r="I45" s="9"/>
      <c r="J45" s="850" t="str">
        <f>IF(OR(J43="",J44="")=TRUE,"",J43*J44)</f>
        <v/>
      </c>
      <c r="K45" s="851"/>
      <c r="L45" s="852"/>
      <c r="M45" s="101" t="s">
        <v>610</v>
      </c>
      <c r="O45" s="850" t="str">
        <f>IF(OR(O43="",O44="")=TRUE,"",O43*O44)</f>
        <v/>
      </c>
      <c r="P45" s="851"/>
      <c r="Q45" s="852"/>
      <c r="R45" s="101" t="s">
        <v>610</v>
      </c>
      <c r="U45" s="474"/>
      <c r="V45" s="474"/>
      <c r="W45" s="474"/>
    </row>
    <row r="46" spans="1:23" s="90" customFormat="1" ht="15.75" customHeight="1">
      <c r="A46" s="8"/>
      <c r="B46" s="8"/>
      <c r="C46" s="239"/>
      <c r="D46" s="247"/>
      <c r="E46" s="240"/>
      <c r="F46" s="240"/>
      <c r="G46" s="240"/>
      <c r="H46" s="240"/>
      <c r="I46" s="240"/>
      <c r="J46" s="240"/>
      <c r="K46" s="240"/>
      <c r="L46" s="240"/>
      <c r="M46" s="240"/>
      <c r="N46" s="242"/>
      <c r="O46" s="243"/>
      <c r="P46" s="240"/>
      <c r="Q46" s="240"/>
      <c r="R46" s="240"/>
      <c r="U46" s="474"/>
      <c r="V46" s="473" t="s">
        <v>982</v>
      </c>
      <c r="W46" s="473" t="s">
        <v>983</v>
      </c>
    </row>
    <row r="47" spans="1:23" s="90" customFormat="1" ht="15.75" customHeight="1">
      <c r="A47" s="8"/>
      <c r="B47" s="8"/>
      <c r="C47" s="98" t="s">
        <v>222</v>
      </c>
      <c r="D47" s="9"/>
      <c r="E47" s="9"/>
      <c r="F47" s="9"/>
      <c r="G47" s="9"/>
      <c r="H47" s="9"/>
      <c r="I47" s="9"/>
      <c r="J47" s="855" t="s">
        <v>977</v>
      </c>
      <c r="K47" s="856"/>
      <c r="L47" s="856"/>
      <c r="M47" s="9"/>
      <c r="O47" s="855" t="s">
        <v>978</v>
      </c>
      <c r="P47" s="856"/>
      <c r="Q47" s="856"/>
      <c r="R47" s="9"/>
      <c r="U47" s="472" t="str">
        <f>C47</f>
        <v>・熱交換器</v>
      </c>
      <c r="V47" s="474" t="b">
        <v>0</v>
      </c>
      <c r="W47" s="474" t="b">
        <v>0</v>
      </c>
    </row>
    <row r="48" spans="1:23" s="90" customFormat="1" ht="15.75" customHeight="1">
      <c r="A48" s="8"/>
      <c r="B48" s="8"/>
      <c r="C48" s="8"/>
      <c r="D48" s="99" t="s">
        <v>185</v>
      </c>
      <c r="E48" s="841"/>
      <c r="F48" s="842"/>
      <c r="G48" s="843"/>
      <c r="H48" s="9"/>
      <c r="I48" s="246"/>
      <c r="J48" s="841"/>
      <c r="K48" s="842"/>
      <c r="L48" s="843"/>
      <c r="M48" s="9"/>
      <c r="N48" s="246"/>
      <c r="O48" s="841"/>
      <c r="P48" s="842"/>
      <c r="Q48" s="843"/>
      <c r="R48" s="9"/>
      <c r="U48" s="474"/>
      <c r="V48" s="474"/>
      <c r="W48" s="474"/>
    </row>
    <row r="49" spans="1:23" s="90" customFormat="1" ht="15.75" customHeight="1">
      <c r="A49" s="8"/>
      <c r="B49" s="8"/>
      <c r="C49" s="8"/>
      <c r="D49" s="203" t="s">
        <v>337</v>
      </c>
      <c r="E49" s="841"/>
      <c r="F49" s="842"/>
      <c r="G49" s="843"/>
      <c r="H49" s="9"/>
      <c r="I49" s="9"/>
      <c r="J49" s="841"/>
      <c r="K49" s="842"/>
      <c r="L49" s="843"/>
      <c r="M49" s="9"/>
      <c r="O49" s="841"/>
      <c r="P49" s="842"/>
      <c r="Q49" s="843"/>
      <c r="R49" s="9"/>
      <c r="U49" s="474"/>
      <c r="V49" s="474"/>
      <c r="W49" s="474"/>
    </row>
    <row r="50" spans="1:23" s="90" customFormat="1" ht="15.75" customHeight="1">
      <c r="A50" s="8"/>
      <c r="B50" s="8"/>
      <c r="C50" s="8"/>
      <c r="D50" s="203" t="s">
        <v>397</v>
      </c>
      <c r="E50" s="844"/>
      <c r="F50" s="845"/>
      <c r="G50" s="846"/>
      <c r="H50" s="101" t="s">
        <v>619</v>
      </c>
      <c r="I50" s="94"/>
      <c r="J50" s="844"/>
      <c r="K50" s="845"/>
      <c r="L50" s="846"/>
      <c r="M50" s="101" t="s">
        <v>619</v>
      </c>
      <c r="O50" s="844"/>
      <c r="P50" s="845"/>
      <c r="Q50" s="846"/>
      <c r="R50" s="101" t="s">
        <v>619</v>
      </c>
      <c r="U50" s="474"/>
      <c r="V50" s="474"/>
      <c r="W50" s="474"/>
    </row>
    <row r="51" spans="1:23" s="90" customFormat="1" ht="15.75" customHeight="1">
      <c r="A51" s="8"/>
      <c r="B51" s="8"/>
      <c r="C51" s="8"/>
      <c r="D51" s="203" t="s">
        <v>396</v>
      </c>
      <c r="E51" s="847"/>
      <c r="F51" s="848"/>
      <c r="G51" s="849"/>
      <c r="H51" s="101" t="s">
        <v>398</v>
      </c>
      <c r="I51" s="94"/>
      <c r="J51" s="847"/>
      <c r="K51" s="848"/>
      <c r="L51" s="849"/>
      <c r="M51" s="101" t="s">
        <v>398</v>
      </c>
      <c r="O51" s="847"/>
      <c r="P51" s="848"/>
      <c r="Q51" s="849"/>
      <c r="R51" s="101" t="s">
        <v>398</v>
      </c>
      <c r="U51" s="474"/>
      <c r="V51" s="474"/>
      <c r="W51" s="474"/>
    </row>
    <row r="52" spans="1:23" s="90" customFormat="1" ht="15.75" customHeight="1">
      <c r="A52" s="8"/>
      <c r="B52" s="8"/>
      <c r="C52" s="8"/>
      <c r="D52" s="203" t="s">
        <v>395</v>
      </c>
      <c r="E52" s="850" t="str">
        <f>IF(OR(E50="",E51="")=TRUE,"",E50*E51)</f>
        <v/>
      </c>
      <c r="F52" s="851"/>
      <c r="G52" s="852"/>
      <c r="H52" s="101" t="s">
        <v>619</v>
      </c>
      <c r="I52" s="20"/>
      <c r="J52" s="850" t="str">
        <f>IF(OR(J50="",J51="")=TRUE,"",J50*J51)</f>
        <v/>
      </c>
      <c r="K52" s="851"/>
      <c r="L52" s="852"/>
      <c r="M52" s="101" t="s">
        <v>619</v>
      </c>
      <c r="O52" s="850" t="str">
        <f>IF(OR(O50="",O51="")=TRUE,"",O50*O51)</f>
        <v/>
      </c>
      <c r="P52" s="851"/>
      <c r="Q52" s="852"/>
      <c r="R52" s="101" t="s">
        <v>619</v>
      </c>
      <c r="U52" s="474"/>
      <c r="V52" s="474"/>
      <c r="W52" s="474"/>
    </row>
    <row r="53" spans="1:23" s="90" customFormat="1" ht="15.75" customHeight="1">
      <c r="A53" s="8"/>
      <c r="B53" s="8"/>
      <c r="C53" s="239"/>
      <c r="D53" s="247"/>
      <c r="E53" s="240"/>
      <c r="F53" s="240"/>
      <c r="G53" s="248"/>
      <c r="H53" s="240"/>
      <c r="I53" s="249"/>
      <c r="J53" s="240"/>
      <c r="K53" s="240"/>
      <c r="L53" s="240"/>
      <c r="M53" s="240"/>
      <c r="N53" s="242"/>
      <c r="O53" s="243"/>
      <c r="P53" s="240"/>
      <c r="Q53" s="240"/>
      <c r="R53" s="240"/>
      <c r="U53" s="474"/>
      <c r="V53" s="473" t="s">
        <v>982</v>
      </c>
      <c r="W53" s="473" t="s">
        <v>983</v>
      </c>
    </row>
    <row r="54" spans="1:23" s="90" customFormat="1" ht="15.75" customHeight="1">
      <c r="A54" s="8"/>
      <c r="B54" s="8"/>
      <c r="C54" s="98" t="s">
        <v>438</v>
      </c>
      <c r="D54" s="9"/>
      <c r="E54" s="9"/>
      <c r="F54" s="9"/>
      <c r="G54" s="9"/>
      <c r="H54" s="9"/>
      <c r="I54" s="19"/>
      <c r="J54" s="855" t="s">
        <v>977</v>
      </c>
      <c r="K54" s="856"/>
      <c r="L54" s="856"/>
      <c r="M54" s="9"/>
      <c r="O54" s="855" t="s">
        <v>978</v>
      </c>
      <c r="P54" s="856"/>
      <c r="Q54" s="856"/>
      <c r="R54" s="9"/>
      <c r="U54" s="472" t="str">
        <f>C54</f>
        <v>・冷凍機</v>
      </c>
      <c r="V54" s="474" t="b">
        <v>0</v>
      </c>
      <c r="W54" s="474" t="b">
        <v>0</v>
      </c>
    </row>
    <row r="55" spans="1:23" s="90" customFormat="1" ht="15.75" customHeight="1">
      <c r="A55" s="8"/>
      <c r="B55" s="8"/>
      <c r="C55" s="8"/>
      <c r="D55" s="99" t="s">
        <v>185</v>
      </c>
      <c r="E55" s="841"/>
      <c r="F55" s="842"/>
      <c r="G55" s="843"/>
      <c r="H55" s="9"/>
      <c r="I55" s="246"/>
      <c r="J55" s="841"/>
      <c r="K55" s="842"/>
      <c r="L55" s="843"/>
      <c r="M55" s="9"/>
      <c r="N55" s="246"/>
      <c r="O55" s="841"/>
      <c r="P55" s="842"/>
      <c r="Q55" s="843"/>
      <c r="R55" s="9"/>
      <c r="U55" s="474"/>
      <c r="V55" s="474"/>
      <c r="W55" s="474"/>
    </row>
    <row r="56" spans="1:23" s="90" customFormat="1" ht="15.75" customHeight="1">
      <c r="A56" s="8"/>
      <c r="B56" s="8"/>
      <c r="C56" s="8"/>
      <c r="D56" s="203" t="s">
        <v>1196</v>
      </c>
      <c r="E56" s="841"/>
      <c r="F56" s="842"/>
      <c r="G56" s="843"/>
      <c r="H56" s="9"/>
      <c r="I56" s="246"/>
      <c r="J56" s="841"/>
      <c r="K56" s="842"/>
      <c r="L56" s="843"/>
      <c r="M56" s="9"/>
      <c r="N56" s="246"/>
      <c r="O56" s="841"/>
      <c r="P56" s="842"/>
      <c r="Q56" s="843"/>
      <c r="R56" s="9"/>
      <c r="U56" s="474"/>
      <c r="V56" s="474"/>
      <c r="W56" s="474"/>
    </row>
    <row r="57" spans="1:23" s="90" customFormat="1" ht="15.75" customHeight="1">
      <c r="A57" s="8"/>
      <c r="B57" s="8"/>
      <c r="C57" s="8"/>
      <c r="D57" s="9" t="s">
        <v>198</v>
      </c>
      <c r="E57" s="841"/>
      <c r="F57" s="842"/>
      <c r="G57" s="843"/>
      <c r="H57" s="9"/>
      <c r="I57" s="9"/>
      <c r="J57" s="841"/>
      <c r="K57" s="842"/>
      <c r="L57" s="843"/>
      <c r="M57" s="9"/>
      <c r="O57" s="841"/>
      <c r="P57" s="842"/>
      <c r="Q57" s="843"/>
      <c r="R57" s="9"/>
      <c r="U57" s="474"/>
      <c r="V57" s="474"/>
      <c r="W57" s="474"/>
    </row>
    <row r="58" spans="1:23" s="90" customFormat="1" ht="15.75" customHeight="1">
      <c r="A58" s="8"/>
      <c r="B58" s="8"/>
      <c r="C58" s="8"/>
      <c r="D58" s="101" t="s">
        <v>400</v>
      </c>
      <c r="E58" s="844"/>
      <c r="F58" s="845"/>
      <c r="G58" s="846"/>
      <c r="H58" s="101" t="s">
        <v>619</v>
      </c>
      <c r="I58" s="94"/>
      <c r="J58" s="844"/>
      <c r="K58" s="845"/>
      <c r="L58" s="846"/>
      <c r="M58" s="101" t="s">
        <v>619</v>
      </c>
      <c r="O58" s="844"/>
      <c r="P58" s="845"/>
      <c r="Q58" s="846"/>
      <c r="R58" s="101" t="s">
        <v>619</v>
      </c>
      <c r="U58" s="474"/>
      <c r="V58" s="474"/>
      <c r="W58" s="474"/>
    </row>
    <row r="59" spans="1:23" s="90" customFormat="1" ht="15.75" customHeight="1">
      <c r="A59" s="8"/>
      <c r="B59" s="8"/>
      <c r="C59" s="8"/>
      <c r="D59" s="101" t="s">
        <v>396</v>
      </c>
      <c r="E59" s="847"/>
      <c r="F59" s="848"/>
      <c r="G59" s="849"/>
      <c r="H59" s="101" t="s">
        <v>398</v>
      </c>
      <c r="I59" s="94"/>
      <c r="J59" s="847"/>
      <c r="K59" s="848"/>
      <c r="L59" s="849"/>
      <c r="M59" s="101" t="s">
        <v>398</v>
      </c>
      <c r="O59" s="847"/>
      <c r="P59" s="848"/>
      <c r="Q59" s="849"/>
      <c r="R59" s="101" t="s">
        <v>398</v>
      </c>
      <c r="U59" s="474"/>
      <c r="V59" s="474"/>
      <c r="W59" s="474"/>
    </row>
    <row r="60" spans="1:23" s="90" customFormat="1" ht="15.75" customHeight="1">
      <c r="A60" s="8"/>
      <c r="B60" s="8"/>
      <c r="C60" s="8"/>
      <c r="D60" s="101" t="s">
        <v>606</v>
      </c>
      <c r="E60" s="850" t="str">
        <f>IF(OR(E58="",E59="")=TRUE,"",E58*E59)</f>
        <v/>
      </c>
      <c r="F60" s="851"/>
      <c r="G60" s="852"/>
      <c r="H60" s="101" t="s">
        <v>619</v>
      </c>
      <c r="I60" s="20"/>
      <c r="J60" s="850" t="str">
        <f>IF(OR(J58="",J59="")=TRUE,"",J58*J59)</f>
        <v/>
      </c>
      <c r="K60" s="851"/>
      <c r="L60" s="852"/>
      <c r="M60" s="101" t="s">
        <v>619</v>
      </c>
      <c r="O60" s="850" t="str">
        <f>IF(OR(O58="",O59="")=TRUE,"",O58*O59)</f>
        <v/>
      </c>
      <c r="P60" s="851"/>
      <c r="Q60" s="852"/>
      <c r="R60" s="101" t="s">
        <v>619</v>
      </c>
      <c r="U60" s="474"/>
      <c r="V60" s="474"/>
      <c r="W60" s="474"/>
    </row>
    <row r="61" spans="1:23" s="90" customFormat="1" ht="15.75" customHeight="1">
      <c r="A61" s="8"/>
      <c r="B61" s="8"/>
      <c r="C61" s="239"/>
      <c r="D61" s="240"/>
      <c r="E61" s="241"/>
      <c r="F61" s="241"/>
      <c r="G61" s="240"/>
      <c r="H61" s="240"/>
      <c r="I61" s="240"/>
      <c r="J61" s="240"/>
      <c r="K61" s="240"/>
      <c r="L61" s="240"/>
      <c r="M61" s="240"/>
      <c r="N61" s="242"/>
      <c r="O61" s="243"/>
      <c r="P61" s="240"/>
      <c r="Q61" s="240"/>
      <c r="R61" s="240"/>
      <c r="U61" s="474"/>
      <c r="V61" s="473" t="s">
        <v>982</v>
      </c>
      <c r="W61" s="473" t="s">
        <v>983</v>
      </c>
    </row>
    <row r="62" spans="1:23" s="90" customFormat="1" ht="15.75" customHeight="1">
      <c r="A62" s="8"/>
      <c r="B62" s="8"/>
      <c r="C62" s="98" t="s">
        <v>445</v>
      </c>
      <c r="D62" s="9"/>
      <c r="E62" s="95"/>
      <c r="F62" s="95"/>
      <c r="G62" s="9"/>
      <c r="H62" s="9"/>
      <c r="I62" s="9"/>
      <c r="J62" s="855" t="s">
        <v>977</v>
      </c>
      <c r="K62" s="856"/>
      <c r="L62" s="856"/>
      <c r="M62" s="9"/>
      <c r="O62" s="855" t="s">
        <v>978</v>
      </c>
      <c r="P62" s="856"/>
      <c r="Q62" s="856"/>
      <c r="R62" s="9"/>
      <c r="U62" s="472" t="str">
        <f>C62</f>
        <v>・発電機　※バイオマスコージェネレーション（熱電併給）の場合のみ</v>
      </c>
      <c r="V62" s="474" t="b">
        <v>0</v>
      </c>
      <c r="W62" s="474" t="b">
        <v>0</v>
      </c>
    </row>
    <row r="63" spans="1:23" s="90" customFormat="1" ht="15.75" customHeight="1">
      <c r="A63" s="8"/>
      <c r="B63" s="8"/>
      <c r="C63" s="8"/>
      <c r="D63" s="203" t="s">
        <v>446</v>
      </c>
      <c r="E63" s="841"/>
      <c r="F63" s="842"/>
      <c r="G63" s="843"/>
      <c r="H63" s="9"/>
      <c r="I63" s="246"/>
      <c r="J63" s="841"/>
      <c r="K63" s="842"/>
      <c r="L63" s="843"/>
      <c r="M63" s="9"/>
      <c r="N63" s="246"/>
      <c r="O63" s="841"/>
      <c r="P63" s="842"/>
      <c r="Q63" s="843"/>
      <c r="R63" s="9"/>
    </row>
    <row r="64" spans="1:23" s="90" customFormat="1" ht="15.75" customHeight="1">
      <c r="A64" s="8"/>
      <c r="B64" s="8"/>
      <c r="C64" s="8"/>
      <c r="D64" s="101" t="s">
        <v>447</v>
      </c>
      <c r="E64" s="844"/>
      <c r="F64" s="845"/>
      <c r="G64" s="846"/>
      <c r="H64" s="101" t="s">
        <v>619</v>
      </c>
      <c r="I64" s="9"/>
      <c r="J64" s="844"/>
      <c r="K64" s="845"/>
      <c r="L64" s="846"/>
      <c r="M64" s="101" t="s">
        <v>619</v>
      </c>
      <c r="O64" s="844"/>
      <c r="P64" s="845"/>
      <c r="Q64" s="846"/>
      <c r="R64" s="101" t="s">
        <v>619</v>
      </c>
    </row>
    <row r="65" spans="1:19" s="90" customFormat="1" ht="15.75" customHeight="1">
      <c r="A65" s="8"/>
      <c r="B65" s="8"/>
      <c r="C65" s="8"/>
      <c r="D65" s="101" t="s">
        <v>411</v>
      </c>
      <c r="E65" s="847"/>
      <c r="F65" s="848"/>
      <c r="G65" s="849"/>
      <c r="H65" s="101" t="s">
        <v>449</v>
      </c>
      <c r="I65" s="9"/>
      <c r="J65" s="847"/>
      <c r="K65" s="848"/>
      <c r="L65" s="849"/>
      <c r="M65" s="101" t="s">
        <v>449</v>
      </c>
      <c r="O65" s="871"/>
      <c r="P65" s="872"/>
      <c r="Q65" s="873"/>
      <c r="R65" s="101" t="s">
        <v>449</v>
      </c>
    </row>
    <row r="66" spans="1:19" s="90" customFormat="1" ht="15.75" customHeight="1">
      <c r="A66" s="8"/>
      <c r="B66" s="8"/>
      <c r="C66" s="8"/>
      <c r="D66" s="101" t="s">
        <v>674</v>
      </c>
      <c r="E66" s="850" t="str">
        <f>IF(OR(E64="",E65="")=TRUE,"",E64*E65)</f>
        <v/>
      </c>
      <c r="F66" s="851"/>
      <c r="G66" s="852"/>
      <c r="H66" s="101" t="s">
        <v>619</v>
      </c>
      <c r="I66" s="9"/>
      <c r="J66" s="850" t="str">
        <f>IF(OR(J64="",J65="")=TRUE,"",J64*J65)</f>
        <v/>
      </c>
      <c r="K66" s="851"/>
      <c r="L66" s="852"/>
      <c r="M66" s="101" t="s">
        <v>619</v>
      </c>
      <c r="O66" s="850" t="str">
        <f>IF(OR(O64="",O65="")=TRUE,"",O64*O65)</f>
        <v/>
      </c>
      <c r="P66" s="851"/>
      <c r="Q66" s="852"/>
      <c r="R66" s="101" t="s">
        <v>619</v>
      </c>
    </row>
    <row r="67" spans="1:19" s="90" customFormat="1" ht="15.75" customHeight="1">
      <c r="A67" s="8"/>
      <c r="B67" s="8"/>
      <c r="C67" s="8"/>
      <c r="D67" s="101" t="s">
        <v>448</v>
      </c>
      <c r="E67" s="862"/>
      <c r="F67" s="863"/>
      <c r="G67" s="864"/>
      <c r="H67" s="9"/>
      <c r="I67" s="9"/>
      <c r="J67" s="868"/>
      <c r="K67" s="869"/>
      <c r="L67" s="870"/>
      <c r="M67" s="9"/>
      <c r="O67" s="868"/>
      <c r="P67" s="869"/>
      <c r="Q67" s="870"/>
      <c r="R67" s="9"/>
    </row>
    <row r="68" spans="1:19" s="90" customFormat="1" ht="15.75" customHeight="1">
      <c r="A68" s="8"/>
      <c r="B68" s="8"/>
      <c r="C68" s="8"/>
      <c r="E68" s="262" t="s">
        <v>910</v>
      </c>
      <c r="F68" s="9"/>
      <c r="G68" s="9"/>
      <c r="H68" s="9"/>
      <c r="I68" s="9"/>
      <c r="J68" s="9"/>
      <c r="K68" s="9"/>
      <c r="L68" s="9"/>
      <c r="M68" s="9"/>
      <c r="N68" s="9"/>
      <c r="O68" s="9"/>
      <c r="P68" s="9"/>
      <c r="Q68" s="252"/>
      <c r="R68" s="9"/>
    </row>
    <row r="69" spans="1:19" ht="15.75" customHeight="1">
      <c r="B69" s="9"/>
      <c r="C69" s="9"/>
    </row>
    <row r="70" spans="1:19" ht="15.75" customHeight="1">
      <c r="B70" s="101" t="s">
        <v>403</v>
      </c>
      <c r="C70" s="9"/>
    </row>
    <row r="71" spans="1:19" ht="15.75" customHeight="1">
      <c r="A71" s="14"/>
      <c r="B71" s="15"/>
      <c r="C71" s="101" t="s">
        <v>602</v>
      </c>
      <c r="D71" s="16"/>
      <c r="E71" s="15"/>
      <c r="F71" s="15"/>
      <c r="G71" s="15"/>
      <c r="H71" s="15"/>
      <c r="I71" s="15"/>
      <c r="J71" s="15"/>
      <c r="K71" s="17"/>
      <c r="L71" s="17"/>
      <c r="M71" s="17"/>
      <c r="N71" s="105"/>
      <c r="R71" s="233"/>
    </row>
    <row r="72" spans="1:19" ht="15.75" customHeight="1">
      <c r="A72" s="14"/>
      <c r="B72" s="15"/>
      <c r="C72" s="101"/>
      <c r="D72" s="16"/>
      <c r="E72" s="15"/>
      <c r="F72" s="15"/>
      <c r="G72" s="15"/>
      <c r="H72" s="15"/>
      <c r="I72" s="15"/>
      <c r="J72" s="15"/>
      <c r="K72" s="17"/>
      <c r="L72" s="17"/>
      <c r="M72" s="17"/>
      <c r="N72" s="105"/>
      <c r="R72" s="233"/>
    </row>
    <row r="73" spans="1:19" ht="15.75" customHeight="1">
      <c r="A73" s="14"/>
      <c r="B73" s="15"/>
      <c r="C73" s="101"/>
      <c r="D73" s="307" t="s">
        <v>774</v>
      </c>
      <c r="E73" s="305" t="s">
        <v>599</v>
      </c>
      <c r="F73" s="305"/>
      <c r="G73" s="305" t="s">
        <v>600</v>
      </c>
      <c r="H73" s="305"/>
      <c r="I73" s="305" t="s">
        <v>601</v>
      </c>
      <c r="J73" s="306"/>
      <c r="K73" s="305" t="s">
        <v>26</v>
      </c>
      <c r="L73" s="17"/>
      <c r="M73" s="17"/>
      <c r="N73" s="105"/>
      <c r="R73" s="233"/>
    </row>
    <row r="74" spans="1:19" ht="15.75" customHeight="1">
      <c r="A74" s="14"/>
      <c r="B74" s="15"/>
      <c r="C74" s="101"/>
      <c r="D74" s="16"/>
      <c r="E74" s="15"/>
      <c r="F74" s="15"/>
      <c r="G74" s="15"/>
      <c r="H74" s="15"/>
      <c r="I74" s="15"/>
      <c r="J74" s="15"/>
      <c r="K74" s="17"/>
      <c r="L74" s="17"/>
      <c r="M74" s="17"/>
      <c r="N74" s="105"/>
      <c r="R74" s="233"/>
    </row>
    <row r="75" spans="1:19" ht="15.75" customHeight="1">
      <c r="A75" s="14"/>
      <c r="B75" s="835" t="s">
        <v>759</v>
      </c>
      <c r="C75" s="836"/>
      <c r="D75" s="839" t="str">
        <f>データ参照シート!$B$168</f>
        <v>給湯</v>
      </c>
      <c r="E75" s="827" t="s">
        <v>186</v>
      </c>
      <c r="F75" s="827" t="s">
        <v>187</v>
      </c>
      <c r="G75" s="827" t="s">
        <v>188</v>
      </c>
      <c r="H75" s="827" t="s">
        <v>189</v>
      </c>
      <c r="I75" s="827" t="s">
        <v>190</v>
      </c>
      <c r="J75" s="827" t="s">
        <v>191</v>
      </c>
      <c r="K75" s="827" t="s">
        <v>192</v>
      </c>
      <c r="L75" s="827" t="s">
        <v>193</v>
      </c>
      <c r="M75" s="827" t="s">
        <v>194</v>
      </c>
      <c r="N75" s="827" t="s">
        <v>195</v>
      </c>
      <c r="O75" s="827" t="s">
        <v>196</v>
      </c>
      <c r="P75" s="827" t="s">
        <v>197</v>
      </c>
      <c r="Q75" s="828" t="s">
        <v>542</v>
      </c>
      <c r="R75" s="829"/>
    </row>
    <row r="76" spans="1:19" ht="15.75" customHeight="1">
      <c r="B76" s="837"/>
      <c r="C76" s="838"/>
      <c r="D76" s="840"/>
      <c r="E76" s="636"/>
      <c r="F76" s="636"/>
      <c r="G76" s="636"/>
      <c r="H76" s="636"/>
      <c r="I76" s="636"/>
      <c r="J76" s="636"/>
      <c r="K76" s="636"/>
      <c r="L76" s="636"/>
      <c r="M76" s="636"/>
      <c r="N76" s="636"/>
      <c r="O76" s="636"/>
      <c r="P76" s="636"/>
      <c r="Q76" s="636"/>
      <c r="R76" s="636"/>
    </row>
    <row r="77" spans="1:19" ht="26.25" customHeight="1">
      <c r="B77" s="220" t="s">
        <v>539</v>
      </c>
      <c r="C77" s="831" t="s">
        <v>543</v>
      </c>
      <c r="D77" s="832"/>
      <c r="E77" s="576"/>
      <c r="F77" s="576"/>
      <c r="G77" s="576"/>
      <c r="H77" s="576"/>
      <c r="I77" s="576"/>
      <c r="J77" s="576"/>
      <c r="K77" s="576"/>
      <c r="L77" s="576"/>
      <c r="M77" s="576"/>
      <c r="N77" s="576"/>
      <c r="O77" s="576"/>
      <c r="P77" s="576"/>
      <c r="Q77" s="830">
        <f>SUM(E77:P77)</f>
        <v>0</v>
      </c>
      <c r="R77" s="830"/>
    </row>
    <row r="78" spans="1:19" s="17" customFormat="1" ht="26.25" customHeight="1">
      <c r="A78" s="8"/>
      <c r="B78" s="220" t="s">
        <v>540</v>
      </c>
      <c r="C78" s="833" t="s">
        <v>544</v>
      </c>
      <c r="D78" s="834"/>
      <c r="E78" s="576"/>
      <c r="F78" s="576"/>
      <c r="G78" s="576"/>
      <c r="H78" s="576"/>
      <c r="I78" s="576"/>
      <c r="J78" s="576"/>
      <c r="K78" s="576"/>
      <c r="L78" s="576"/>
      <c r="M78" s="576"/>
      <c r="N78" s="576"/>
      <c r="O78" s="576"/>
      <c r="P78" s="576"/>
      <c r="Q78" s="830">
        <f>SUM(E78:P78)</f>
        <v>0</v>
      </c>
      <c r="R78" s="830"/>
      <c r="S78" s="9"/>
    </row>
    <row r="79" spans="1:19" ht="26.25" customHeight="1">
      <c r="C79" s="17"/>
      <c r="D79" s="17"/>
      <c r="E79" s="17"/>
      <c r="F79" s="17"/>
      <c r="G79" s="17"/>
      <c r="H79" s="17"/>
      <c r="I79" s="17"/>
      <c r="J79" s="155"/>
      <c r="K79" s="156"/>
      <c r="L79" s="156"/>
      <c r="M79" s="156"/>
      <c r="N79" s="105"/>
      <c r="O79" s="98"/>
      <c r="P79" s="826" t="s">
        <v>214</v>
      </c>
      <c r="Q79" s="654"/>
      <c r="R79" s="352" t="e">
        <f>ROUNDDOWN(Q77/Q78*100,0)</f>
        <v>#DIV/0!</v>
      </c>
      <c r="S79" s="302" t="s">
        <v>458</v>
      </c>
    </row>
    <row r="80" spans="1:19" ht="15.75" customHeight="1">
      <c r="S80" s="101"/>
    </row>
    <row r="81" spans="1:19" ht="15.75" customHeight="1">
      <c r="B81" s="835" t="s">
        <v>759</v>
      </c>
      <c r="C81" s="836"/>
      <c r="D81" s="839" t="str">
        <f>データ参照シート!$B$169</f>
        <v>空調</v>
      </c>
      <c r="E81" s="827" t="s">
        <v>186</v>
      </c>
      <c r="F81" s="827" t="s">
        <v>187</v>
      </c>
      <c r="G81" s="827" t="s">
        <v>188</v>
      </c>
      <c r="H81" s="827" t="s">
        <v>189</v>
      </c>
      <c r="I81" s="827" t="s">
        <v>190</v>
      </c>
      <c r="J81" s="827" t="s">
        <v>191</v>
      </c>
      <c r="K81" s="827" t="s">
        <v>192</v>
      </c>
      <c r="L81" s="827" t="s">
        <v>193</v>
      </c>
      <c r="M81" s="827" t="s">
        <v>194</v>
      </c>
      <c r="N81" s="827" t="s">
        <v>195</v>
      </c>
      <c r="O81" s="827" t="s">
        <v>196</v>
      </c>
      <c r="P81" s="827" t="s">
        <v>197</v>
      </c>
      <c r="Q81" s="828" t="s">
        <v>542</v>
      </c>
      <c r="R81" s="829"/>
      <c r="S81" s="101"/>
    </row>
    <row r="82" spans="1:19" ht="15.75" customHeight="1">
      <c r="B82" s="837"/>
      <c r="C82" s="838"/>
      <c r="D82" s="840"/>
      <c r="E82" s="636"/>
      <c r="F82" s="636"/>
      <c r="G82" s="636"/>
      <c r="H82" s="636"/>
      <c r="I82" s="636"/>
      <c r="J82" s="636"/>
      <c r="K82" s="636"/>
      <c r="L82" s="636"/>
      <c r="M82" s="636"/>
      <c r="N82" s="636"/>
      <c r="O82" s="636"/>
      <c r="P82" s="636"/>
      <c r="Q82" s="636"/>
      <c r="R82" s="636"/>
      <c r="S82" s="101"/>
    </row>
    <row r="83" spans="1:19" ht="26.25" customHeight="1">
      <c r="B83" s="220" t="s">
        <v>539</v>
      </c>
      <c r="C83" s="831" t="s">
        <v>543</v>
      </c>
      <c r="D83" s="832"/>
      <c r="E83" s="576"/>
      <c r="F83" s="576"/>
      <c r="G83" s="576"/>
      <c r="H83" s="576"/>
      <c r="I83" s="576"/>
      <c r="J83" s="576"/>
      <c r="K83" s="576"/>
      <c r="L83" s="576"/>
      <c r="M83" s="576"/>
      <c r="N83" s="576"/>
      <c r="O83" s="576"/>
      <c r="P83" s="576"/>
      <c r="Q83" s="830">
        <f>SUM(E83:P83)</f>
        <v>0</v>
      </c>
      <c r="R83" s="830"/>
      <c r="S83" s="101"/>
    </row>
    <row r="84" spans="1:19" ht="26.25" customHeight="1">
      <c r="B84" s="220" t="s">
        <v>540</v>
      </c>
      <c r="C84" s="833" t="s">
        <v>544</v>
      </c>
      <c r="D84" s="834"/>
      <c r="E84" s="576"/>
      <c r="F84" s="576"/>
      <c r="G84" s="576"/>
      <c r="H84" s="576"/>
      <c r="I84" s="576"/>
      <c r="J84" s="576"/>
      <c r="K84" s="576"/>
      <c r="L84" s="576"/>
      <c r="M84" s="576"/>
      <c r="N84" s="576"/>
      <c r="O84" s="576"/>
      <c r="P84" s="576"/>
      <c r="Q84" s="830">
        <f>SUM(E84:P84)</f>
        <v>0</v>
      </c>
      <c r="R84" s="830"/>
      <c r="S84" s="101"/>
    </row>
    <row r="85" spans="1:19" ht="26.25" customHeight="1">
      <c r="C85" s="17"/>
      <c r="D85" s="17"/>
      <c r="E85" s="17"/>
      <c r="F85" s="17"/>
      <c r="G85" s="17"/>
      <c r="H85" s="17"/>
      <c r="I85" s="17"/>
      <c r="J85" s="155"/>
      <c r="K85" s="156"/>
      <c r="L85" s="156"/>
      <c r="M85" s="156"/>
      <c r="N85" s="105"/>
      <c r="O85" s="98"/>
      <c r="P85" s="826" t="s">
        <v>214</v>
      </c>
      <c r="Q85" s="654"/>
      <c r="R85" s="352" t="e">
        <f>ROUNDDOWN(Q83/Q84*100,0)</f>
        <v>#DIV/0!</v>
      </c>
      <c r="S85" s="302" t="s">
        <v>458</v>
      </c>
    </row>
    <row r="86" spans="1:19" s="10" customFormat="1" ht="15.75" customHeight="1">
      <c r="A86" s="8"/>
      <c r="B86" s="8"/>
      <c r="C86" s="8"/>
      <c r="D86" s="9"/>
      <c r="E86" s="9"/>
      <c r="F86" s="9"/>
      <c r="G86" s="9"/>
      <c r="H86" s="9"/>
      <c r="I86" s="9"/>
      <c r="J86" s="9"/>
      <c r="K86" s="9"/>
      <c r="L86" s="9"/>
      <c r="M86" s="9"/>
      <c r="N86" s="90"/>
      <c r="P86" s="9"/>
      <c r="Q86" s="9"/>
      <c r="R86" s="9"/>
      <c r="S86" s="101"/>
    </row>
    <row r="87" spans="1:19" s="10" customFormat="1" ht="15.75" customHeight="1">
      <c r="A87" s="8"/>
      <c r="B87" s="835" t="s">
        <v>759</v>
      </c>
      <c r="C87" s="836"/>
      <c r="D87" s="839" t="str">
        <f>データ参照シート!$B$170</f>
        <v>融雪</v>
      </c>
      <c r="E87" s="827" t="s">
        <v>186</v>
      </c>
      <c r="F87" s="827" t="s">
        <v>187</v>
      </c>
      <c r="G87" s="827" t="s">
        <v>188</v>
      </c>
      <c r="H87" s="827" t="s">
        <v>189</v>
      </c>
      <c r="I87" s="827" t="s">
        <v>190</v>
      </c>
      <c r="J87" s="827" t="s">
        <v>191</v>
      </c>
      <c r="K87" s="827" t="s">
        <v>192</v>
      </c>
      <c r="L87" s="827" t="s">
        <v>193</v>
      </c>
      <c r="M87" s="827" t="s">
        <v>194</v>
      </c>
      <c r="N87" s="827" t="s">
        <v>195</v>
      </c>
      <c r="O87" s="827" t="s">
        <v>196</v>
      </c>
      <c r="P87" s="827" t="s">
        <v>197</v>
      </c>
      <c r="Q87" s="828" t="s">
        <v>542</v>
      </c>
      <c r="R87" s="829"/>
      <c r="S87" s="101"/>
    </row>
    <row r="88" spans="1:19" ht="15.75" customHeight="1">
      <c r="B88" s="837"/>
      <c r="C88" s="838"/>
      <c r="D88" s="840"/>
      <c r="E88" s="636"/>
      <c r="F88" s="636"/>
      <c r="G88" s="636"/>
      <c r="H88" s="636"/>
      <c r="I88" s="636"/>
      <c r="J88" s="636"/>
      <c r="K88" s="636"/>
      <c r="L88" s="636"/>
      <c r="M88" s="636"/>
      <c r="N88" s="636"/>
      <c r="O88" s="636"/>
      <c r="P88" s="636"/>
      <c r="Q88" s="636"/>
      <c r="R88" s="636"/>
      <c r="S88" s="101"/>
    </row>
    <row r="89" spans="1:19" ht="26.25" customHeight="1">
      <c r="B89" s="220" t="s">
        <v>539</v>
      </c>
      <c r="C89" s="831" t="s">
        <v>543</v>
      </c>
      <c r="D89" s="832"/>
      <c r="E89" s="576"/>
      <c r="F89" s="576"/>
      <c r="G89" s="576"/>
      <c r="H89" s="576"/>
      <c r="I89" s="576"/>
      <c r="J89" s="576"/>
      <c r="K89" s="576"/>
      <c r="L89" s="576"/>
      <c r="M89" s="576"/>
      <c r="N89" s="576"/>
      <c r="O89" s="576"/>
      <c r="P89" s="576"/>
      <c r="Q89" s="830">
        <f>SUM(E89:P89)</f>
        <v>0</v>
      </c>
      <c r="R89" s="830"/>
      <c r="S89" s="101"/>
    </row>
    <row r="90" spans="1:19" ht="26.25" customHeight="1">
      <c r="B90" s="220" t="s">
        <v>540</v>
      </c>
      <c r="C90" s="833" t="s">
        <v>544</v>
      </c>
      <c r="D90" s="834"/>
      <c r="E90" s="576"/>
      <c r="F90" s="576"/>
      <c r="G90" s="576"/>
      <c r="H90" s="576"/>
      <c r="I90" s="576"/>
      <c r="J90" s="576"/>
      <c r="K90" s="576"/>
      <c r="L90" s="576"/>
      <c r="M90" s="576"/>
      <c r="N90" s="576"/>
      <c r="O90" s="576"/>
      <c r="P90" s="576"/>
      <c r="Q90" s="830">
        <f>SUM(E90:P90)</f>
        <v>0</v>
      </c>
      <c r="R90" s="830"/>
      <c r="S90" s="101"/>
    </row>
    <row r="91" spans="1:19" ht="26.25" customHeight="1">
      <c r="C91" s="17"/>
      <c r="D91" s="17"/>
      <c r="E91" s="17"/>
      <c r="F91" s="17"/>
      <c r="G91" s="17"/>
      <c r="H91" s="17"/>
      <c r="I91" s="17"/>
      <c r="J91" s="155"/>
      <c r="K91" s="156"/>
      <c r="L91" s="156"/>
      <c r="M91" s="156"/>
      <c r="N91" s="105"/>
      <c r="O91" s="98"/>
      <c r="P91" s="826" t="s">
        <v>214</v>
      </c>
      <c r="Q91" s="654"/>
      <c r="R91" s="352" t="e">
        <f>ROUNDDOWN(Q89/Q90*100,0)</f>
        <v>#DIV/0!</v>
      </c>
      <c r="S91" s="302" t="s">
        <v>458</v>
      </c>
    </row>
    <row r="92" spans="1:19" ht="15.75" customHeight="1">
      <c r="S92" s="101"/>
    </row>
    <row r="93" spans="1:19" ht="15.75" customHeight="1">
      <c r="B93" s="835" t="s">
        <v>759</v>
      </c>
      <c r="C93" s="836"/>
      <c r="D93" s="839" t="str">
        <f>データ参照シート!$B$171</f>
        <v>その他</v>
      </c>
      <c r="E93" s="827" t="s">
        <v>186</v>
      </c>
      <c r="F93" s="827" t="s">
        <v>187</v>
      </c>
      <c r="G93" s="827" t="s">
        <v>188</v>
      </c>
      <c r="H93" s="827" t="s">
        <v>189</v>
      </c>
      <c r="I93" s="827" t="s">
        <v>190</v>
      </c>
      <c r="J93" s="827" t="s">
        <v>191</v>
      </c>
      <c r="K93" s="827" t="s">
        <v>192</v>
      </c>
      <c r="L93" s="827" t="s">
        <v>193</v>
      </c>
      <c r="M93" s="827" t="s">
        <v>194</v>
      </c>
      <c r="N93" s="827" t="s">
        <v>195</v>
      </c>
      <c r="O93" s="827" t="s">
        <v>196</v>
      </c>
      <c r="P93" s="827" t="s">
        <v>197</v>
      </c>
      <c r="Q93" s="828" t="s">
        <v>542</v>
      </c>
      <c r="R93" s="829"/>
      <c r="S93" s="101"/>
    </row>
    <row r="94" spans="1:19" ht="15.75" customHeight="1">
      <c r="B94" s="837"/>
      <c r="C94" s="838"/>
      <c r="D94" s="840"/>
      <c r="E94" s="636"/>
      <c r="F94" s="636"/>
      <c r="G94" s="636"/>
      <c r="H94" s="636"/>
      <c r="I94" s="636"/>
      <c r="J94" s="636"/>
      <c r="K94" s="636"/>
      <c r="L94" s="636"/>
      <c r="M94" s="636"/>
      <c r="N94" s="636"/>
      <c r="O94" s="636"/>
      <c r="P94" s="636"/>
      <c r="Q94" s="636"/>
      <c r="R94" s="636"/>
      <c r="S94" s="101"/>
    </row>
    <row r="95" spans="1:19" ht="26.25" customHeight="1">
      <c r="B95" s="220" t="s">
        <v>539</v>
      </c>
      <c r="C95" s="831" t="s">
        <v>543</v>
      </c>
      <c r="D95" s="832"/>
      <c r="E95" s="576"/>
      <c r="F95" s="576"/>
      <c r="G95" s="576"/>
      <c r="H95" s="576"/>
      <c r="I95" s="576"/>
      <c r="J95" s="576"/>
      <c r="K95" s="576"/>
      <c r="L95" s="576"/>
      <c r="M95" s="576"/>
      <c r="N95" s="576"/>
      <c r="O95" s="576"/>
      <c r="P95" s="576"/>
      <c r="Q95" s="830">
        <f>SUM(E95:P95)</f>
        <v>0</v>
      </c>
      <c r="R95" s="830"/>
      <c r="S95" s="101"/>
    </row>
    <row r="96" spans="1:19" ht="26.25" customHeight="1">
      <c r="B96" s="220" t="s">
        <v>540</v>
      </c>
      <c r="C96" s="833" t="s">
        <v>544</v>
      </c>
      <c r="D96" s="834"/>
      <c r="E96" s="576"/>
      <c r="F96" s="576"/>
      <c r="G96" s="576"/>
      <c r="H96" s="576"/>
      <c r="I96" s="576"/>
      <c r="J96" s="576"/>
      <c r="K96" s="576"/>
      <c r="L96" s="576"/>
      <c r="M96" s="576"/>
      <c r="N96" s="576"/>
      <c r="O96" s="576"/>
      <c r="P96" s="576"/>
      <c r="Q96" s="830">
        <f>SUM(E96:P96)</f>
        <v>0</v>
      </c>
      <c r="R96" s="830"/>
      <c r="S96" s="101"/>
    </row>
    <row r="97" spans="3:19" ht="26.25" customHeight="1">
      <c r="C97" s="17"/>
      <c r="D97" s="17"/>
      <c r="E97" s="17"/>
      <c r="F97" s="17"/>
      <c r="G97" s="17"/>
      <c r="H97" s="17"/>
      <c r="I97" s="17"/>
      <c r="J97" s="155"/>
      <c r="K97" s="156"/>
      <c r="L97" s="156"/>
      <c r="M97" s="156"/>
      <c r="N97" s="105"/>
      <c r="O97" s="98"/>
      <c r="P97" s="826" t="s">
        <v>214</v>
      </c>
      <c r="Q97" s="654"/>
      <c r="R97" s="352" t="e">
        <f>ROUNDDOWN(Q95/Q96*100,0)</f>
        <v>#DIV/0!</v>
      </c>
      <c r="S97" s="302" t="s">
        <v>458</v>
      </c>
    </row>
  </sheetData>
  <sheetProtection sheet="1" objects="1" scenarios="1" insertColumns="0" insertRows="0"/>
  <mergeCells count="219">
    <mergeCell ref="B2:K2"/>
    <mergeCell ref="E6:G6"/>
    <mergeCell ref="E7:G7"/>
    <mergeCell ref="E8:G8"/>
    <mergeCell ref="E9:G9"/>
    <mergeCell ref="E10:G10"/>
    <mergeCell ref="E14:G14"/>
    <mergeCell ref="O38:Q38"/>
    <mergeCell ref="J12:L12"/>
    <mergeCell ref="O12:Q12"/>
    <mergeCell ref="J17:L17"/>
    <mergeCell ref="O17:Q17"/>
    <mergeCell ref="J24:L24"/>
    <mergeCell ref="O24:Q24"/>
    <mergeCell ref="O13:Q13"/>
    <mergeCell ref="O14:Q14"/>
    <mergeCell ref="O18:Q18"/>
    <mergeCell ref="J32:L32"/>
    <mergeCell ref="O32:Q32"/>
    <mergeCell ref="O37:Q37"/>
    <mergeCell ref="J13:L13"/>
    <mergeCell ref="J14:L14"/>
    <mergeCell ref="E13:G13"/>
    <mergeCell ref="J18:L18"/>
    <mergeCell ref="J47:L47"/>
    <mergeCell ref="O47:Q47"/>
    <mergeCell ref="J22:L22"/>
    <mergeCell ref="O21:Q21"/>
    <mergeCell ref="O22:Q22"/>
    <mergeCell ref="E25:G25"/>
    <mergeCell ref="E26:G26"/>
    <mergeCell ref="E27:G27"/>
    <mergeCell ref="E34:G34"/>
    <mergeCell ref="E41:G41"/>
    <mergeCell ref="J41:L41"/>
    <mergeCell ref="O41:Q41"/>
    <mergeCell ref="E42:G42"/>
    <mergeCell ref="J42:L42"/>
    <mergeCell ref="O42:Q42"/>
    <mergeCell ref="E37:G37"/>
    <mergeCell ref="E38:G38"/>
    <mergeCell ref="J34:L34"/>
    <mergeCell ref="J35:L35"/>
    <mergeCell ref="J36:L36"/>
    <mergeCell ref="J37:L37"/>
    <mergeCell ref="J38:L38"/>
    <mergeCell ref="E35:G35"/>
    <mergeCell ref="E36:G36"/>
    <mergeCell ref="E18:G18"/>
    <mergeCell ref="E19:G19"/>
    <mergeCell ref="E21:G21"/>
    <mergeCell ref="E22:G22"/>
    <mergeCell ref="J28:L28"/>
    <mergeCell ref="J29:L29"/>
    <mergeCell ref="J30:L30"/>
    <mergeCell ref="O30:Q30"/>
    <mergeCell ref="E33:G33"/>
    <mergeCell ref="E30:G30"/>
    <mergeCell ref="E28:G28"/>
    <mergeCell ref="O25:Q25"/>
    <mergeCell ref="O26:Q26"/>
    <mergeCell ref="O27:Q27"/>
    <mergeCell ref="O28:Q28"/>
    <mergeCell ref="E29:G29"/>
    <mergeCell ref="O29:Q29"/>
    <mergeCell ref="J25:L25"/>
    <mergeCell ref="J26:L26"/>
    <mergeCell ref="J27:L27"/>
    <mergeCell ref="J19:L19"/>
    <mergeCell ref="J21:L21"/>
    <mergeCell ref="O19:Q19"/>
    <mergeCell ref="J33:L33"/>
    <mergeCell ref="O33:Q33"/>
    <mergeCell ref="O34:Q34"/>
    <mergeCell ref="O35:Q35"/>
    <mergeCell ref="O36:Q36"/>
    <mergeCell ref="J40:L40"/>
    <mergeCell ref="O40:Q40"/>
    <mergeCell ref="E45:G45"/>
    <mergeCell ref="J45:L45"/>
    <mergeCell ref="O45:Q45"/>
    <mergeCell ref="E43:G43"/>
    <mergeCell ref="J43:L43"/>
    <mergeCell ref="O43:Q43"/>
    <mergeCell ref="E44:G44"/>
    <mergeCell ref="J44:L44"/>
    <mergeCell ref="O44:Q44"/>
    <mergeCell ref="E50:G50"/>
    <mergeCell ref="J50:L50"/>
    <mergeCell ref="O50:Q50"/>
    <mergeCell ref="E51:G51"/>
    <mergeCell ref="J51:L51"/>
    <mergeCell ref="O51:Q51"/>
    <mergeCell ref="E48:G48"/>
    <mergeCell ref="J48:L48"/>
    <mergeCell ref="O48:Q48"/>
    <mergeCell ref="E49:G49"/>
    <mergeCell ref="J49:L49"/>
    <mergeCell ref="O49:Q49"/>
    <mergeCell ref="E57:G57"/>
    <mergeCell ref="J57:L57"/>
    <mergeCell ref="O57:Q57"/>
    <mergeCell ref="E58:G58"/>
    <mergeCell ref="J58:L58"/>
    <mergeCell ref="O58:Q58"/>
    <mergeCell ref="E52:G52"/>
    <mergeCell ref="J52:L52"/>
    <mergeCell ref="O52:Q52"/>
    <mergeCell ref="E55:G55"/>
    <mergeCell ref="J55:L55"/>
    <mergeCell ref="O55:Q55"/>
    <mergeCell ref="J54:L54"/>
    <mergeCell ref="O54:Q54"/>
    <mergeCell ref="E56:G56"/>
    <mergeCell ref="J56:L56"/>
    <mergeCell ref="O56:Q56"/>
    <mergeCell ref="J63:L63"/>
    <mergeCell ref="J64:L64"/>
    <mergeCell ref="J65:L65"/>
    <mergeCell ref="J66:L66"/>
    <mergeCell ref="J67:L67"/>
    <mergeCell ref="J59:L59"/>
    <mergeCell ref="O59:Q59"/>
    <mergeCell ref="E60:G60"/>
    <mergeCell ref="J60:L60"/>
    <mergeCell ref="O60:Q60"/>
    <mergeCell ref="E63:G63"/>
    <mergeCell ref="O63:Q63"/>
    <mergeCell ref="J62:L62"/>
    <mergeCell ref="O62:Q62"/>
    <mergeCell ref="E59:G59"/>
    <mergeCell ref="O64:Q64"/>
    <mergeCell ref="O65:Q65"/>
    <mergeCell ref="O66:Q66"/>
    <mergeCell ref="F81:F82"/>
    <mergeCell ref="G81:G82"/>
    <mergeCell ref="N75:N76"/>
    <mergeCell ref="O75:O76"/>
    <mergeCell ref="P75:P76"/>
    <mergeCell ref="O67:Q67"/>
    <mergeCell ref="E64:G64"/>
    <mergeCell ref="E65:G65"/>
    <mergeCell ref="E66:G66"/>
    <mergeCell ref="E67:G67"/>
    <mergeCell ref="L75:L76"/>
    <mergeCell ref="M75:M76"/>
    <mergeCell ref="H75:H76"/>
    <mergeCell ref="I75:I76"/>
    <mergeCell ref="J75:J76"/>
    <mergeCell ref="Q75:R76"/>
    <mergeCell ref="K75:K76"/>
    <mergeCell ref="E75:E76"/>
    <mergeCell ref="F75:F76"/>
    <mergeCell ref="G75:G76"/>
    <mergeCell ref="C77:D77"/>
    <mergeCell ref="C78:D78"/>
    <mergeCell ref="B75:C76"/>
    <mergeCell ref="D75:D76"/>
    <mergeCell ref="Q77:R77"/>
    <mergeCell ref="C83:D83"/>
    <mergeCell ref="Q83:R83"/>
    <mergeCell ref="C84:D84"/>
    <mergeCell ref="Q84:R84"/>
    <mergeCell ref="I81:I82"/>
    <mergeCell ref="J81:J82"/>
    <mergeCell ref="K81:K82"/>
    <mergeCell ref="N81:N82"/>
    <mergeCell ref="L81:L82"/>
    <mergeCell ref="M81:M82"/>
    <mergeCell ref="Q78:R78"/>
    <mergeCell ref="P79:Q79"/>
    <mergeCell ref="B81:C82"/>
    <mergeCell ref="D81:D82"/>
    <mergeCell ref="E81:E82"/>
    <mergeCell ref="O81:O82"/>
    <mergeCell ref="P81:P82"/>
    <mergeCell ref="H81:H82"/>
    <mergeCell ref="Q81:R82"/>
    <mergeCell ref="L87:L88"/>
    <mergeCell ref="M87:M88"/>
    <mergeCell ref="N87:N88"/>
    <mergeCell ref="O87:O88"/>
    <mergeCell ref="P87:P88"/>
    <mergeCell ref="Q87:R88"/>
    <mergeCell ref="P85:Q85"/>
    <mergeCell ref="B87:C88"/>
    <mergeCell ref="D87:D88"/>
    <mergeCell ref="E87:E88"/>
    <mergeCell ref="F87:F88"/>
    <mergeCell ref="G87:G88"/>
    <mergeCell ref="H87:H88"/>
    <mergeCell ref="I87:I88"/>
    <mergeCell ref="J87:J88"/>
    <mergeCell ref="K87:K88"/>
    <mergeCell ref="C89:D89"/>
    <mergeCell ref="C96:D96"/>
    <mergeCell ref="C95:D95"/>
    <mergeCell ref="H93:H94"/>
    <mergeCell ref="Q89:R89"/>
    <mergeCell ref="C90:D90"/>
    <mergeCell ref="Q90:R90"/>
    <mergeCell ref="P91:Q91"/>
    <mergeCell ref="B93:C94"/>
    <mergeCell ref="D93:D94"/>
    <mergeCell ref="E93:E94"/>
    <mergeCell ref="F93:F94"/>
    <mergeCell ref="G93:G94"/>
    <mergeCell ref="I93:I94"/>
    <mergeCell ref="Q96:R96"/>
    <mergeCell ref="P97:Q97"/>
    <mergeCell ref="N93:N94"/>
    <mergeCell ref="O93:O94"/>
    <mergeCell ref="P93:P94"/>
    <mergeCell ref="Q93:R94"/>
    <mergeCell ref="Q95:R95"/>
    <mergeCell ref="J93:J94"/>
    <mergeCell ref="K93:K94"/>
    <mergeCell ref="L93:L94"/>
    <mergeCell ref="M93:M94"/>
  </mergeCells>
  <phoneticPr fontId="2"/>
  <conditionalFormatting sqref="J13:M14">
    <cfRule type="expression" dxfId="29" priority="18" stopIfTrue="1">
      <formula>$V$12=FALSE</formula>
    </cfRule>
  </conditionalFormatting>
  <conditionalFormatting sqref="J18:M22">
    <cfRule type="expression" dxfId="28" priority="17" stopIfTrue="1">
      <formula>$V$16=FALSE</formula>
    </cfRule>
  </conditionalFormatting>
  <conditionalFormatting sqref="J25:M30">
    <cfRule type="expression" dxfId="27" priority="16" stopIfTrue="1">
      <formula>$V$24=FALSE</formula>
    </cfRule>
  </conditionalFormatting>
  <conditionalFormatting sqref="J33:M38">
    <cfRule type="expression" dxfId="26" priority="15" stopIfTrue="1">
      <formula>$V$32=FALSE</formula>
    </cfRule>
  </conditionalFormatting>
  <conditionalFormatting sqref="J41:M45">
    <cfRule type="expression" dxfId="25" priority="14" stopIfTrue="1">
      <formula>$V$40=FALSE</formula>
    </cfRule>
  </conditionalFormatting>
  <conditionalFormatting sqref="J48:M52">
    <cfRule type="expression" dxfId="24" priority="13" stopIfTrue="1">
      <formula>$V$47=FALSE</formula>
    </cfRule>
  </conditionalFormatting>
  <conditionalFormatting sqref="J55:M60">
    <cfRule type="expression" dxfId="23" priority="12" stopIfTrue="1">
      <formula>$V$54=FALSE</formula>
    </cfRule>
  </conditionalFormatting>
  <conditionalFormatting sqref="J63:M67">
    <cfRule type="expression" dxfId="22" priority="11" stopIfTrue="1">
      <formula>$V$62=FALSE</formula>
    </cfRule>
  </conditionalFormatting>
  <conditionalFormatting sqref="O63:R67">
    <cfRule type="expression" dxfId="21" priority="10" stopIfTrue="1">
      <formula>$W$62=FALSE</formula>
    </cfRule>
  </conditionalFormatting>
  <conditionalFormatting sqref="O55:R60">
    <cfRule type="expression" dxfId="20" priority="9" stopIfTrue="1">
      <formula>$W$54=FALSE</formula>
    </cfRule>
  </conditionalFormatting>
  <conditionalFormatting sqref="O48:R52">
    <cfRule type="expression" dxfId="19" priority="8" stopIfTrue="1">
      <formula>$W$47=FALSE</formula>
    </cfRule>
  </conditionalFormatting>
  <conditionalFormatting sqref="O41:R45">
    <cfRule type="expression" dxfId="18" priority="7" stopIfTrue="1">
      <formula>$W$40=FALSE</formula>
    </cfRule>
  </conditionalFormatting>
  <conditionalFormatting sqref="O33:R38">
    <cfRule type="expression" dxfId="17" priority="6" stopIfTrue="1">
      <formula>$W$32=FALSE</formula>
    </cfRule>
  </conditionalFormatting>
  <conditionalFormatting sqref="O25:R30">
    <cfRule type="expression" dxfId="16" priority="5" stopIfTrue="1">
      <formula>$W$24=FALSE</formula>
    </cfRule>
  </conditionalFormatting>
  <conditionalFormatting sqref="O18:R22">
    <cfRule type="expression" dxfId="15" priority="4" stopIfTrue="1">
      <formula>$W$16=FALSE</formula>
    </cfRule>
  </conditionalFormatting>
  <conditionalFormatting sqref="O13:R14">
    <cfRule type="expression" dxfId="14" priority="3" stopIfTrue="1">
      <formula>$W$12=FALSE</formula>
    </cfRule>
  </conditionalFormatting>
  <conditionalFormatting sqref="B75:R78 P79:R79 B81:R84 P85:R85 B87:R90 P91:R91 B93:R96 P97:R97">
    <cfRule type="expression" dxfId="13" priority="1" stopIfTrue="1">
      <formula>$V$1&lt;&gt;"バイオマス熱利用"</formula>
    </cfRule>
  </conditionalFormatting>
  <dataValidations count="3">
    <dataValidation allowBlank="1" showErrorMessage="1" sqref="E77:P78 E83:P84 E89:P90 E95:P96"/>
    <dataValidation type="list" allowBlank="1" showInputMessage="1" showErrorMessage="1" error="「蒸気タービン方式」または「ガスタービン方式」のいずれかを選択してください。" prompt="「蒸気タービン方式」または「ガスタービン方式」のいずれかを選択してください。" sqref="O63:Q63 E63:G63 J63:L63">
      <formula1>バイオマスコジェネの発電方式</formula1>
    </dataValidation>
    <dataValidation type="list" allowBlank="1" showInputMessage="1" showErrorMessage="1" sqref="E67:G67">
      <formula1>固定価格買取制度の有無</formula1>
    </dataValidation>
  </dataValidations>
  <pageMargins left="0.43307086614173229" right="0" top="0.15748031496062992" bottom="0.15748031496062992" header="0.31496062992125984" footer="0.31496062992125984"/>
  <pageSetup paperSize="9" scale="90" fitToHeight="0" orientation="landscape" blackAndWhite="1" r:id="rId1"/>
  <rowBreaks count="3" manualBreakCount="3">
    <brk id="31" max="18" man="1"/>
    <brk id="68" max="18" man="1"/>
    <brk id="9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9946" r:id="rId4" name="Check Box 10">
              <controlPr defaultSize="0" autoFill="0" autoLine="0" autoPict="0">
                <anchor moveWithCells="1">
                  <from>
                    <xdr:col>3</xdr:col>
                    <xdr:colOff>1619250</xdr:colOff>
                    <xdr:row>71</xdr:row>
                    <xdr:rowOff>114300</xdr:rowOff>
                  </from>
                  <to>
                    <xdr:col>3</xdr:col>
                    <xdr:colOff>1876425</xdr:colOff>
                    <xdr:row>73</xdr:row>
                    <xdr:rowOff>66675</xdr:rowOff>
                  </to>
                </anchor>
              </controlPr>
            </control>
          </mc:Choice>
        </mc:AlternateContent>
        <mc:AlternateContent xmlns:mc="http://schemas.openxmlformats.org/markup-compatibility/2006">
          <mc:Choice Requires="x14">
            <control shapeId="3239947" r:id="rId5" name="Check Box 11">
              <controlPr defaultSize="0" autoFill="0" autoLine="0" autoPict="0">
                <anchor moveWithCells="1">
                  <from>
                    <xdr:col>5</xdr:col>
                    <xdr:colOff>314325</xdr:colOff>
                    <xdr:row>71</xdr:row>
                    <xdr:rowOff>114300</xdr:rowOff>
                  </from>
                  <to>
                    <xdr:col>6</xdr:col>
                    <xdr:colOff>0</xdr:colOff>
                    <xdr:row>73</xdr:row>
                    <xdr:rowOff>66675</xdr:rowOff>
                  </to>
                </anchor>
              </controlPr>
            </control>
          </mc:Choice>
        </mc:AlternateContent>
        <mc:AlternateContent xmlns:mc="http://schemas.openxmlformats.org/markup-compatibility/2006">
          <mc:Choice Requires="x14">
            <control shapeId="3239948" r:id="rId6" name="Check Box 12">
              <controlPr defaultSize="0" autoFill="0" autoLine="0" autoPict="0">
                <anchor moveWithCells="1">
                  <from>
                    <xdr:col>7</xdr:col>
                    <xdr:colOff>323850</xdr:colOff>
                    <xdr:row>71</xdr:row>
                    <xdr:rowOff>114300</xdr:rowOff>
                  </from>
                  <to>
                    <xdr:col>8</xdr:col>
                    <xdr:colOff>9525</xdr:colOff>
                    <xdr:row>73</xdr:row>
                    <xdr:rowOff>66675</xdr:rowOff>
                  </to>
                </anchor>
              </controlPr>
            </control>
          </mc:Choice>
        </mc:AlternateContent>
        <mc:AlternateContent xmlns:mc="http://schemas.openxmlformats.org/markup-compatibility/2006">
          <mc:Choice Requires="x14">
            <control shapeId="3239949" r:id="rId7" name="Check Box 13">
              <controlPr defaultSize="0" autoFill="0" autoLine="0" autoPict="0">
                <anchor moveWithCells="1">
                  <from>
                    <xdr:col>9</xdr:col>
                    <xdr:colOff>333375</xdr:colOff>
                    <xdr:row>71</xdr:row>
                    <xdr:rowOff>114300</xdr:rowOff>
                  </from>
                  <to>
                    <xdr:col>10</xdr:col>
                    <xdr:colOff>19050</xdr:colOff>
                    <xdr:row>73</xdr:row>
                    <xdr:rowOff>66675</xdr:rowOff>
                  </to>
                </anchor>
              </controlPr>
            </control>
          </mc:Choice>
        </mc:AlternateContent>
        <mc:AlternateContent xmlns:mc="http://schemas.openxmlformats.org/markup-compatibility/2006">
          <mc:Choice Requires="x14">
            <control shapeId="3239951" r:id="rId8" name="Check Box 15">
              <controlPr defaultSize="0" autoFill="0" autoLine="0" autoPict="0">
                <anchor moveWithCells="1">
                  <from>
                    <xdr:col>9</xdr:col>
                    <xdr:colOff>247650</xdr:colOff>
                    <xdr:row>11</xdr:row>
                    <xdr:rowOff>19050</xdr:rowOff>
                  </from>
                  <to>
                    <xdr:col>9</xdr:col>
                    <xdr:colOff>476250</xdr:colOff>
                    <xdr:row>11</xdr:row>
                    <xdr:rowOff>228600</xdr:rowOff>
                  </to>
                </anchor>
              </controlPr>
            </control>
          </mc:Choice>
        </mc:AlternateContent>
        <mc:AlternateContent xmlns:mc="http://schemas.openxmlformats.org/markup-compatibility/2006">
          <mc:Choice Requires="x14">
            <control shapeId="3239952" r:id="rId9" name="Check Box 16">
              <controlPr defaultSize="0" autoFill="0" autoLine="0" autoPict="0">
                <anchor moveWithCells="1">
                  <from>
                    <xdr:col>14</xdr:col>
                    <xdr:colOff>200025</xdr:colOff>
                    <xdr:row>11</xdr:row>
                    <xdr:rowOff>19050</xdr:rowOff>
                  </from>
                  <to>
                    <xdr:col>14</xdr:col>
                    <xdr:colOff>428625</xdr:colOff>
                    <xdr:row>11</xdr:row>
                    <xdr:rowOff>228600</xdr:rowOff>
                  </to>
                </anchor>
              </controlPr>
            </control>
          </mc:Choice>
        </mc:AlternateContent>
        <mc:AlternateContent xmlns:mc="http://schemas.openxmlformats.org/markup-compatibility/2006">
          <mc:Choice Requires="x14">
            <control shapeId="3239953" r:id="rId10" name="Check Box 17">
              <controlPr defaultSize="0" autoFill="0" autoLine="0" autoPict="0">
                <anchor moveWithCells="1">
                  <from>
                    <xdr:col>9</xdr:col>
                    <xdr:colOff>247650</xdr:colOff>
                    <xdr:row>15</xdr:row>
                    <xdr:rowOff>180975</xdr:rowOff>
                  </from>
                  <to>
                    <xdr:col>9</xdr:col>
                    <xdr:colOff>476250</xdr:colOff>
                    <xdr:row>16</xdr:row>
                    <xdr:rowOff>190500</xdr:rowOff>
                  </to>
                </anchor>
              </controlPr>
            </control>
          </mc:Choice>
        </mc:AlternateContent>
        <mc:AlternateContent xmlns:mc="http://schemas.openxmlformats.org/markup-compatibility/2006">
          <mc:Choice Requires="x14">
            <control shapeId="3239954" r:id="rId11" name="Check Box 18">
              <controlPr defaultSize="0" autoFill="0" autoLine="0" autoPict="0">
                <anchor moveWithCells="1">
                  <from>
                    <xdr:col>14</xdr:col>
                    <xdr:colOff>200025</xdr:colOff>
                    <xdr:row>15</xdr:row>
                    <xdr:rowOff>180975</xdr:rowOff>
                  </from>
                  <to>
                    <xdr:col>14</xdr:col>
                    <xdr:colOff>428625</xdr:colOff>
                    <xdr:row>16</xdr:row>
                    <xdr:rowOff>190500</xdr:rowOff>
                  </to>
                </anchor>
              </controlPr>
            </control>
          </mc:Choice>
        </mc:AlternateContent>
        <mc:AlternateContent xmlns:mc="http://schemas.openxmlformats.org/markup-compatibility/2006">
          <mc:Choice Requires="x14">
            <control shapeId="3239955" r:id="rId12" name="Check Box 19">
              <controlPr defaultSize="0" autoFill="0" autoLine="0" autoPict="0">
                <anchor moveWithCells="1">
                  <from>
                    <xdr:col>9</xdr:col>
                    <xdr:colOff>247650</xdr:colOff>
                    <xdr:row>22</xdr:row>
                    <xdr:rowOff>190500</xdr:rowOff>
                  </from>
                  <to>
                    <xdr:col>9</xdr:col>
                    <xdr:colOff>476250</xdr:colOff>
                    <xdr:row>24</xdr:row>
                    <xdr:rowOff>0</xdr:rowOff>
                  </to>
                </anchor>
              </controlPr>
            </control>
          </mc:Choice>
        </mc:AlternateContent>
        <mc:AlternateContent xmlns:mc="http://schemas.openxmlformats.org/markup-compatibility/2006">
          <mc:Choice Requires="x14">
            <control shapeId="3239956" r:id="rId13" name="Check Box 20">
              <controlPr defaultSize="0" autoFill="0" autoLine="0" autoPict="0">
                <anchor moveWithCells="1">
                  <from>
                    <xdr:col>14</xdr:col>
                    <xdr:colOff>200025</xdr:colOff>
                    <xdr:row>22</xdr:row>
                    <xdr:rowOff>190500</xdr:rowOff>
                  </from>
                  <to>
                    <xdr:col>14</xdr:col>
                    <xdr:colOff>428625</xdr:colOff>
                    <xdr:row>24</xdr:row>
                    <xdr:rowOff>0</xdr:rowOff>
                  </to>
                </anchor>
              </controlPr>
            </control>
          </mc:Choice>
        </mc:AlternateContent>
        <mc:AlternateContent xmlns:mc="http://schemas.openxmlformats.org/markup-compatibility/2006">
          <mc:Choice Requires="x14">
            <control shapeId="3239957" r:id="rId14" name="Check Box 21">
              <controlPr defaultSize="0" autoFill="0" autoLine="0" autoPict="0">
                <anchor moveWithCells="1">
                  <from>
                    <xdr:col>9</xdr:col>
                    <xdr:colOff>247650</xdr:colOff>
                    <xdr:row>30</xdr:row>
                    <xdr:rowOff>190500</xdr:rowOff>
                  </from>
                  <to>
                    <xdr:col>9</xdr:col>
                    <xdr:colOff>476250</xdr:colOff>
                    <xdr:row>32</xdr:row>
                    <xdr:rowOff>0</xdr:rowOff>
                  </to>
                </anchor>
              </controlPr>
            </control>
          </mc:Choice>
        </mc:AlternateContent>
        <mc:AlternateContent xmlns:mc="http://schemas.openxmlformats.org/markup-compatibility/2006">
          <mc:Choice Requires="x14">
            <control shapeId="3239958" r:id="rId15" name="Check Box 22">
              <controlPr defaultSize="0" autoFill="0" autoLine="0" autoPict="0">
                <anchor moveWithCells="1">
                  <from>
                    <xdr:col>14</xdr:col>
                    <xdr:colOff>200025</xdr:colOff>
                    <xdr:row>30</xdr:row>
                    <xdr:rowOff>190500</xdr:rowOff>
                  </from>
                  <to>
                    <xdr:col>14</xdr:col>
                    <xdr:colOff>428625</xdr:colOff>
                    <xdr:row>32</xdr:row>
                    <xdr:rowOff>0</xdr:rowOff>
                  </to>
                </anchor>
              </controlPr>
            </control>
          </mc:Choice>
        </mc:AlternateContent>
        <mc:AlternateContent xmlns:mc="http://schemas.openxmlformats.org/markup-compatibility/2006">
          <mc:Choice Requires="x14">
            <control shapeId="3239959" r:id="rId16" name="Check Box 23">
              <controlPr defaultSize="0" autoFill="0" autoLine="0" autoPict="0">
                <anchor moveWithCells="1">
                  <from>
                    <xdr:col>9</xdr:col>
                    <xdr:colOff>247650</xdr:colOff>
                    <xdr:row>38</xdr:row>
                    <xdr:rowOff>190500</xdr:rowOff>
                  </from>
                  <to>
                    <xdr:col>9</xdr:col>
                    <xdr:colOff>476250</xdr:colOff>
                    <xdr:row>40</xdr:row>
                    <xdr:rowOff>0</xdr:rowOff>
                  </to>
                </anchor>
              </controlPr>
            </control>
          </mc:Choice>
        </mc:AlternateContent>
        <mc:AlternateContent xmlns:mc="http://schemas.openxmlformats.org/markup-compatibility/2006">
          <mc:Choice Requires="x14">
            <control shapeId="3239960" r:id="rId17" name="Check Box 24">
              <controlPr defaultSize="0" autoFill="0" autoLine="0" autoPict="0">
                <anchor moveWithCells="1">
                  <from>
                    <xdr:col>14</xdr:col>
                    <xdr:colOff>200025</xdr:colOff>
                    <xdr:row>38</xdr:row>
                    <xdr:rowOff>190500</xdr:rowOff>
                  </from>
                  <to>
                    <xdr:col>14</xdr:col>
                    <xdr:colOff>428625</xdr:colOff>
                    <xdr:row>40</xdr:row>
                    <xdr:rowOff>0</xdr:rowOff>
                  </to>
                </anchor>
              </controlPr>
            </control>
          </mc:Choice>
        </mc:AlternateContent>
        <mc:AlternateContent xmlns:mc="http://schemas.openxmlformats.org/markup-compatibility/2006">
          <mc:Choice Requires="x14">
            <control shapeId="3239961" r:id="rId18" name="Check Box 25">
              <controlPr defaultSize="0" autoFill="0" autoLine="0" autoPict="0">
                <anchor moveWithCells="1">
                  <from>
                    <xdr:col>9</xdr:col>
                    <xdr:colOff>247650</xdr:colOff>
                    <xdr:row>45</xdr:row>
                    <xdr:rowOff>190500</xdr:rowOff>
                  </from>
                  <to>
                    <xdr:col>9</xdr:col>
                    <xdr:colOff>476250</xdr:colOff>
                    <xdr:row>47</xdr:row>
                    <xdr:rowOff>0</xdr:rowOff>
                  </to>
                </anchor>
              </controlPr>
            </control>
          </mc:Choice>
        </mc:AlternateContent>
        <mc:AlternateContent xmlns:mc="http://schemas.openxmlformats.org/markup-compatibility/2006">
          <mc:Choice Requires="x14">
            <control shapeId="3239962" r:id="rId19" name="Check Box 26">
              <controlPr defaultSize="0" autoFill="0" autoLine="0" autoPict="0">
                <anchor moveWithCells="1">
                  <from>
                    <xdr:col>14</xdr:col>
                    <xdr:colOff>200025</xdr:colOff>
                    <xdr:row>45</xdr:row>
                    <xdr:rowOff>190500</xdr:rowOff>
                  </from>
                  <to>
                    <xdr:col>14</xdr:col>
                    <xdr:colOff>428625</xdr:colOff>
                    <xdr:row>47</xdr:row>
                    <xdr:rowOff>0</xdr:rowOff>
                  </to>
                </anchor>
              </controlPr>
            </control>
          </mc:Choice>
        </mc:AlternateContent>
        <mc:AlternateContent xmlns:mc="http://schemas.openxmlformats.org/markup-compatibility/2006">
          <mc:Choice Requires="x14">
            <control shapeId="3239963" r:id="rId20" name="Check Box 27">
              <controlPr defaultSize="0" autoFill="0" autoLine="0" autoPict="0">
                <anchor moveWithCells="1">
                  <from>
                    <xdr:col>9</xdr:col>
                    <xdr:colOff>247650</xdr:colOff>
                    <xdr:row>52</xdr:row>
                    <xdr:rowOff>190500</xdr:rowOff>
                  </from>
                  <to>
                    <xdr:col>9</xdr:col>
                    <xdr:colOff>476250</xdr:colOff>
                    <xdr:row>54</xdr:row>
                    <xdr:rowOff>0</xdr:rowOff>
                  </to>
                </anchor>
              </controlPr>
            </control>
          </mc:Choice>
        </mc:AlternateContent>
        <mc:AlternateContent xmlns:mc="http://schemas.openxmlformats.org/markup-compatibility/2006">
          <mc:Choice Requires="x14">
            <control shapeId="3239964" r:id="rId21" name="Check Box 28">
              <controlPr defaultSize="0" autoFill="0" autoLine="0" autoPict="0">
                <anchor moveWithCells="1">
                  <from>
                    <xdr:col>14</xdr:col>
                    <xdr:colOff>200025</xdr:colOff>
                    <xdr:row>52</xdr:row>
                    <xdr:rowOff>190500</xdr:rowOff>
                  </from>
                  <to>
                    <xdr:col>14</xdr:col>
                    <xdr:colOff>428625</xdr:colOff>
                    <xdr:row>54</xdr:row>
                    <xdr:rowOff>0</xdr:rowOff>
                  </to>
                </anchor>
              </controlPr>
            </control>
          </mc:Choice>
        </mc:AlternateContent>
        <mc:AlternateContent xmlns:mc="http://schemas.openxmlformats.org/markup-compatibility/2006">
          <mc:Choice Requires="x14">
            <control shapeId="3239965" r:id="rId22" name="Check Box 29">
              <controlPr defaultSize="0" autoFill="0" autoLine="0" autoPict="0">
                <anchor moveWithCells="1">
                  <from>
                    <xdr:col>9</xdr:col>
                    <xdr:colOff>247650</xdr:colOff>
                    <xdr:row>60</xdr:row>
                    <xdr:rowOff>190500</xdr:rowOff>
                  </from>
                  <to>
                    <xdr:col>9</xdr:col>
                    <xdr:colOff>476250</xdr:colOff>
                    <xdr:row>62</xdr:row>
                    <xdr:rowOff>0</xdr:rowOff>
                  </to>
                </anchor>
              </controlPr>
            </control>
          </mc:Choice>
        </mc:AlternateContent>
        <mc:AlternateContent xmlns:mc="http://schemas.openxmlformats.org/markup-compatibility/2006">
          <mc:Choice Requires="x14">
            <control shapeId="3239966" r:id="rId23" name="Check Box 30">
              <controlPr defaultSize="0" autoFill="0" autoLine="0" autoPict="0">
                <anchor moveWithCells="1">
                  <from>
                    <xdr:col>14</xdr:col>
                    <xdr:colOff>200025</xdr:colOff>
                    <xdr:row>60</xdr:row>
                    <xdr:rowOff>190500</xdr:rowOff>
                  </from>
                  <to>
                    <xdr:col>14</xdr:col>
                    <xdr:colOff>428625</xdr:colOff>
                    <xdr:row>62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A192"/>
  <sheetViews>
    <sheetView zoomScale="85" zoomScaleNormal="85" workbookViewId="0">
      <pane ySplit="1" topLeftCell="A35" activePane="bottomLeft" state="frozen"/>
      <selection pane="bottomLeft" activeCell="B77" sqref="B77"/>
    </sheetView>
  </sheetViews>
  <sheetFormatPr defaultRowHeight="14.25" customHeight="1"/>
  <cols>
    <col min="1" max="1" width="31.36328125" style="236" customWidth="1"/>
    <col min="2" max="11" width="8.7265625" style="236"/>
    <col min="12" max="12" width="12.90625" style="236" customWidth="1"/>
    <col min="13" max="16384" width="8.7265625" style="236"/>
  </cols>
  <sheetData>
    <row r="1" spans="1:27" ht="14.25" customHeight="1">
      <c r="A1" s="236" t="s">
        <v>692</v>
      </c>
      <c r="C1" s="236" t="s">
        <v>693</v>
      </c>
    </row>
    <row r="2" spans="1:27" ht="14.25" customHeight="1">
      <c r="A2" s="236" t="s">
        <v>379</v>
      </c>
      <c r="B2" s="236">
        <f>'3-1実施計画概要（熱利用）'!E4</f>
        <v>0</v>
      </c>
      <c r="C2" s="236" t="s">
        <v>716</v>
      </c>
      <c r="G2" s="236" t="s">
        <v>712</v>
      </c>
      <c r="H2" s="236">
        <v>2</v>
      </c>
      <c r="I2" s="236">
        <v>3</v>
      </c>
      <c r="J2" s="236">
        <v>4</v>
      </c>
      <c r="M2" s="236" t="s">
        <v>1132</v>
      </c>
      <c r="N2" s="236" t="s">
        <v>1133</v>
      </c>
      <c r="O2" s="236" t="s">
        <v>1134</v>
      </c>
      <c r="P2" s="236" t="s">
        <v>1135</v>
      </c>
      <c r="Q2" s="236" t="s">
        <v>1136</v>
      </c>
      <c r="R2" s="236" t="s">
        <v>1137</v>
      </c>
      <c r="S2" s="236" t="s">
        <v>1130</v>
      </c>
      <c r="U2" s="236" t="s">
        <v>1133</v>
      </c>
      <c r="V2" s="236" t="s">
        <v>1134</v>
      </c>
      <c r="W2" s="236" t="s">
        <v>1135</v>
      </c>
      <c r="X2" s="236" t="s">
        <v>1136</v>
      </c>
      <c r="Y2" s="236" t="s">
        <v>1137</v>
      </c>
      <c r="Z2" s="236" t="s">
        <v>1130</v>
      </c>
    </row>
    <row r="3" spans="1:27" ht="14.25" customHeight="1">
      <c r="A3" s="236" t="s">
        <v>1014</v>
      </c>
      <c r="B3" s="364">
        <f>IF('3-1実施計画概要（熱利用）'!H4="２／３",2,1)</f>
        <v>1</v>
      </c>
      <c r="C3" s="236">
        <v>3</v>
      </c>
      <c r="D3" s="236" t="s">
        <v>489</v>
      </c>
      <c r="G3" s="273" t="s">
        <v>702</v>
      </c>
      <c r="H3" s="269" t="s">
        <v>700</v>
      </c>
      <c r="I3" s="269" t="s">
        <v>535</v>
      </c>
      <c r="J3" s="269" t="s">
        <v>701</v>
      </c>
      <c r="L3" s="236" t="s">
        <v>915</v>
      </c>
      <c r="M3" s="236">
        <v>2</v>
      </c>
      <c r="N3" s="236" t="s">
        <v>1138</v>
      </c>
      <c r="O3" s="236" t="s">
        <v>1138</v>
      </c>
      <c r="P3" s="236" t="s">
        <v>1138</v>
      </c>
      <c r="Q3" s="236" t="s">
        <v>1138</v>
      </c>
      <c r="R3" s="236" t="s">
        <v>1138</v>
      </c>
      <c r="S3" s="236" t="s">
        <v>1138</v>
      </c>
      <c r="T3" s="236" t="s">
        <v>1131</v>
      </c>
      <c r="U3" s="236" t="s">
        <v>1154</v>
      </c>
      <c r="V3" s="236" t="s">
        <v>1154</v>
      </c>
      <c r="W3" s="236" t="s">
        <v>1154</v>
      </c>
      <c r="X3" s="236" t="s">
        <v>1154</v>
      </c>
      <c r="Y3" s="236" t="s">
        <v>1154</v>
      </c>
      <c r="Z3" s="236" t="s">
        <v>1154</v>
      </c>
      <c r="AA3" s="236" t="s">
        <v>1154</v>
      </c>
    </row>
    <row r="4" spans="1:27" ht="14.25" customHeight="1">
      <c r="A4" s="236" t="s">
        <v>1013</v>
      </c>
      <c r="B4" s="236" t="str">
        <f>'3-1実施計画概要（熱利用）'!H4</f>
        <v>１／３</v>
      </c>
      <c r="C4" s="236" t="s">
        <v>1015</v>
      </c>
      <c r="G4" s="273" t="s">
        <v>703</v>
      </c>
      <c r="H4" s="269">
        <f>$B$7+1</f>
        <v>1</v>
      </c>
      <c r="I4" s="269" t="s">
        <v>700</v>
      </c>
      <c r="J4" s="269" t="s">
        <v>700</v>
      </c>
      <c r="L4" s="236" t="s">
        <v>1102</v>
      </c>
      <c r="M4" s="236">
        <v>3</v>
      </c>
      <c r="N4" s="236" t="s">
        <v>1138</v>
      </c>
      <c r="O4" s="236" t="s">
        <v>1138</v>
      </c>
      <c r="P4" s="236" t="s">
        <v>1138</v>
      </c>
      <c r="Q4" s="236" t="s">
        <v>1138</v>
      </c>
      <c r="R4" s="236" t="s">
        <v>1138</v>
      </c>
      <c r="S4" s="236" t="s">
        <v>1138</v>
      </c>
      <c r="T4" s="236" t="s">
        <v>1131</v>
      </c>
      <c r="U4" s="236" t="s">
        <v>1154</v>
      </c>
      <c r="V4" s="236" t="s">
        <v>1154</v>
      </c>
      <c r="W4" s="236" t="s">
        <v>1154</v>
      </c>
      <c r="X4" s="236" t="s">
        <v>1154</v>
      </c>
      <c r="Y4" s="236" t="s">
        <v>1154</v>
      </c>
      <c r="Z4" s="236" t="s">
        <v>1154</v>
      </c>
      <c r="AA4" s="236" t="s">
        <v>1155</v>
      </c>
    </row>
    <row r="5" spans="1:27" ht="14.25" customHeight="1">
      <c r="A5" s="236" t="s">
        <v>346</v>
      </c>
      <c r="B5" s="268">
        <f>'3-1実施計画概要（熱利用）'!F19</f>
        <v>0</v>
      </c>
      <c r="E5" s="269"/>
      <c r="F5" s="273"/>
      <c r="G5" s="273" t="s">
        <v>704</v>
      </c>
      <c r="H5" s="269">
        <f>$B$7+1</f>
        <v>1</v>
      </c>
      <c r="I5" s="269">
        <f>$B$7+2</f>
        <v>2</v>
      </c>
      <c r="J5" s="269" t="s">
        <v>700</v>
      </c>
      <c r="L5" s="236" t="s">
        <v>916</v>
      </c>
      <c r="M5" s="236">
        <v>4</v>
      </c>
      <c r="N5" s="236" t="s">
        <v>1138</v>
      </c>
      <c r="O5" s="236" t="s">
        <v>1138</v>
      </c>
      <c r="P5" s="236" t="s">
        <v>1138</v>
      </c>
      <c r="Q5" s="236" t="s">
        <v>1138</v>
      </c>
      <c r="R5" s="236" t="s">
        <v>1138</v>
      </c>
      <c r="S5" s="236" t="s">
        <v>1138</v>
      </c>
      <c r="T5" s="236" t="s">
        <v>1131</v>
      </c>
      <c r="U5" s="236" t="s">
        <v>1154</v>
      </c>
      <c r="V5" s="236" t="s">
        <v>1154</v>
      </c>
      <c r="W5" s="236" t="s">
        <v>1154</v>
      </c>
      <c r="X5" s="236" t="s">
        <v>1154</v>
      </c>
      <c r="Y5" s="236" t="s">
        <v>1154</v>
      </c>
      <c r="Z5" s="236" t="s">
        <v>1154</v>
      </c>
      <c r="AA5" s="236" t="s">
        <v>1156</v>
      </c>
    </row>
    <row r="6" spans="1:27" ht="14.25" customHeight="1">
      <c r="A6" s="236" t="s">
        <v>348</v>
      </c>
      <c r="B6" s="268">
        <f>'3-1実施計画概要（熱利用）'!H19</f>
        <v>0</v>
      </c>
      <c r="E6" s="269"/>
      <c r="F6" s="273"/>
      <c r="G6" s="273" t="s">
        <v>705</v>
      </c>
      <c r="H6" s="269">
        <f>$B$7+1</f>
        <v>1</v>
      </c>
      <c r="I6" s="269">
        <f>$B$7+2</f>
        <v>2</v>
      </c>
      <c r="J6" s="269">
        <f>$B$7+3</f>
        <v>3</v>
      </c>
      <c r="L6" s="236" t="s">
        <v>917</v>
      </c>
      <c r="M6" s="236">
        <v>5</v>
      </c>
      <c r="N6" s="236" t="s">
        <v>1138</v>
      </c>
      <c r="O6" s="236" t="s">
        <v>1138</v>
      </c>
      <c r="P6" s="236" t="s">
        <v>1138</v>
      </c>
      <c r="Q6" s="236" t="s">
        <v>1138</v>
      </c>
      <c r="R6" s="236" t="s">
        <v>1138</v>
      </c>
      <c r="S6" s="236" t="s">
        <v>1138</v>
      </c>
      <c r="T6" s="236" t="s">
        <v>1131</v>
      </c>
      <c r="U6" s="236" t="s">
        <v>1154</v>
      </c>
      <c r="V6" s="236" t="s">
        <v>1154</v>
      </c>
      <c r="W6" s="236" t="s">
        <v>1154</v>
      </c>
      <c r="X6" s="236" t="s">
        <v>1154</v>
      </c>
      <c r="Y6" s="236" t="s">
        <v>1154</v>
      </c>
      <c r="Z6" s="236" t="s">
        <v>1154</v>
      </c>
      <c r="AA6" s="236" t="s">
        <v>1155</v>
      </c>
    </row>
    <row r="7" spans="1:27" ht="14.25" customHeight="1">
      <c r="A7" s="236" t="s">
        <v>695</v>
      </c>
      <c r="B7" s="268">
        <f>'3-1実施計画概要（熱利用）'!F20</f>
        <v>0</v>
      </c>
      <c r="F7" s="273"/>
      <c r="G7" s="273" t="s">
        <v>706</v>
      </c>
      <c r="H7" s="269">
        <f t="shared" ref="H7:H12" si="0">$B$7-1</f>
        <v>-1</v>
      </c>
      <c r="I7" s="236" t="s">
        <v>700</v>
      </c>
      <c r="J7" s="236" t="s">
        <v>700</v>
      </c>
      <c r="L7" s="236" t="s">
        <v>489</v>
      </c>
      <c r="M7" s="236">
        <v>6</v>
      </c>
      <c r="N7" s="236" t="s">
        <v>1138</v>
      </c>
      <c r="O7" s="236" t="s">
        <v>1138</v>
      </c>
      <c r="P7" s="236" t="s">
        <v>1138</v>
      </c>
      <c r="Q7" s="236" t="s">
        <v>1138</v>
      </c>
      <c r="R7" s="236" t="s">
        <v>1138</v>
      </c>
      <c r="S7" s="236" t="s">
        <v>1138</v>
      </c>
      <c r="T7" s="236" t="s">
        <v>1131</v>
      </c>
      <c r="U7" s="236" t="s">
        <v>1154</v>
      </c>
      <c r="V7" s="236" t="s">
        <v>1154</v>
      </c>
      <c r="W7" s="236" t="s">
        <v>1154</v>
      </c>
      <c r="X7" s="236" t="s">
        <v>1154</v>
      </c>
      <c r="Y7" s="236" t="s">
        <v>1154</v>
      </c>
      <c r="Z7" s="236" t="s">
        <v>1154</v>
      </c>
      <c r="AA7" s="236" t="s">
        <v>1157</v>
      </c>
    </row>
    <row r="8" spans="1:27" ht="14.25" customHeight="1">
      <c r="A8" s="236" t="s">
        <v>347</v>
      </c>
      <c r="B8" s="270">
        <f>B6+1-B5</f>
        <v>1</v>
      </c>
      <c r="C8" s="236" t="s">
        <v>715</v>
      </c>
      <c r="F8" s="273"/>
      <c r="G8" s="273" t="s">
        <v>707</v>
      </c>
      <c r="H8" s="269">
        <f t="shared" si="0"/>
        <v>-1</v>
      </c>
      <c r="I8" s="269">
        <f>$B$7+1</f>
        <v>1</v>
      </c>
      <c r="J8" s="236" t="s">
        <v>700</v>
      </c>
      <c r="L8" s="236" t="s">
        <v>490</v>
      </c>
      <c r="M8" s="236">
        <v>7</v>
      </c>
      <c r="N8" s="236" t="s">
        <v>1138</v>
      </c>
      <c r="O8" s="236" t="s">
        <v>1138</v>
      </c>
      <c r="P8" s="236" t="s">
        <v>1138</v>
      </c>
      <c r="Q8" s="236" t="s">
        <v>1138</v>
      </c>
      <c r="R8" s="236" t="s">
        <v>1138</v>
      </c>
      <c r="S8" s="236" t="s">
        <v>1138</v>
      </c>
      <c r="T8" s="236" t="s">
        <v>1131</v>
      </c>
      <c r="U8" s="236" t="s">
        <v>1154</v>
      </c>
      <c r="V8" s="236" t="s">
        <v>1154</v>
      </c>
      <c r="W8" s="236" t="s">
        <v>1154</v>
      </c>
      <c r="X8" s="236" t="s">
        <v>1154</v>
      </c>
      <c r="Y8" s="236" t="s">
        <v>1154</v>
      </c>
      <c r="Z8" s="236" t="s">
        <v>1154</v>
      </c>
      <c r="AA8" s="236" t="s">
        <v>1157</v>
      </c>
    </row>
    <row r="9" spans="1:27" ht="14.25" customHeight="1">
      <c r="A9" s="236" t="s">
        <v>699</v>
      </c>
      <c r="B9" s="271">
        <f>B8-(B6-B7)</f>
        <v>1</v>
      </c>
      <c r="C9" s="236" t="s">
        <v>715</v>
      </c>
      <c r="F9" s="273"/>
      <c r="G9" s="273" t="s">
        <v>708</v>
      </c>
      <c r="H9" s="269">
        <f t="shared" si="0"/>
        <v>-1</v>
      </c>
      <c r="I9" s="269">
        <f>$B$7+1</f>
        <v>1</v>
      </c>
      <c r="J9" s="269">
        <f>$B$7+2</f>
        <v>2</v>
      </c>
      <c r="L9" s="236" t="s">
        <v>491</v>
      </c>
      <c r="M9" s="236">
        <v>8</v>
      </c>
      <c r="N9" s="236" t="s">
        <v>1138</v>
      </c>
      <c r="O9" s="236" t="s">
        <v>1138</v>
      </c>
      <c r="P9" s="236" t="s">
        <v>1138</v>
      </c>
      <c r="Q9" s="236" t="s">
        <v>1138</v>
      </c>
      <c r="R9" s="236" t="s">
        <v>1138</v>
      </c>
      <c r="S9" s="236" t="s">
        <v>1138</v>
      </c>
      <c r="T9" s="236" t="s">
        <v>1131</v>
      </c>
      <c r="U9" s="236" t="s">
        <v>1154</v>
      </c>
      <c r="V9" s="236" t="s">
        <v>1154</v>
      </c>
      <c r="W9" s="236" t="s">
        <v>1154</v>
      </c>
      <c r="X9" s="236" t="s">
        <v>1154</v>
      </c>
      <c r="Y9" s="236" t="s">
        <v>1154</v>
      </c>
      <c r="Z9" s="236" t="s">
        <v>1154</v>
      </c>
      <c r="AA9" s="236" t="s">
        <v>1157</v>
      </c>
    </row>
    <row r="10" spans="1:27" ht="14.25" customHeight="1">
      <c r="A10" s="236" t="s">
        <v>713</v>
      </c>
      <c r="B10" s="271" t="str">
        <f>B9&amp;"/"&amp;B8</f>
        <v>1/1</v>
      </c>
      <c r="C10" s="272" t="s">
        <v>714</v>
      </c>
      <c r="F10" s="273"/>
      <c r="G10" s="273" t="s">
        <v>709</v>
      </c>
      <c r="H10" s="269">
        <f t="shared" si="0"/>
        <v>-1</v>
      </c>
      <c r="I10" s="269">
        <f>$B$7-2</f>
        <v>-2</v>
      </c>
      <c r="J10" s="236" t="s">
        <v>701</v>
      </c>
      <c r="L10" s="236" t="s">
        <v>492</v>
      </c>
      <c r="M10" s="236">
        <v>9</v>
      </c>
      <c r="N10" s="236" t="s">
        <v>1138</v>
      </c>
      <c r="O10" s="236" t="s">
        <v>1138</v>
      </c>
      <c r="P10" s="236" t="s">
        <v>1138</v>
      </c>
      <c r="Q10" s="236" t="s">
        <v>1138</v>
      </c>
      <c r="R10" s="236" t="s">
        <v>1138</v>
      </c>
      <c r="S10" s="236" t="s">
        <v>1138</v>
      </c>
      <c r="T10" s="236" t="s">
        <v>1131</v>
      </c>
      <c r="U10" s="236" t="s">
        <v>1154</v>
      </c>
      <c r="V10" s="236" t="s">
        <v>1154</v>
      </c>
      <c r="W10" s="236" t="s">
        <v>1154</v>
      </c>
      <c r="X10" s="236" t="s">
        <v>1154</v>
      </c>
      <c r="Y10" s="236" t="s">
        <v>1154</v>
      </c>
      <c r="Z10" s="236" t="s">
        <v>1154</v>
      </c>
      <c r="AA10" s="236" t="s">
        <v>1154</v>
      </c>
    </row>
    <row r="11" spans="1:27" ht="14.25" customHeight="1">
      <c r="A11" s="236" t="s">
        <v>696</v>
      </c>
      <c r="B11" s="269" t="str">
        <f>VLOOKUP($B$10,$G$3:$J$12,2,FALSE)</f>
        <v>-</v>
      </c>
      <c r="C11" s="236" t="s">
        <v>739</v>
      </c>
      <c r="F11" s="273"/>
      <c r="G11" s="273" t="s">
        <v>710</v>
      </c>
      <c r="H11" s="269">
        <f t="shared" si="0"/>
        <v>-1</v>
      </c>
      <c r="I11" s="269">
        <f>$B$7-2</f>
        <v>-2</v>
      </c>
      <c r="J11" s="269">
        <f>$B$7+1</f>
        <v>1</v>
      </c>
      <c r="L11" s="236" t="s">
        <v>518</v>
      </c>
      <c r="M11" s="236">
        <v>10</v>
      </c>
      <c r="N11" s="236" t="s">
        <v>1139</v>
      </c>
      <c r="O11" s="236" t="s">
        <v>1139</v>
      </c>
      <c r="P11" s="236" t="s">
        <v>1139</v>
      </c>
      <c r="Q11" s="236" t="s">
        <v>1139</v>
      </c>
      <c r="R11" s="236" t="s">
        <v>1139</v>
      </c>
      <c r="S11" s="236" t="s">
        <v>1139</v>
      </c>
      <c r="T11" s="236" t="s">
        <v>1127</v>
      </c>
      <c r="U11" s="236" t="s">
        <v>531</v>
      </c>
      <c r="V11" s="236" t="s">
        <v>531</v>
      </c>
      <c r="W11" s="236" t="s">
        <v>531</v>
      </c>
      <c r="X11" s="236" t="s">
        <v>531</v>
      </c>
      <c r="Y11" s="236" t="s">
        <v>531</v>
      </c>
      <c r="Z11" s="236" t="s">
        <v>531</v>
      </c>
      <c r="AA11" s="236" t="s">
        <v>1154</v>
      </c>
    </row>
    <row r="12" spans="1:27" ht="14.25" customHeight="1">
      <c r="A12" s="236" t="s">
        <v>697</v>
      </c>
      <c r="B12" s="269" t="str">
        <f>VLOOKUP($B$10,$G$3:$J$12,3,FALSE)</f>
        <v>-</v>
      </c>
      <c r="C12" s="236" t="s">
        <v>739</v>
      </c>
      <c r="F12" s="273"/>
      <c r="G12" s="274" t="s">
        <v>711</v>
      </c>
      <c r="H12" s="269">
        <f t="shared" si="0"/>
        <v>-1</v>
      </c>
      <c r="I12" s="269">
        <f>$B$7-2</f>
        <v>-2</v>
      </c>
      <c r="J12" s="269">
        <f>$B$7-3</f>
        <v>-3</v>
      </c>
      <c r="L12" s="236" t="s">
        <v>493</v>
      </c>
      <c r="M12" s="236">
        <v>11</v>
      </c>
      <c r="N12" s="236" t="s">
        <v>1138</v>
      </c>
      <c r="O12" s="236" t="s">
        <v>1138</v>
      </c>
      <c r="P12" s="236" t="s">
        <v>1138</v>
      </c>
      <c r="Q12" s="236" t="s">
        <v>1138</v>
      </c>
      <c r="R12" s="236" t="s">
        <v>1138</v>
      </c>
      <c r="S12" s="236" t="s">
        <v>1138</v>
      </c>
      <c r="T12" s="236" t="s">
        <v>1131</v>
      </c>
      <c r="U12" s="236" t="s">
        <v>1154</v>
      </c>
      <c r="V12" s="236" t="s">
        <v>1154</v>
      </c>
      <c r="W12" s="236" t="s">
        <v>1154</v>
      </c>
      <c r="X12" s="236" t="s">
        <v>1154</v>
      </c>
      <c r="Y12" s="236" t="s">
        <v>1154</v>
      </c>
      <c r="Z12" s="236" t="s">
        <v>1154</v>
      </c>
      <c r="AA12" s="236" t="s">
        <v>1158</v>
      </c>
    </row>
    <row r="13" spans="1:27" ht="14.25" customHeight="1">
      <c r="A13" s="236" t="s">
        <v>698</v>
      </c>
      <c r="B13" s="269" t="str">
        <f>VLOOKUP($B$10,$G$3:$J$12,4,FALSE)</f>
        <v>-</v>
      </c>
      <c r="C13" s="236" t="s">
        <v>739</v>
      </c>
      <c r="F13" s="273"/>
      <c r="G13" s="236" t="s">
        <v>746</v>
      </c>
      <c r="L13" s="236" t="s">
        <v>494</v>
      </c>
      <c r="M13" s="236">
        <v>12</v>
      </c>
      <c r="N13" s="236" t="s">
        <v>1138</v>
      </c>
      <c r="O13" s="236" t="s">
        <v>1138</v>
      </c>
      <c r="P13" s="236" t="s">
        <v>1138</v>
      </c>
      <c r="Q13" s="236" t="s">
        <v>1138</v>
      </c>
      <c r="R13" s="236" t="s">
        <v>1138</v>
      </c>
      <c r="S13" s="236" t="s">
        <v>1138</v>
      </c>
      <c r="T13" s="236" t="s">
        <v>1131</v>
      </c>
      <c r="U13" s="236" t="s">
        <v>1154</v>
      </c>
      <c r="V13" s="236" t="s">
        <v>1154</v>
      </c>
      <c r="W13" s="236" t="s">
        <v>1154</v>
      </c>
      <c r="X13" s="236" t="s">
        <v>1154</v>
      </c>
      <c r="Y13" s="236" t="s">
        <v>1154</v>
      </c>
      <c r="Z13" s="236" t="s">
        <v>1154</v>
      </c>
      <c r="AA13" s="236" t="s">
        <v>1157</v>
      </c>
    </row>
    <row r="14" spans="1:27" ht="14.25" customHeight="1">
      <c r="A14" s="236" t="s">
        <v>740</v>
      </c>
      <c r="B14" s="269" t="str">
        <f>IF(B11="-",$G$16,IF(B11&lt;$B$7,$G$14,$G$15))</f>
        <v>※事業年度外のため、本シートは提出の必要はありません。</v>
      </c>
      <c r="C14" s="236" t="s">
        <v>747</v>
      </c>
      <c r="F14" s="273"/>
      <c r="G14" s="273" t="s">
        <v>743</v>
      </c>
      <c r="H14" s="269"/>
      <c r="I14" s="269"/>
      <c r="J14" s="269"/>
      <c r="L14" s="236" t="s">
        <v>495</v>
      </c>
      <c r="M14" s="236">
        <v>13</v>
      </c>
      <c r="N14" s="236" t="s">
        <v>1138</v>
      </c>
      <c r="O14" s="236" t="s">
        <v>1138</v>
      </c>
      <c r="P14" s="236" t="s">
        <v>1138</v>
      </c>
      <c r="Q14" s="236" t="s">
        <v>1138</v>
      </c>
      <c r="R14" s="236" t="s">
        <v>1138</v>
      </c>
      <c r="S14" s="236" t="s">
        <v>1138</v>
      </c>
      <c r="T14" s="236" t="s">
        <v>1131</v>
      </c>
      <c r="U14" s="236" t="s">
        <v>1154</v>
      </c>
      <c r="V14" s="236" t="s">
        <v>1154</v>
      </c>
      <c r="W14" s="236" t="s">
        <v>1154</v>
      </c>
      <c r="X14" s="236" t="s">
        <v>1154</v>
      </c>
      <c r="Y14" s="236" t="s">
        <v>1154</v>
      </c>
      <c r="Z14" s="236" t="s">
        <v>1154</v>
      </c>
      <c r="AA14" s="236" t="s">
        <v>1157</v>
      </c>
    </row>
    <row r="15" spans="1:27" ht="14.25" customHeight="1">
      <c r="A15" s="236" t="s">
        <v>741</v>
      </c>
      <c r="B15" s="269" t="str">
        <f>IF(B12="-",$G$16,IF(B12&lt;$B$7,$G$14,$G$15))</f>
        <v>※事業年度外のため、本シートは提出の必要はありません。</v>
      </c>
      <c r="C15" s="236" t="s">
        <v>747</v>
      </c>
      <c r="F15" s="273"/>
      <c r="G15" s="236" t="s">
        <v>744</v>
      </c>
      <c r="L15" s="236" t="s">
        <v>496</v>
      </c>
      <c r="M15" s="236">
        <v>14</v>
      </c>
      <c r="N15" s="236" t="s">
        <v>1138</v>
      </c>
      <c r="O15" s="236" t="s">
        <v>1138</v>
      </c>
      <c r="P15" s="236" t="s">
        <v>1138</v>
      </c>
      <c r="Q15" s="236" t="s">
        <v>1138</v>
      </c>
      <c r="R15" s="236" t="s">
        <v>1138</v>
      </c>
      <c r="S15" s="236" t="s">
        <v>1138</v>
      </c>
      <c r="T15" s="236" t="s">
        <v>1131</v>
      </c>
      <c r="U15" s="236" t="s">
        <v>1154</v>
      </c>
      <c r="V15" s="236" t="s">
        <v>1154</v>
      </c>
      <c r="W15" s="236" t="s">
        <v>1154</v>
      </c>
      <c r="X15" s="236" t="s">
        <v>1154</v>
      </c>
      <c r="Y15" s="236" t="s">
        <v>1154</v>
      </c>
      <c r="Z15" s="236" t="s">
        <v>1154</v>
      </c>
      <c r="AA15" s="236" t="s">
        <v>1157</v>
      </c>
    </row>
    <row r="16" spans="1:27" ht="14.25" customHeight="1">
      <c r="A16" s="236" t="s">
        <v>742</v>
      </c>
      <c r="B16" s="269" t="str">
        <f>IF(B13="-",$G$16,IF(B13&lt;$B$7,$G$14,$G$15))</f>
        <v>※事業年度外のため、本シートは提出の必要はありません。</v>
      </c>
      <c r="C16" s="236" t="s">
        <v>747</v>
      </c>
      <c r="F16" s="273"/>
      <c r="G16" s="236" t="s">
        <v>745</v>
      </c>
      <c r="L16" s="236" t="s">
        <v>497</v>
      </c>
      <c r="M16" s="236">
        <v>15</v>
      </c>
      <c r="N16" s="236" t="s">
        <v>1138</v>
      </c>
      <c r="O16" s="236" t="s">
        <v>1138</v>
      </c>
      <c r="P16" s="236" t="s">
        <v>1138</v>
      </c>
      <c r="Q16" s="236" t="s">
        <v>1138</v>
      </c>
      <c r="R16" s="236" t="s">
        <v>1138</v>
      </c>
      <c r="S16" s="236" t="s">
        <v>1138</v>
      </c>
      <c r="T16" s="236" t="s">
        <v>1131</v>
      </c>
      <c r="U16" s="236" t="s">
        <v>1154</v>
      </c>
      <c r="V16" s="236" t="s">
        <v>1154</v>
      </c>
      <c r="W16" s="236" t="s">
        <v>1154</v>
      </c>
      <c r="X16" s="236" t="s">
        <v>1154</v>
      </c>
      <c r="Y16" s="236" t="s">
        <v>1154</v>
      </c>
      <c r="Z16" s="236" t="s">
        <v>1154</v>
      </c>
      <c r="AA16" s="236" t="s">
        <v>1157</v>
      </c>
    </row>
    <row r="17" spans="1:27" ht="14.25" customHeight="1">
      <c r="A17" s="236" t="s">
        <v>1168</v>
      </c>
      <c r="B17" s="269">
        <f>B5</f>
        <v>0</v>
      </c>
      <c r="F17" s="273"/>
      <c r="L17" s="236" t="s">
        <v>498</v>
      </c>
      <c r="M17" s="236">
        <v>16</v>
      </c>
      <c r="N17" s="236" t="s">
        <v>1138</v>
      </c>
      <c r="O17" s="236" t="s">
        <v>1138</v>
      </c>
      <c r="P17" s="236" t="s">
        <v>1138</v>
      </c>
      <c r="Q17" s="236" t="s">
        <v>1138</v>
      </c>
      <c r="R17" s="236" t="s">
        <v>1138</v>
      </c>
      <c r="S17" s="236" t="s">
        <v>1138</v>
      </c>
      <c r="T17" s="236" t="s">
        <v>1131</v>
      </c>
      <c r="U17" s="236" t="s">
        <v>1154</v>
      </c>
      <c r="V17" s="236" t="s">
        <v>1154</v>
      </c>
      <c r="W17" s="236" t="s">
        <v>1154</v>
      </c>
      <c r="X17" s="236" t="s">
        <v>1154</v>
      </c>
      <c r="Y17" s="236" t="s">
        <v>1154</v>
      </c>
      <c r="Z17" s="236" t="s">
        <v>1154</v>
      </c>
      <c r="AA17" s="236" t="s">
        <v>1157</v>
      </c>
    </row>
    <row r="18" spans="1:27" ht="14.25" customHeight="1">
      <c r="A18" s="236" t="s">
        <v>1169</v>
      </c>
      <c r="B18" s="269" t="str">
        <f>IF(ISERROR(B17+1)=TRUE,"-",IF(B17+1&lt;=$B$6,B17+1,"-"))</f>
        <v>-</v>
      </c>
      <c r="F18" s="273"/>
      <c r="L18" s="236" t="s">
        <v>499</v>
      </c>
      <c r="M18" s="236">
        <v>17</v>
      </c>
      <c r="N18" s="236" t="s">
        <v>1140</v>
      </c>
      <c r="O18" s="236" t="s">
        <v>1140</v>
      </c>
      <c r="P18" s="236" t="s">
        <v>1140</v>
      </c>
      <c r="Q18" s="236" t="s">
        <v>1140</v>
      </c>
      <c r="R18" s="236" t="s">
        <v>530</v>
      </c>
      <c r="S18" s="236" t="s">
        <v>1140</v>
      </c>
      <c r="T18" s="236" t="s">
        <v>1127</v>
      </c>
      <c r="U18" s="236" t="s">
        <v>1154</v>
      </c>
      <c r="V18" s="236" t="s">
        <v>1154</v>
      </c>
      <c r="W18" s="236" t="s">
        <v>1154</v>
      </c>
      <c r="X18" s="236" t="s">
        <v>1154</v>
      </c>
      <c r="Y18" s="236" t="s">
        <v>1143</v>
      </c>
      <c r="AA18" s="236" t="s">
        <v>1143</v>
      </c>
    </row>
    <row r="19" spans="1:27" ht="14.25" customHeight="1">
      <c r="A19" s="236" t="s">
        <v>1170</v>
      </c>
      <c r="B19" s="269" t="str">
        <f>IF(ISERROR(B18+1)=TRUE,"-",IF(B18+1&lt;=$B$6,B18+1,"-"))</f>
        <v>-</v>
      </c>
      <c r="F19" s="273"/>
      <c r="I19" s="272"/>
      <c r="L19" s="236" t="s">
        <v>500</v>
      </c>
      <c r="M19" s="236">
        <v>18</v>
      </c>
      <c r="N19" s="236" t="s">
        <v>1138</v>
      </c>
      <c r="O19" s="236" t="s">
        <v>1138</v>
      </c>
      <c r="P19" s="236" t="s">
        <v>1138</v>
      </c>
      <c r="Q19" s="236" t="s">
        <v>1138</v>
      </c>
      <c r="R19" s="236" t="s">
        <v>1138</v>
      </c>
      <c r="S19" s="236" t="s">
        <v>1138</v>
      </c>
      <c r="T19" s="236" t="s">
        <v>1131</v>
      </c>
      <c r="U19" s="236" t="s">
        <v>1154</v>
      </c>
      <c r="V19" s="236" t="s">
        <v>1154</v>
      </c>
      <c r="W19" s="236" t="s">
        <v>1154</v>
      </c>
      <c r="X19" s="236" t="s">
        <v>1154</v>
      </c>
      <c r="Y19" s="236" t="s">
        <v>1154</v>
      </c>
      <c r="Z19" s="236" t="s">
        <v>1154</v>
      </c>
      <c r="AA19" s="236" t="s">
        <v>1157</v>
      </c>
    </row>
    <row r="20" spans="1:27" ht="14.25" customHeight="1">
      <c r="A20" s="236" t="s">
        <v>1171</v>
      </c>
      <c r="B20" s="269" t="str">
        <f>IF(ISERROR(B19+1)=TRUE,"-",IF(B19+1&lt;=$B$6,B19+1,"-"))</f>
        <v>-</v>
      </c>
      <c r="F20" s="273"/>
      <c r="H20" s="272"/>
      <c r="I20" s="272"/>
      <c r="L20" s="236" t="s">
        <v>501</v>
      </c>
      <c r="M20" s="236">
        <v>19</v>
      </c>
      <c r="N20" s="236" t="s">
        <v>1138</v>
      </c>
      <c r="O20" s="236" t="s">
        <v>1138</v>
      </c>
      <c r="P20" s="236" t="s">
        <v>1138</v>
      </c>
      <c r="Q20" s="236" t="s">
        <v>1138</v>
      </c>
      <c r="R20" s="236" t="s">
        <v>1138</v>
      </c>
      <c r="S20" s="236" t="s">
        <v>1138</v>
      </c>
      <c r="T20" s="236" t="s">
        <v>1131</v>
      </c>
      <c r="U20" s="236" t="s">
        <v>1154</v>
      </c>
      <c r="V20" s="236" t="s">
        <v>1154</v>
      </c>
      <c r="W20" s="236" t="s">
        <v>1154</v>
      </c>
      <c r="X20" s="236" t="s">
        <v>1154</v>
      </c>
      <c r="Y20" s="236" t="s">
        <v>1154</v>
      </c>
      <c r="Z20" s="236" t="s">
        <v>1154</v>
      </c>
      <c r="AA20" s="236" t="s">
        <v>1154</v>
      </c>
    </row>
    <row r="21" spans="1:27" ht="14.25" customHeight="1">
      <c r="A21" s="236" t="s">
        <v>781</v>
      </c>
      <c r="B21" s="308">
        <f>'3-2　設備導入事業経費の配分（当年度）（熱利用）'!$B$11</f>
        <v>0</v>
      </c>
      <c r="C21" s="236" t="s">
        <v>836</v>
      </c>
      <c r="F21" s="273"/>
      <c r="H21" s="272"/>
      <c r="I21" s="272"/>
      <c r="L21" s="236" t="s">
        <v>502</v>
      </c>
      <c r="M21" s="236">
        <v>20</v>
      </c>
      <c r="N21" s="236" t="s">
        <v>1138</v>
      </c>
      <c r="O21" s="236" t="s">
        <v>1140</v>
      </c>
      <c r="P21" s="236" t="s">
        <v>1140</v>
      </c>
      <c r="Q21" s="236" t="s">
        <v>1140</v>
      </c>
      <c r="R21" s="236" t="s">
        <v>1140</v>
      </c>
      <c r="S21" s="236" t="s">
        <v>1138</v>
      </c>
      <c r="T21" s="236" t="s">
        <v>1127</v>
      </c>
      <c r="U21" s="236" t="s">
        <v>1154</v>
      </c>
      <c r="V21" s="236" t="s">
        <v>1154</v>
      </c>
      <c r="W21" s="236" t="s">
        <v>1154</v>
      </c>
      <c r="X21" s="236" t="s">
        <v>1154</v>
      </c>
      <c r="Y21" s="236" t="s">
        <v>1154</v>
      </c>
      <c r="Z21" s="236" t="s">
        <v>1154</v>
      </c>
      <c r="AA21" s="236" t="s">
        <v>1147</v>
      </c>
    </row>
    <row r="22" spans="1:27" ht="14.25" customHeight="1">
      <c r="A22" s="236" t="s">
        <v>780</v>
      </c>
      <c r="B22" s="308">
        <f>'3-2　設備導入事業経費の配分（当年度）（熱利用）'!$B$22</f>
        <v>0</v>
      </c>
      <c r="C22" s="236" t="s">
        <v>836</v>
      </c>
      <c r="F22" s="273"/>
      <c r="H22" s="272"/>
      <c r="I22" s="272"/>
      <c r="L22" s="236" t="s">
        <v>970</v>
      </c>
      <c r="M22" s="236">
        <v>21</v>
      </c>
      <c r="N22" s="236" t="s">
        <v>1140</v>
      </c>
      <c r="O22" s="236" t="s">
        <v>1138</v>
      </c>
      <c r="P22" s="236" t="s">
        <v>1138</v>
      </c>
      <c r="Q22" s="236" t="s">
        <v>1138</v>
      </c>
      <c r="R22" s="236" t="s">
        <v>1138</v>
      </c>
      <c r="S22" s="236" t="s">
        <v>1138</v>
      </c>
      <c r="T22" s="236" t="s">
        <v>1127</v>
      </c>
      <c r="U22" s="236" t="s">
        <v>1154</v>
      </c>
      <c r="V22" s="236" t="s">
        <v>1154</v>
      </c>
      <c r="W22" s="236" t="s">
        <v>1154</v>
      </c>
      <c r="X22" s="236" t="s">
        <v>1154</v>
      </c>
      <c r="Y22" s="236" t="s">
        <v>1154</v>
      </c>
      <c r="Z22" s="236" t="s">
        <v>1154</v>
      </c>
      <c r="AA22" s="236" t="s">
        <v>531</v>
      </c>
    </row>
    <row r="23" spans="1:27" ht="14.25" customHeight="1">
      <c r="A23" s="236" t="s">
        <v>782</v>
      </c>
      <c r="B23" s="308">
        <f>'3-2　設備導入事業経費の配分（当年度）（熱利用）'!$B$30</f>
        <v>0</v>
      </c>
      <c r="C23" s="236" t="s">
        <v>836</v>
      </c>
      <c r="F23" s="273"/>
      <c r="H23" s="272"/>
      <c r="I23" s="272"/>
      <c r="L23" s="236" t="s">
        <v>912</v>
      </c>
      <c r="M23" s="236">
        <v>22</v>
      </c>
      <c r="N23" s="236" t="s">
        <v>1140</v>
      </c>
      <c r="O23" s="236" t="s">
        <v>1140</v>
      </c>
      <c r="P23" s="236" t="s">
        <v>1140</v>
      </c>
      <c r="Q23" s="236" t="s">
        <v>1140</v>
      </c>
      <c r="R23" s="236" t="s">
        <v>1140</v>
      </c>
      <c r="S23" s="236" t="s">
        <v>1140</v>
      </c>
      <c r="T23" s="236" t="s">
        <v>1144</v>
      </c>
      <c r="U23" s="236" t="s">
        <v>1154</v>
      </c>
      <c r="V23" s="236" t="s">
        <v>1154</v>
      </c>
      <c r="W23" s="236" t="s">
        <v>1154</v>
      </c>
      <c r="X23" s="236" t="s">
        <v>1154</v>
      </c>
      <c r="Y23" s="236" t="s">
        <v>1154</v>
      </c>
      <c r="Z23" s="236" t="s">
        <v>1154</v>
      </c>
      <c r="AA23" s="236" t="s">
        <v>1157</v>
      </c>
    </row>
    <row r="24" spans="1:27" ht="14.25" customHeight="1">
      <c r="A24" s="236" t="s">
        <v>783</v>
      </c>
      <c r="B24" s="308">
        <f>'3-2　設備導入事業経費の配分（当年度）（熱利用）'!$B$32</f>
        <v>0</v>
      </c>
      <c r="C24" s="236" t="s">
        <v>836</v>
      </c>
      <c r="F24" s="273"/>
      <c r="H24" s="272"/>
      <c r="I24" s="272"/>
      <c r="L24" s="236" t="s">
        <v>503</v>
      </c>
      <c r="M24" s="236">
        <v>23</v>
      </c>
      <c r="N24" s="236" t="s">
        <v>1140</v>
      </c>
      <c r="O24" s="236" t="s">
        <v>1140</v>
      </c>
      <c r="P24" s="236" t="s">
        <v>1140</v>
      </c>
      <c r="Q24" s="236" t="s">
        <v>1140</v>
      </c>
      <c r="R24" s="236" t="s">
        <v>1138</v>
      </c>
      <c r="S24" s="236" t="s">
        <v>1138</v>
      </c>
      <c r="T24" s="236" t="s">
        <v>1127</v>
      </c>
      <c r="U24" s="236" t="s">
        <v>1154</v>
      </c>
      <c r="V24" s="236" t="s">
        <v>1154</v>
      </c>
      <c r="W24" s="236" t="s">
        <v>1154</v>
      </c>
      <c r="X24" s="236" t="s">
        <v>1154</v>
      </c>
      <c r="Y24" s="236" t="s">
        <v>1154</v>
      </c>
      <c r="Z24" s="236" t="s">
        <v>1154</v>
      </c>
      <c r="AA24" s="236" t="s">
        <v>1151</v>
      </c>
    </row>
    <row r="25" spans="1:27" ht="14.25" customHeight="1">
      <c r="A25" s="236" t="s">
        <v>820</v>
      </c>
      <c r="B25" s="308">
        <f>'3-2　設備導入事業経費の配分（当年度）（熱利用）'!$B$31</f>
        <v>0</v>
      </c>
      <c r="C25" s="236" t="s">
        <v>836</v>
      </c>
      <c r="F25" s="273"/>
      <c r="H25" s="272"/>
      <c r="I25" s="272"/>
      <c r="L25" s="236" t="s">
        <v>504</v>
      </c>
      <c r="M25" s="236">
        <v>24</v>
      </c>
      <c r="N25" s="236" t="s">
        <v>1140</v>
      </c>
      <c r="O25" s="236" t="s">
        <v>1140</v>
      </c>
      <c r="P25" s="236" t="s">
        <v>1140</v>
      </c>
      <c r="Q25" s="236" t="s">
        <v>1140</v>
      </c>
      <c r="R25" s="236" t="s">
        <v>1138</v>
      </c>
      <c r="S25" s="236" t="s">
        <v>1138</v>
      </c>
      <c r="T25" s="236" t="s">
        <v>1127</v>
      </c>
      <c r="U25" s="236" t="s">
        <v>1154</v>
      </c>
      <c r="V25" s="236" t="s">
        <v>1154</v>
      </c>
      <c r="W25" s="236" t="s">
        <v>1154</v>
      </c>
      <c r="X25" s="236" t="s">
        <v>1154</v>
      </c>
      <c r="Y25" s="236" t="s">
        <v>1154</v>
      </c>
      <c r="Z25" s="236" t="s">
        <v>1154</v>
      </c>
      <c r="AA25" s="236" t="s">
        <v>1151</v>
      </c>
    </row>
    <row r="26" spans="1:27" ht="14.25" customHeight="1">
      <c r="A26" s="236" t="s">
        <v>832</v>
      </c>
      <c r="B26" s="308">
        <f>'3-2　設備導入事業経費の配分（当年度）（熱利用）'!$B$33</f>
        <v>0</v>
      </c>
      <c r="C26" s="236" t="s">
        <v>836</v>
      </c>
      <c r="F26" s="273"/>
      <c r="H26" s="272"/>
      <c r="I26" s="272"/>
      <c r="L26" s="236" t="s">
        <v>505</v>
      </c>
      <c r="M26" s="236">
        <v>25</v>
      </c>
      <c r="N26" s="236" t="s">
        <v>1140</v>
      </c>
      <c r="O26" s="236" t="s">
        <v>1140</v>
      </c>
      <c r="P26" s="236" t="s">
        <v>1140</v>
      </c>
      <c r="Q26" s="236" t="s">
        <v>1140</v>
      </c>
      <c r="R26" s="236" t="s">
        <v>1138</v>
      </c>
      <c r="S26" s="236" t="s">
        <v>1140</v>
      </c>
      <c r="T26" s="236" t="s">
        <v>1127</v>
      </c>
      <c r="U26" s="236" t="s">
        <v>1154</v>
      </c>
      <c r="V26" s="236" t="s">
        <v>1154</v>
      </c>
      <c r="W26" s="236" t="s">
        <v>1154</v>
      </c>
      <c r="X26" s="236" t="s">
        <v>1154</v>
      </c>
      <c r="Y26" s="236" t="s">
        <v>1154</v>
      </c>
      <c r="Z26" s="236" t="s">
        <v>1154</v>
      </c>
      <c r="AA26" s="236" t="s">
        <v>1153</v>
      </c>
    </row>
    <row r="27" spans="1:27" ht="14.25" customHeight="1">
      <c r="A27" s="236" t="s">
        <v>784</v>
      </c>
      <c r="B27" s="308">
        <f>'3-2　設備導入事業経費の配分（当年度）（熱利用）'!$D$11</f>
        <v>0</v>
      </c>
      <c r="C27" s="236" t="s">
        <v>836</v>
      </c>
      <c r="F27" s="273"/>
      <c r="H27" s="272"/>
      <c r="I27" s="272"/>
      <c r="L27" s="236" t="s">
        <v>506</v>
      </c>
      <c r="M27" s="236">
        <v>26</v>
      </c>
      <c r="N27" s="236" t="s">
        <v>1140</v>
      </c>
      <c r="O27" s="236" t="s">
        <v>1140</v>
      </c>
      <c r="P27" s="236" t="s">
        <v>1140</v>
      </c>
      <c r="Q27" s="236" t="s">
        <v>1140</v>
      </c>
      <c r="R27" s="236" t="s">
        <v>1138</v>
      </c>
      <c r="S27" s="236" t="s">
        <v>1138</v>
      </c>
      <c r="T27" s="236" t="s">
        <v>1127</v>
      </c>
      <c r="U27" s="236" t="s">
        <v>1154</v>
      </c>
      <c r="V27" s="236" t="s">
        <v>1154</v>
      </c>
      <c r="W27" s="236" t="s">
        <v>1154</v>
      </c>
      <c r="X27" s="236" t="s">
        <v>1154</v>
      </c>
      <c r="Y27" s="236" t="s">
        <v>1154</v>
      </c>
      <c r="Z27" s="236" t="s">
        <v>1154</v>
      </c>
      <c r="AA27" s="236" t="s">
        <v>1151</v>
      </c>
    </row>
    <row r="28" spans="1:27" ht="14.25" customHeight="1">
      <c r="A28" s="236" t="s">
        <v>785</v>
      </c>
      <c r="B28" s="308">
        <f>'3-2　設備導入事業経費の配分（当年度）（熱利用）'!$D$22</f>
        <v>0</v>
      </c>
      <c r="C28" s="236" t="s">
        <v>836</v>
      </c>
      <c r="F28" s="273"/>
      <c r="H28" s="272"/>
      <c r="I28" s="272"/>
      <c r="L28" s="236" t="s">
        <v>507</v>
      </c>
      <c r="M28" s="236">
        <v>27</v>
      </c>
      <c r="N28" s="236" t="s">
        <v>1140</v>
      </c>
      <c r="O28" s="236" t="s">
        <v>1140</v>
      </c>
      <c r="P28" s="236" t="s">
        <v>1140</v>
      </c>
      <c r="Q28" s="236" t="s">
        <v>1140</v>
      </c>
      <c r="R28" s="236" t="s">
        <v>1140</v>
      </c>
      <c r="S28" s="236" t="s">
        <v>1138</v>
      </c>
      <c r="T28" s="236" t="s">
        <v>1127</v>
      </c>
      <c r="U28" s="236" t="s">
        <v>1154</v>
      </c>
      <c r="V28" s="236" t="s">
        <v>1154</v>
      </c>
      <c r="W28" s="236" t="s">
        <v>1154</v>
      </c>
      <c r="X28" s="236" t="s">
        <v>1154</v>
      </c>
      <c r="Y28" s="236" t="s">
        <v>1154</v>
      </c>
      <c r="Z28" s="236" t="s">
        <v>1154</v>
      </c>
      <c r="AA28" s="236" t="s">
        <v>1149</v>
      </c>
    </row>
    <row r="29" spans="1:27" ht="14.25" customHeight="1">
      <c r="A29" s="236" t="s">
        <v>786</v>
      </c>
      <c r="B29" s="308">
        <f>'3-2　設備導入事業経費の配分（当年度）（熱利用）'!$D$30</f>
        <v>0</v>
      </c>
      <c r="C29" s="236" t="s">
        <v>836</v>
      </c>
      <c r="F29" s="273"/>
      <c r="H29" s="272"/>
      <c r="I29" s="272"/>
      <c r="L29" s="236" t="s">
        <v>508</v>
      </c>
      <c r="M29" s="236">
        <v>28</v>
      </c>
      <c r="N29" s="236" t="s">
        <v>1140</v>
      </c>
      <c r="O29" s="236" t="s">
        <v>1140</v>
      </c>
      <c r="P29" s="236" t="s">
        <v>1140</v>
      </c>
      <c r="Q29" s="236" t="s">
        <v>1140</v>
      </c>
      <c r="R29" s="236" t="s">
        <v>1140</v>
      </c>
      <c r="S29" s="236" t="s">
        <v>1138</v>
      </c>
      <c r="T29" s="236" t="s">
        <v>1127</v>
      </c>
      <c r="U29" s="236" t="s">
        <v>1154</v>
      </c>
      <c r="V29" s="236" t="s">
        <v>1154</v>
      </c>
      <c r="W29" s="236" t="s">
        <v>1154</v>
      </c>
      <c r="X29" s="236" t="s">
        <v>1154</v>
      </c>
      <c r="Y29" s="236" t="s">
        <v>1154</v>
      </c>
      <c r="Z29" s="236" t="s">
        <v>1154</v>
      </c>
      <c r="AA29" s="236" t="s">
        <v>1149</v>
      </c>
    </row>
    <row r="30" spans="1:27" ht="14.25" customHeight="1">
      <c r="A30" s="236" t="s">
        <v>821</v>
      </c>
      <c r="B30" s="308">
        <f>'3-2　設備導入事業経費の配分（当年度）（熱利用）'!$D$31</f>
        <v>0</v>
      </c>
      <c r="C30" s="236" t="s">
        <v>836</v>
      </c>
      <c r="F30" s="273"/>
      <c r="H30" s="272"/>
      <c r="I30" s="272"/>
      <c r="L30" s="236" t="s">
        <v>509</v>
      </c>
      <c r="M30" s="236">
        <v>29</v>
      </c>
      <c r="N30" s="236" t="s">
        <v>1138</v>
      </c>
      <c r="O30" s="236" t="s">
        <v>1138</v>
      </c>
      <c r="P30" s="236" t="s">
        <v>1138</v>
      </c>
      <c r="Q30" s="236" t="s">
        <v>1138</v>
      </c>
      <c r="R30" s="236" t="s">
        <v>1138</v>
      </c>
      <c r="S30" s="236" t="s">
        <v>1138</v>
      </c>
      <c r="T30" s="236" t="s">
        <v>1131</v>
      </c>
      <c r="U30" s="236" t="s">
        <v>1154</v>
      </c>
      <c r="V30" s="236" t="s">
        <v>1154</v>
      </c>
      <c r="W30" s="236" t="s">
        <v>1154</v>
      </c>
      <c r="X30" s="236" t="s">
        <v>1154</v>
      </c>
      <c r="Y30" s="236" t="s">
        <v>1154</v>
      </c>
      <c r="Z30" s="236" t="s">
        <v>1154</v>
      </c>
      <c r="AA30" s="236" t="s">
        <v>1154</v>
      </c>
    </row>
    <row r="31" spans="1:27" ht="14.25" customHeight="1">
      <c r="A31" s="236" t="s">
        <v>787</v>
      </c>
      <c r="B31" s="308">
        <f>'3-2　設備導入事業経費の配分（当年度）（熱利用）'!$H$11</f>
        <v>0</v>
      </c>
      <c r="C31" s="236" t="s">
        <v>836</v>
      </c>
      <c r="F31" s="273"/>
      <c r="H31" s="272"/>
      <c r="I31" s="272"/>
      <c r="L31" s="236" t="s">
        <v>510</v>
      </c>
      <c r="M31" s="236">
        <v>30</v>
      </c>
      <c r="N31" s="236" t="s">
        <v>1138</v>
      </c>
      <c r="O31" s="236" t="s">
        <v>1138</v>
      </c>
      <c r="P31" s="236" t="s">
        <v>1138</v>
      </c>
      <c r="Q31" s="236" t="s">
        <v>1138</v>
      </c>
      <c r="R31" s="236" t="s">
        <v>1138</v>
      </c>
      <c r="S31" s="236" t="s">
        <v>1138</v>
      </c>
      <c r="T31" s="236" t="s">
        <v>1131</v>
      </c>
      <c r="U31" s="236" t="s">
        <v>1159</v>
      </c>
      <c r="V31" s="236" t="s">
        <v>1159</v>
      </c>
      <c r="W31" s="236" t="s">
        <v>1159</v>
      </c>
      <c r="X31" s="236" t="s">
        <v>1159</v>
      </c>
      <c r="Y31" s="236" t="s">
        <v>1159</v>
      </c>
      <c r="Z31" s="236" t="s">
        <v>1159</v>
      </c>
      <c r="AA31" s="236" t="s">
        <v>1159</v>
      </c>
    </row>
    <row r="32" spans="1:27" ht="14.25" customHeight="1">
      <c r="A32" s="236" t="s">
        <v>788</v>
      </c>
      <c r="B32" s="308">
        <f>'3-2　設備導入事業経費の配分（当年度）（熱利用）'!$H$22</f>
        <v>0</v>
      </c>
      <c r="C32" s="236" t="s">
        <v>836</v>
      </c>
      <c r="F32" s="273"/>
      <c r="H32" s="272"/>
      <c r="I32" s="272"/>
      <c r="L32" s="236" t="s">
        <v>1100</v>
      </c>
      <c r="M32" s="236">
        <v>31</v>
      </c>
      <c r="N32" s="236" t="s">
        <v>1138</v>
      </c>
      <c r="O32" s="236" t="s">
        <v>1138</v>
      </c>
      <c r="P32" s="236" t="s">
        <v>1138</v>
      </c>
      <c r="Q32" s="236" t="s">
        <v>1138</v>
      </c>
      <c r="R32" s="236" t="s">
        <v>1138</v>
      </c>
      <c r="S32" s="236" t="s">
        <v>1138</v>
      </c>
      <c r="T32" s="236" t="s">
        <v>1131</v>
      </c>
      <c r="U32" s="236" t="s">
        <v>1159</v>
      </c>
      <c r="V32" s="236" t="s">
        <v>1159</v>
      </c>
      <c r="W32" s="236" t="s">
        <v>1159</v>
      </c>
      <c r="X32" s="236" t="s">
        <v>1159</v>
      </c>
      <c r="Y32" s="236" t="s">
        <v>1159</v>
      </c>
      <c r="Z32" s="236" t="s">
        <v>1159</v>
      </c>
      <c r="AA32" s="236" t="s">
        <v>1159</v>
      </c>
    </row>
    <row r="33" spans="1:27" ht="14.25" customHeight="1">
      <c r="A33" s="236" t="s">
        <v>789</v>
      </c>
      <c r="B33" s="308">
        <f>'3-2　設備導入事業経費の配分（当年度）（熱利用）'!$H$30</f>
        <v>0</v>
      </c>
      <c r="C33" s="236" t="s">
        <v>836</v>
      </c>
      <c r="F33" s="273"/>
      <c r="H33" s="272"/>
      <c r="I33" s="272"/>
      <c r="L33" s="236" t="s">
        <v>969</v>
      </c>
      <c r="M33" s="236">
        <v>32</v>
      </c>
      <c r="N33" s="236" t="s">
        <v>530</v>
      </c>
      <c r="O33" s="236" t="s">
        <v>530</v>
      </c>
      <c r="P33" s="236" t="s">
        <v>530</v>
      </c>
      <c r="Q33" s="236" t="s">
        <v>530</v>
      </c>
      <c r="R33" s="236" t="s">
        <v>530</v>
      </c>
      <c r="S33" s="236" t="s">
        <v>530</v>
      </c>
      <c r="T33" s="236" t="s">
        <v>1127</v>
      </c>
      <c r="U33" s="236" t="s">
        <v>531</v>
      </c>
      <c r="V33" s="236" t="s">
        <v>531</v>
      </c>
      <c r="W33" s="236" t="s">
        <v>531</v>
      </c>
      <c r="X33" s="236" t="s">
        <v>531</v>
      </c>
      <c r="Y33" s="236" t="s">
        <v>531</v>
      </c>
      <c r="Z33" s="236" t="s">
        <v>531</v>
      </c>
      <c r="AA33" s="236" t="s">
        <v>531</v>
      </c>
    </row>
    <row r="34" spans="1:27" ht="14.25" customHeight="1">
      <c r="A34" s="236" t="s">
        <v>822</v>
      </c>
      <c r="B34" s="308">
        <f>'3-2　設備導入事業経費の配分（当年度）（熱利用）'!$H$31</f>
        <v>0</v>
      </c>
      <c r="C34" s="236" t="s">
        <v>836</v>
      </c>
      <c r="F34" s="273"/>
      <c r="H34" s="272"/>
      <c r="I34" s="272"/>
      <c r="L34" s="236" t="s">
        <v>512</v>
      </c>
      <c r="M34" s="236">
        <v>33</v>
      </c>
      <c r="N34" s="236" t="s">
        <v>1138</v>
      </c>
      <c r="O34" s="236" t="s">
        <v>1138</v>
      </c>
      <c r="P34" s="236" t="s">
        <v>1138</v>
      </c>
      <c r="Q34" s="236" t="s">
        <v>1138</v>
      </c>
      <c r="R34" s="236" t="s">
        <v>1138</v>
      </c>
      <c r="S34" s="236" t="s">
        <v>1138</v>
      </c>
      <c r="T34" s="236" t="s">
        <v>1131</v>
      </c>
      <c r="U34" s="236" t="s">
        <v>1154</v>
      </c>
      <c r="V34" s="236" t="s">
        <v>1154</v>
      </c>
      <c r="W34" s="236" t="s">
        <v>1154</v>
      </c>
      <c r="X34" s="236" t="s">
        <v>1154</v>
      </c>
      <c r="Y34" s="236" t="s">
        <v>1154</v>
      </c>
      <c r="Z34" s="236" t="s">
        <v>1154</v>
      </c>
      <c r="AA34" s="236" t="s">
        <v>1154</v>
      </c>
    </row>
    <row r="35" spans="1:27" ht="14.25" customHeight="1">
      <c r="A35" s="236" t="s">
        <v>790</v>
      </c>
      <c r="B35" s="308">
        <f>'3-2　設備導入事業経費の配分（他年度１）（熱利用）'!$B$11</f>
        <v>0</v>
      </c>
      <c r="C35" s="236" t="s">
        <v>837</v>
      </c>
      <c r="F35" s="273"/>
      <c r="H35" s="272"/>
      <c r="I35" s="272"/>
      <c r="L35" s="236" t="s">
        <v>513</v>
      </c>
      <c r="M35" s="236">
        <v>34</v>
      </c>
      <c r="N35" s="236" t="s">
        <v>1138</v>
      </c>
      <c r="O35" s="236" t="s">
        <v>1138</v>
      </c>
      <c r="P35" s="236" t="s">
        <v>1138</v>
      </c>
      <c r="Q35" s="236" t="s">
        <v>1138</v>
      </c>
      <c r="R35" s="236" t="s">
        <v>1138</v>
      </c>
      <c r="S35" s="236" t="s">
        <v>1138</v>
      </c>
      <c r="T35" s="236" t="s">
        <v>1131</v>
      </c>
      <c r="U35" s="236" t="s">
        <v>1159</v>
      </c>
      <c r="V35" s="236" t="s">
        <v>1159</v>
      </c>
      <c r="W35" s="236" t="s">
        <v>1159</v>
      </c>
      <c r="X35" s="236" t="s">
        <v>1159</v>
      </c>
      <c r="Y35" s="236" t="s">
        <v>1159</v>
      </c>
      <c r="Z35" s="236" t="s">
        <v>1159</v>
      </c>
      <c r="AA35" s="236" t="s">
        <v>1159</v>
      </c>
    </row>
    <row r="36" spans="1:27" ht="14.25" customHeight="1">
      <c r="A36" s="236" t="s">
        <v>791</v>
      </c>
      <c r="B36" s="308">
        <f>'3-2　設備導入事業経費の配分（他年度１）（熱利用）'!$B$22</f>
        <v>0</v>
      </c>
      <c r="C36" s="236" t="s">
        <v>837</v>
      </c>
      <c r="F36" s="273"/>
      <c r="H36" s="272"/>
      <c r="I36" s="272"/>
      <c r="L36" s="236" t="s">
        <v>514</v>
      </c>
      <c r="M36" s="236">
        <v>35</v>
      </c>
      <c r="N36" s="236" t="s">
        <v>1138</v>
      </c>
      <c r="O36" s="236" t="s">
        <v>1138</v>
      </c>
      <c r="P36" s="236" t="s">
        <v>1138</v>
      </c>
      <c r="Q36" s="236" t="s">
        <v>1138</v>
      </c>
      <c r="R36" s="236" t="s">
        <v>1138</v>
      </c>
      <c r="S36" s="236" t="s">
        <v>1138</v>
      </c>
      <c r="T36" s="236" t="s">
        <v>1131</v>
      </c>
      <c r="U36" s="236" t="s">
        <v>1159</v>
      </c>
      <c r="V36" s="236" t="s">
        <v>1159</v>
      </c>
      <c r="W36" s="236" t="s">
        <v>1159</v>
      </c>
      <c r="X36" s="236" t="s">
        <v>1159</v>
      </c>
      <c r="Y36" s="236" t="s">
        <v>1159</v>
      </c>
      <c r="Z36" s="236" t="s">
        <v>1159</v>
      </c>
      <c r="AA36" s="236" t="s">
        <v>1159</v>
      </c>
    </row>
    <row r="37" spans="1:27" ht="14.25" customHeight="1">
      <c r="A37" s="236" t="s">
        <v>792</v>
      </c>
      <c r="B37" s="308">
        <f>'3-2　設備導入事業経費の配分（他年度１）（熱利用）'!$B$30</f>
        <v>0</v>
      </c>
      <c r="C37" s="236" t="s">
        <v>837</v>
      </c>
      <c r="F37" s="273"/>
      <c r="H37" s="272"/>
      <c r="I37" s="272"/>
      <c r="L37" s="236" t="s">
        <v>585</v>
      </c>
      <c r="M37" s="236">
        <v>36</v>
      </c>
      <c r="N37" s="236" t="s">
        <v>530</v>
      </c>
      <c r="O37" s="236" t="s">
        <v>530</v>
      </c>
      <c r="P37" s="236" t="s">
        <v>530</v>
      </c>
      <c r="Q37" s="236" t="s">
        <v>530</v>
      </c>
      <c r="R37" s="236" t="s">
        <v>530</v>
      </c>
      <c r="S37" s="236" t="s">
        <v>530</v>
      </c>
      <c r="T37" s="236" t="s">
        <v>1127</v>
      </c>
      <c r="U37" s="236" t="s">
        <v>531</v>
      </c>
      <c r="V37" s="236" t="s">
        <v>531</v>
      </c>
      <c r="W37" s="236" t="s">
        <v>531</v>
      </c>
      <c r="X37" s="236" t="s">
        <v>531</v>
      </c>
      <c r="Y37" s="236" t="s">
        <v>531</v>
      </c>
      <c r="Z37" s="236" t="s">
        <v>531</v>
      </c>
      <c r="AA37" s="236" t="s">
        <v>531</v>
      </c>
    </row>
    <row r="38" spans="1:27" ht="14.25" customHeight="1">
      <c r="A38" s="236" t="s">
        <v>793</v>
      </c>
      <c r="B38" s="308">
        <f>'3-2　設備導入事業経費の配分（他年度１）（熱利用）'!$B$32</f>
        <v>0</v>
      </c>
      <c r="C38" s="236" t="s">
        <v>837</v>
      </c>
      <c r="F38" s="273"/>
      <c r="H38" s="272"/>
      <c r="I38" s="272"/>
      <c r="L38" s="236" t="s">
        <v>515</v>
      </c>
      <c r="M38" s="236">
        <v>37</v>
      </c>
      <c r="N38" s="236" t="s">
        <v>530</v>
      </c>
      <c r="O38" s="236" t="s">
        <v>530</v>
      </c>
      <c r="P38" s="236" t="s">
        <v>530</v>
      </c>
      <c r="Q38" s="236" t="s">
        <v>530</v>
      </c>
      <c r="R38" s="236" t="s">
        <v>530</v>
      </c>
      <c r="S38" s="236" t="s">
        <v>530</v>
      </c>
      <c r="T38" s="236" t="s">
        <v>1127</v>
      </c>
      <c r="U38" s="236" t="s">
        <v>531</v>
      </c>
      <c r="V38" s="236" t="s">
        <v>531</v>
      </c>
      <c r="W38" s="236" t="s">
        <v>531</v>
      </c>
      <c r="X38" s="236" t="s">
        <v>531</v>
      </c>
      <c r="Y38" s="236" t="s">
        <v>531</v>
      </c>
      <c r="Z38" s="236" t="s">
        <v>531</v>
      </c>
      <c r="AA38" s="236" t="s">
        <v>531</v>
      </c>
    </row>
    <row r="39" spans="1:27" ht="14.25" customHeight="1">
      <c r="A39" s="236" t="s">
        <v>823</v>
      </c>
      <c r="B39" s="308">
        <f>'3-2　設備導入事業経費の配分（他年度１）（熱利用）'!$B$31</f>
        <v>0</v>
      </c>
      <c r="C39" s="236" t="s">
        <v>837</v>
      </c>
      <c r="F39" s="273"/>
      <c r="H39" s="272"/>
      <c r="I39" s="272"/>
      <c r="L39" s="236" t="s">
        <v>516</v>
      </c>
      <c r="M39" s="236">
        <v>38</v>
      </c>
      <c r="N39" s="236" t="s">
        <v>530</v>
      </c>
      <c r="O39" s="236" t="s">
        <v>530</v>
      </c>
      <c r="P39" s="236" t="s">
        <v>530</v>
      </c>
      <c r="Q39" s="236" t="s">
        <v>530</v>
      </c>
      <c r="R39" s="236" t="s">
        <v>530</v>
      </c>
      <c r="S39" s="236" t="s">
        <v>530</v>
      </c>
      <c r="T39" s="236" t="s">
        <v>1127</v>
      </c>
      <c r="U39" s="236" t="s">
        <v>531</v>
      </c>
      <c r="V39" s="236" t="s">
        <v>531</v>
      </c>
      <c r="W39" s="236" t="s">
        <v>531</v>
      </c>
      <c r="X39" s="236" t="s">
        <v>531</v>
      </c>
      <c r="Y39" s="236" t="s">
        <v>531</v>
      </c>
      <c r="Z39" s="236" t="s">
        <v>531</v>
      </c>
      <c r="AA39" s="236" t="s">
        <v>531</v>
      </c>
    </row>
    <row r="40" spans="1:27" ht="14.25" customHeight="1">
      <c r="A40" s="236" t="s">
        <v>833</v>
      </c>
      <c r="B40" s="308">
        <f>'3-2　設備導入事業経費の配分（他年度１）（熱利用）'!$B$33</f>
        <v>0</v>
      </c>
      <c r="C40" s="236" t="s">
        <v>837</v>
      </c>
      <c r="F40" s="273"/>
      <c r="H40" s="272"/>
      <c r="I40" s="272"/>
      <c r="L40" s="236" t="s">
        <v>517</v>
      </c>
      <c r="M40" s="236">
        <v>39</v>
      </c>
      <c r="N40" s="236" t="s">
        <v>530</v>
      </c>
      <c r="O40" s="236" t="s">
        <v>530</v>
      </c>
      <c r="P40" s="236" t="s">
        <v>530</v>
      </c>
      <c r="Q40" s="236" t="s">
        <v>530</v>
      </c>
      <c r="R40" s="236" t="s">
        <v>530</v>
      </c>
      <c r="S40" s="236" t="s">
        <v>530</v>
      </c>
      <c r="T40" s="236" t="s">
        <v>1127</v>
      </c>
      <c r="U40" s="236" t="s">
        <v>531</v>
      </c>
      <c r="V40" s="236" t="s">
        <v>531</v>
      </c>
      <c r="W40" s="236" t="s">
        <v>531</v>
      </c>
      <c r="X40" s="236" t="s">
        <v>531</v>
      </c>
      <c r="Y40" s="236" t="s">
        <v>531</v>
      </c>
      <c r="Z40" s="236" t="s">
        <v>531</v>
      </c>
      <c r="AA40" s="236" t="s">
        <v>531</v>
      </c>
    </row>
    <row r="41" spans="1:27" ht="14.25" customHeight="1">
      <c r="A41" s="236" t="s">
        <v>794</v>
      </c>
      <c r="B41" s="308">
        <f>'3-2　設備導入事業経費の配分（他年度１）（熱利用）'!$D$11</f>
        <v>0</v>
      </c>
      <c r="C41" s="236" t="s">
        <v>837</v>
      </c>
      <c r="F41" s="273"/>
      <c r="L41" s="236" t="s">
        <v>511</v>
      </c>
      <c r="M41" s="236">
        <v>40</v>
      </c>
      <c r="N41" s="236" t="s">
        <v>530</v>
      </c>
      <c r="O41" s="236" t="s">
        <v>530</v>
      </c>
      <c r="P41" s="236" t="s">
        <v>530</v>
      </c>
      <c r="Q41" s="236" t="s">
        <v>530</v>
      </c>
      <c r="R41" s="236" t="s">
        <v>530</v>
      </c>
      <c r="S41" s="236" t="s">
        <v>530</v>
      </c>
      <c r="T41" s="236" t="s">
        <v>1127</v>
      </c>
      <c r="U41" s="566" t="s">
        <v>1141</v>
      </c>
      <c r="V41" s="566" t="s">
        <v>1141</v>
      </c>
      <c r="W41" s="566" t="s">
        <v>1141</v>
      </c>
      <c r="X41" s="566" t="s">
        <v>1141</v>
      </c>
      <c r="Y41" s="566" t="s">
        <v>1141</v>
      </c>
      <c r="Z41" s="566" t="s">
        <v>1141</v>
      </c>
      <c r="AA41" s="566" t="s">
        <v>1141</v>
      </c>
    </row>
    <row r="42" spans="1:27" ht="14.25" customHeight="1">
      <c r="A42" s="236" t="s">
        <v>795</v>
      </c>
      <c r="B42" s="308">
        <f>'3-2　設備導入事業経費の配分（他年度１）（熱利用）'!$D$22</f>
        <v>0</v>
      </c>
      <c r="C42" s="236" t="s">
        <v>837</v>
      </c>
      <c r="F42" s="273"/>
      <c r="L42" s="236" t="s">
        <v>381</v>
      </c>
      <c r="M42" s="236">
        <v>41</v>
      </c>
      <c r="N42" s="236" t="s">
        <v>530</v>
      </c>
      <c r="O42" s="236" t="s">
        <v>530</v>
      </c>
      <c r="P42" s="236" t="s">
        <v>530</v>
      </c>
      <c r="Q42" s="236" t="s">
        <v>530</v>
      </c>
      <c r="R42" s="236" t="s">
        <v>530</v>
      </c>
      <c r="S42" s="236" t="s">
        <v>530</v>
      </c>
      <c r="T42" s="236" t="s">
        <v>1127</v>
      </c>
      <c r="U42" s="236" t="s">
        <v>531</v>
      </c>
      <c r="V42" s="236" t="s">
        <v>531</v>
      </c>
      <c r="W42" s="236" t="s">
        <v>531</v>
      </c>
      <c r="X42" s="236" t="s">
        <v>531</v>
      </c>
      <c r="Y42" s="236" t="s">
        <v>531</v>
      </c>
      <c r="Z42" s="236" t="s">
        <v>531</v>
      </c>
      <c r="AA42" s="236" t="s">
        <v>531</v>
      </c>
    </row>
    <row r="43" spans="1:27" ht="14.25" customHeight="1">
      <c r="A43" s="236" t="s">
        <v>796</v>
      </c>
      <c r="B43" s="308">
        <f>'3-2　設備導入事業経費の配分（他年度１）（熱利用）'!$D$30</f>
        <v>0</v>
      </c>
      <c r="C43" s="236" t="s">
        <v>837</v>
      </c>
      <c r="F43" s="273"/>
    </row>
    <row r="44" spans="1:27" ht="14.25" customHeight="1">
      <c r="A44" s="236" t="s">
        <v>824</v>
      </c>
      <c r="B44" s="308">
        <f>'3-2　設備導入事業経費の配分（他年度１）（熱利用）'!$D$31</f>
        <v>0</v>
      </c>
      <c r="C44" s="236" t="s">
        <v>837</v>
      </c>
      <c r="F44" s="273"/>
    </row>
    <row r="45" spans="1:27" ht="14.25" customHeight="1">
      <c r="A45" s="236" t="s">
        <v>797</v>
      </c>
      <c r="B45" s="308">
        <f>'3-2　設備導入事業経費の配分（他年度１）（熱利用）'!$H$11</f>
        <v>0</v>
      </c>
      <c r="C45" s="236" t="s">
        <v>837</v>
      </c>
      <c r="F45" s="273"/>
    </row>
    <row r="46" spans="1:27" ht="14.25" customHeight="1">
      <c r="A46" s="236" t="s">
        <v>798</v>
      </c>
      <c r="B46" s="308">
        <f>'3-2　設備導入事業経費の配分（他年度１）（熱利用）'!$H$22</f>
        <v>0</v>
      </c>
      <c r="C46" s="236" t="s">
        <v>837</v>
      </c>
      <c r="F46" s="273"/>
    </row>
    <row r="47" spans="1:27" ht="14.25" customHeight="1">
      <c r="A47" s="236" t="s">
        <v>799</v>
      </c>
      <c r="B47" s="308">
        <f>'3-2　設備導入事業経費の配分（他年度１）（熱利用）'!$H$30</f>
        <v>0</v>
      </c>
      <c r="C47" s="236" t="s">
        <v>837</v>
      </c>
      <c r="F47" s="273"/>
    </row>
    <row r="48" spans="1:27" ht="14.25" customHeight="1">
      <c r="A48" s="236" t="s">
        <v>825</v>
      </c>
      <c r="B48" s="308">
        <f>'3-2　設備導入事業経費の配分（他年度１）（熱利用）'!$H$31</f>
        <v>0</v>
      </c>
      <c r="C48" s="236" t="s">
        <v>837</v>
      </c>
      <c r="F48" s="273"/>
    </row>
    <row r="49" spans="1:6" ht="14.25" customHeight="1">
      <c r="A49" s="236" t="s">
        <v>800</v>
      </c>
      <c r="B49" s="308">
        <f>'3-2　設備導入事業経費の配分（他年度２）（熱利用）'!$B$11</f>
        <v>0</v>
      </c>
      <c r="C49" s="236" t="s">
        <v>838</v>
      </c>
      <c r="F49" s="273"/>
    </row>
    <row r="50" spans="1:6" ht="14.25" customHeight="1">
      <c r="A50" s="236" t="s">
        <v>801</v>
      </c>
      <c r="B50" s="308">
        <f>'3-2　設備導入事業経費の配分（他年度２）（熱利用）'!$B$22</f>
        <v>0</v>
      </c>
      <c r="C50" s="236" t="s">
        <v>838</v>
      </c>
      <c r="F50" s="273"/>
    </row>
    <row r="51" spans="1:6" ht="14.25" customHeight="1">
      <c r="A51" s="236" t="s">
        <v>802</v>
      </c>
      <c r="B51" s="308">
        <f>'3-2　設備導入事業経費の配分（他年度２）（熱利用）'!$B$30</f>
        <v>0</v>
      </c>
      <c r="C51" s="236" t="s">
        <v>838</v>
      </c>
      <c r="F51" s="273"/>
    </row>
    <row r="52" spans="1:6" ht="14.25" customHeight="1">
      <c r="A52" s="236" t="s">
        <v>803</v>
      </c>
      <c r="B52" s="308">
        <f>'3-2　設備導入事業経費の配分（他年度２）（熱利用）'!$B$32</f>
        <v>0</v>
      </c>
      <c r="C52" s="236" t="s">
        <v>838</v>
      </c>
      <c r="F52" s="273"/>
    </row>
    <row r="53" spans="1:6" ht="14.25" customHeight="1">
      <c r="A53" s="236" t="s">
        <v>826</v>
      </c>
      <c r="B53" s="308">
        <f>'3-2　設備導入事業経費の配分（他年度２）（熱利用）'!$B$31</f>
        <v>0</v>
      </c>
      <c r="C53" s="236" t="s">
        <v>838</v>
      </c>
      <c r="F53" s="273"/>
    </row>
    <row r="54" spans="1:6" ht="14.25" customHeight="1">
      <c r="A54" s="236" t="s">
        <v>834</v>
      </c>
      <c r="B54" s="308">
        <f>'3-2　設備導入事業経費の配分（他年度２）（熱利用）'!$B$33</f>
        <v>0</v>
      </c>
      <c r="C54" s="236" t="s">
        <v>838</v>
      </c>
      <c r="F54" s="273"/>
    </row>
    <row r="55" spans="1:6" ht="14.25" customHeight="1">
      <c r="A55" s="236" t="s">
        <v>804</v>
      </c>
      <c r="B55" s="308">
        <f>'3-2　設備導入事業経費の配分（他年度２）（熱利用）'!$D$11</f>
        <v>0</v>
      </c>
      <c r="C55" s="236" t="s">
        <v>838</v>
      </c>
      <c r="F55" s="273"/>
    </row>
    <row r="56" spans="1:6" ht="14.25" customHeight="1">
      <c r="A56" s="236" t="s">
        <v>805</v>
      </c>
      <c r="B56" s="308">
        <f>'3-2　設備導入事業経費の配分（他年度２）（熱利用）'!$D$22</f>
        <v>0</v>
      </c>
      <c r="C56" s="236" t="s">
        <v>838</v>
      </c>
      <c r="F56" s="273"/>
    </row>
    <row r="57" spans="1:6" ht="14.25" customHeight="1">
      <c r="A57" s="236" t="s">
        <v>806</v>
      </c>
      <c r="B57" s="308">
        <f>'3-2　設備導入事業経費の配分（他年度２）（熱利用）'!$D$30</f>
        <v>0</v>
      </c>
      <c r="C57" s="236" t="s">
        <v>838</v>
      </c>
      <c r="F57" s="273"/>
    </row>
    <row r="58" spans="1:6" ht="14.25" customHeight="1">
      <c r="A58" s="236" t="s">
        <v>827</v>
      </c>
      <c r="B58" s="308">
        <f>'3-2　設備導入事業経費の配分（他年度２）（熱利用）'!$D$31</f>
        <v>0</v>
      </c>
      <c r="C58" s="236" t="s">
        <v>838</v>
      </c>
      <c r="F58" s="273"/>
    </row>
    <row r="59" spans="1:6" ht="14.25" customHeight="1">
      <c r="A59" s="236" t="s">
        <v>807</v>
      </c>
      <c r="B59" s="308">
        <f>'3-2　設備導入事業経費の配分（他年度２）（熱利用）'!$H$11</f>
        <v>0</v>
      </c>
      <c r="C59" s="236" t="s">
        <v>838</v>
      </c>
      <c r="F59" s="273"/>
    </row>
    <row r="60" spans="1:6" ht="14.25" customHeight="1">
      <c r="A60" s="236" t="s">
        <v>808</v>
      </c>
      <c r="B60" s="308">
        <f>'3-2　設備導入事業経費の配分（他年度２）（熱利用）'!$H$22</f>
        <v>0</v>
      </c>
      <c r="C60" s="236" t="s">
        <v>838</v>
      </c>
      <c r="F60" s="273"/>
    </row>
    <row r="61" spans="1:6" ht="14.25" customHeight="1">
      <c r="A61" s="236" t="s">
        <v>809</v>
      </c>
      <c r="B61" s="308">
        <f>'3-2　設備導入事業経費の配分（他年度２）（熱利用）'!$H$30</f>
        <v>0</v>
      </c>
      <c r="C61" s="236" t="s">
        <v>838</v>
      </c>
      <c r="F61" s="273"/>
    </row>
    <row r="62" spans="1:6" ht="14.25" customHeight="1">
      <c r="A62" s="236" t="s">
        <v>828</v>
      </c>
      <c r="B62" s="308">
        <f>'3-2　設備導入事業経費の配分（他年度２）（熱利用）'!$H$31</f>
        <v>0</v>
      </c>
      <c r="C62" s="236" t="s">
        <v>838</v>
      </c>
      <c r="F62" s="273"/>
    </row>
    <row r="63" spans="1:6" ht="14.25" customHeight="1">
      <c r="A63" s="236" t="s">
        <v>810</v>
      </c>
      <c r="B63" s="308">
        <f>'3-2　設備導入事業経費の配分（他年度３）（熱利用）'!$B$11</f>
        <v>0</v>
      </c>
      <c r="C63" s="236" t="s">
        <v>839</v>
      </c>
      <c r="F63" s="273"/>
    </row>
    <row r="64" spans="1:6" ht="14.25" customHeight="1">
      <c r="A64" s="236" t="s">
        <v>811</v>
      </c>
      <c r="B64" s="308">
        <f>'3-2　設備導入事業経費の配分（他年度３）（熱利用）'!$B$22</f>
        <v>0</v>
      </c>
      <c r="C64" s="236" t="s">
        <v>839</v>
      </c>
      <c r="F64" s="273"/>
    </row>
    <row r="65" spans="1:8" ht="14.25" customHeight="1">
      <c r="A65" s="236" t="s">
        <v>812</v>
      </c>
      <c r="B65" s="308">
        <f>'3-2　設備導入事業経費の配分（他年度３）（熱利用）'!$B$30</f>
        <v>0</v>
      </c>
      <c r="C65" s="236" t="s">
        <v>839</v>
      </c>
      <c r="F65" s="273"/>
    </row>
    <row r="66" spans="1:8" ht="14.25" customHeight="1">
      <c r="A66" s="236" t="s">
        <v>813</v>
      </c>
      <c r="B66" s="308">
        <f>'3-2　設備導入事業経費の配分（他年度３）（熱利用）'!$B$32</f>
        <v>0</v>
      </c>
      <c r="C66" s="236" t="s">
        <v>839</v>
      </c>
      <c r="F66" s="273"/>
    </row>
    <row r="67" spans="1:8" ht="14.25" customHeight="1">
      <c r="A67" s="236" t="s">
        <v>829</v>
      </c>
      <c r="B67" s="308">
        <f>'3-2　設備導入事業経費の配分（他年度３）（熱利用）'!$B$31</f>
        <v>0</v>
      </c>
      <c r="C67" s="236" t="s">
        <v>839</v>
      </c>
      <c r="F67" s="273"/>
    </row>
    <row r="68" spans="1:8" ht="14.25" customHeight="1">
      <c r="A68" s="236" t="s">
        <v>835</v>
      </c>
      <c r="B68" s="308">
        <f>'3-2　設備導入事業経費の配分（他年度３）（熱利用）'!$B$33</f>
        <v>0</v>
      </c>
      <c r="C68" s="236" t="s">
        <v>839</v>
      </c>
      <c r="F68" s="273"/>
    </row>
    <row r="69" spans="1:8" ht="14.25" customHeight="1">
      <c r="A69" s="236" t="s">
        <v>814</v>
      </c>
      <c r="B69" s="308">
        <f>'3-2　設備導入事業経費の配分（他年度３）（熱利用）'!$D$11</f>
        <v>0</v>
      </c>
      <c r="C69" s="236" t="s">
        <v>839</v>
      </c>
      <c r="F69" s="273"/>
    </row>
    <row r="70" spans="1:8" ht="14.25" customHeight="1">
      <c r="A70" s="236" t="s">
        <v>815</v>
      </c>
      <c r="B70" s="308">
        <f>'3-2　設備導入事業経費の配分（他年度３）（熱利用）'!$D$22</f>
        <v>0</v>
      </c>
      <c r="C70" s="236" t="s">
        <v>839</v>
      </c>
      <c r="F70" s="273"/>
    </row>
    <row r="71" spans="1:8" ht="14.25" customHeight="1">
      <c r="A71" s="236" t="s">
        <v>816</v>
      </c>
      <c r="B71" s="308">
        <f>'3-2　設備導入事業経費の配分（他年度３）（熱利用）'!$D$30</f>
        <v>0</v>
      </c>
      <c r="C71" s="236" t="s">
        <v>839</v>
      </c>
      <c r="F71" s="273"/>
    </row>
    <row r="72" spans="1:8" ht="14.25" customHeight="1">
      <c r="A72" s="236" t="s">
        <v>830</v>
      </c>
      <c r="B72" s="308">
        <f>'3-2　設備導入事業経費の配分（他年度３）（熱利用）'!$D$31</f>
        <v>0</v>
      </c>
      <c r="C72" s="236" t="s">
        <v>839</v>
      </c>
      <c r="F72" s="273"/>
    </row>
    <row r="73" spans="1:8" ht="14.25" customHeight="1">
      <c r="A73" s="236" t="s">
        <v>817</v>
      </c>
      <c r="B73" s="308">
        <f>'3-2　設備導入事業経費の配分（他年度３）（熱利用）'!$H$11</f>
        <v>0</v>
      </c>
      <c r="C73" s="236" t="s">
        <v>839</v>
      </c>
      <c r="F73" s="273"/>
      <c r="G73" s="236" t="s">
        <v>845</v>
      </c>
    </row>
    <row r="74" spans="1:8" ht="14.25" customHeight="1">
      <c r="A74" s="236" t="s">
        <v>818</v>
      </c>
      <c r="B74" s="308">
        <f>'3-2　設備導入事業経費の配分（他年度３）（熱利用）'!$H$22</f>
        <v>0</v>
      </c>
      <c r="C74" s="236" t="s">
        <v>839</v>
      </c>
      <c r="F74" s="273"/>
      <c r="G74" s="236" t="s">
        <v>852</v>
      </c>
      <c r="H74" s="236" t="s">
        <v>853</v>
      </c>
    </row>
    <row r="75" spans="1:8" ht="14.25" customHeight="1">
      <c r="A75" s="236" t="s">
        <v>819</v>
      </c>
      <c r="B75" s="308">
        <f>'3-2　設備導入事業経費の配分（他年度３）（熱利用）'!$H$30</f>
        <v>0</v>
      </c>
      <c r="C75" s="236" t="s">
        <v>839</v>
      </c>
      <c r="F75" s="273"/>
      <c r="G75" s="236" t="s">
        <v>102</v>
      </c>
      <c r="H75" s="236">
        <v>15</v>
      </c>
    </row>
    <row r="76" spans="1:8" ht="14.25" customHeight="1">
      <c r="A76" s="236" t="s">
        <v>831</v>
      </c>
      <c r="B76" s="308">
        <f>'3-2　設備導入事業経費の配分（他年度３）（熱利用）'!$H$31</f>
        <v>0</v>
      </c>
      <c r="C76" s="236" t="s">
        <v>839</v>
      </c>
      <c r="F76" s="273"/>
      <c r="G76" s="236" t="s">
        <v>103</v>
      </c>
      <c r="H76" s="236">
        <v>15</v>
      </c>
    </row>
    <row r="77" spans="1:8" ht="14.25" customHeight="1">
      <c r="A77" s="236" t="s">
        <v>1119</v>
      </c>
      <c r="B77" s="308">
        <f>'3-2　設備導入事業経費の配分（総計）（熱利用）'!$D$33</f>
        <v>0</v>
      </c>
      <c r="C77" s="236" t="s">
        <v>840</v>
      </c>
      <c r="F77" s="274"/>
      <c r="G77" s="236" t="s">
        <v>546</v>
      </c>
      <c r="H77" s="236">
        <v>20</v>
      </c>
    </row>
    <row r="78" spans="1:8" ht="14.25" customHeight="1">
      <c r="A78" s="236" t="s">
        <v>842</v>
      </c>
      <c r="B78" s="308">
        <f>'3-4　補助事業に要する経費及びその調達方法'!K11</f>
        <v>0</v>
      </c>
      <c r="C78" s="236" t="s">
        <v>843</v>
      </c>
      <c r="G78" s="236" t="s">
        <v>110</v>
      </c>
      <c r="H78" s="236">
        <v>15</v>
      </c>
    </row>
    <row r="79" spans="1:8" ht="14.25" customHeight="1">
      <c r="A79" s="236" t="s">
        <v>851</v>
      </c>
      <c r="B79" s="308">
        <f>B2</f>
        <v>0</v>
      </c>
      <c r="G79" s="236" t="s">
        <v>105</v>
      </c>
      <c r="H79" s="236">
        <v>15</v>
      </c>
    </row>
    <row r="80" spans="1:8" ht="14.25" customHeight="1">
      <c r="A80" s="236" t="s">
        <v>844</v>
      </c>
      <c r="B80" s="236" t="e">
        <f>VLOOKUP(B79,$G$74:$H$85,2,FALSE)</f>
        <v>#N/A</v>
      </c>
      <c r="G80" s="236" t="s">
        <v>545</v>
      </c>
      <c r="H80" s="236">
        <v>15</v>
      </c>
    </row>
    <row r="81" spans="1:8" ht="14.25" customHeight="1">
      <c r="A81" s="236" t="s">
        <v>1116</v>
      </c>
      <c r="B81" s="236">
        <f>'3-18　バイオマス依存率(熱利用)'!H46</f>
        <v>0</v>
      </c>
      <c r="G81" s="236" t="s">
        <v>547</v>
      </c>
      <c r="H81" s="236">
        <v>15</v>
      </c>
    </row>
    <row r="82" spans="1:8" ht="14.25" customHeight="1">
      <c r="A82" s="236" t="s">
        <v>1117</v>
      </c>
      <c r="B82" s="236">
        <f>'3-18　バイオマス依存率(燃料製造)'!H46</f>
        <v>0</v>
      </c>
      <c r="G82" s="236" t="s">
        <v>548</v>
      </c>
      <c r="H82" s="236">
        <v>17</v>
      </c>
    </row>
    <row r="83" spans="1:8" ht="14.25" customHeight="1">
      <c r="A83" s="236" t="s">
        <v>717</v>
      </c>
      <c r="B83" s="236" t="e">
        <f>HLOOKUP($B$2,汎用入力規則リスト!$B$11:$L$21,G93,FALSE)</f>
        <v>#N/A</v>
      </c>
      <c r="C83" s="236" t="s">
        <v>738</v>
      </c>
      <c r="G83" s="236" t="s">
        <v>549</v>
      </c>
      <c r="H83" s="236">
        <v>15</v>
      </c>
    </row>
    <row r="84" spans="1:8" ht="14.25" customHeight="1">
      <c r="A84" s="236" t="s">
        <v>718</v>
      </c>
      <c r="B84" s="236" t="e">
        <f>HLOOKUP($B$2,汎用入力規則リスト!$B$11:$L$21,G94,FALSE)</f>
        <v>#N/A</v>
      </c>
      <c r="C84" s="236" t="s">
        <v>738</v>
      </c>
      <c r="G84" s="236" t="s">
        <v>550</v>
      </c>
      <c r="H84" s="236">
        <v>20</v>
      </c>
    </row>
    <row r="85" spans="1:8" ht="14.25" customHeight="1">
      <c r="A85" s="236" t="s">
        <v>719</v>
      </c>
      <c r="B85" s="236" t="e">
        <f>HLOOKUP($B$2,汎用入力規則リスト!$B$11:$L$21,G95,FALSE)</f>
        <v>#N/A</v>
      </c>
      <c r="C85" s="236" t="s">
        <v>738</v>
      </c>
      <c r="G85" s="236" t="s">
        <v>551</v>
      </c>
      <c r="H85" s="236">
        <v>15</v>
      </c>
    </row>
    <row r="86" spans="1:8" ht="14.25" customHeight="1">
      <c r="A86" s="236" t="s">
        <v>720</v>
      </c>
      <c r="B86" s="236" t="e">
        <f>HLOOKUP($B$2,汎用入力規則リスト!$B$11:$L$21,G96,FALSE)</f>
        <v>#N/A</v>
      </c>
      <c r="C86" s="236" t="s">
        <v>738</v>
      </c>
    </row>
    <row r="87" spans="1:8" ht="14.25" customHeight="1">
      <c r="A87" s="236" t="s">
        <v>721</v>
      </c>
      <c r="B87" s="236" t="e">
        <f>HLOOKUP($B$2,汎用入力規則リスト!$B$11:$L$21,G97,FALSE)</f>
        <v>#N/A</v>
      </c>
      <c r="C87" s="236" t="s">
        <v>738</v>
      </c>
    </row>
    <row r="88" spans="1:8" ht="14.25" customHeight="1">
      <c r="A88" s="236" t="s">
        <v>722</v>
      </c>
      <c r="B88" s="236" t="e">
        <f>HLOOKUP($B$2,汎用入力規則リスト!$B$11:$L$21,G98,FALSE)</f>
        <v>#N/A</v>
      </c>
      <c r="C88" s="236" t="s">
        <v>738</v>
      </c>
    </row>
    <row r="89" spans="1:8" ht="14.25" customHeight="1">
      <c r="A89" s="236" t="s">
        <v>723</v>
      </c>
      <c r="B89" s="236" t="e">
        <f>HLOOKUP($B$2,汎用入力規則リスト!$B$11:$L$21,G99,FALSE)</f>
        <v>#N/A</v>
      </c>
      <c r="C89" s="236" t="s">
        <v>738</v>
      </c>
    </row>
    <row r="90" spans="1:8" ht="14.25" customHeight="1">
      <c r="A90" s="236" t="s">
        <v>724</v>
      </c>
      <c r="B90" s="236" t="e">
        <f>HLOOKUP($B$2,汎用入力規則リスト!$B$11:$L$21,G100,FALSE)</f>
        <v>#N/A</v>
      </c>
      <c r="C90" s="236" t="s">
        <v>738</v>
      </c>
    </row>
    <row r="91" spans="1:8" ht="14.25" customHeight="1">
      <c r="A91" s="236" t="s">
        <v>725</v>
      </c>
      <c r="B91" s="236" t="e">
        <f>HLOOKUP($B$2,汎用入力規則リスト!$B$11:$L$21,G101,FALSE)</f>
        <v>#N/A</v>
      </c>
      <c r="C91" s="236" t="s">
        <v>738</v>
      </c>
      <c r="G91" s="236" t="s">
        <v>728</v>
      </c>
    </row>
    <row r="92" spans="1:8" ht="14.25" customHeight="1">
      <c r="A92" s="236" t="s">
        <v>727</v>
      </c>
      <c r="B92" s="236" t="e">
        <f>HLOOKUP($B$2,汎用入力規則リスト!$B$11:$L$21,G102,FALSE)</f>
        <v>#N/A</v>
      </c>
      <c r="C92" s="236" t="s">
        <v>738</v>
      </c>
      <c r="G92" s="236">
        <v>1</v>
      </c>
    </row>
    <row r="93" spans="1:8" ht="14.25" customHeight="1">
      <c r="A93" s="236" t="s">
        <v>730</v>
      </c>
      <c r="B93" s="236" t="e">
        <f>HLOOKUP($B$2,汎用入力規則リスト!$B$24:$L$31,データ参照シート!G93,FALSE)</f>
        <v>#N/A</v>
      </c>
      <c r="C93" s="236" t="s">
        <v>737</v>
      </c>
      <c r="G93" s="236">
        <v>2</v>
      </c>
    </row>
    <row r="94" spans="1:8" ht="14.25" customHeight="1">
      <c r="A94" s="236" t="s">
        <v>731</v>
      </c>
      <c r="B94" s="236" t="e">
        <f>HLOOKUP($B$2,汎用入力規則リスト!$B$24:$L$31,データ参照シート!G94,FALSE)</f>
        <v>#N/A</v>
      </c>
      <c r="C94" s="236" t="s">
        <v>737</v>
      </c>
      <c r="G94" s="236">
        <v>3</v>
      </c>
    </row>
    <row r="95" spans="1:8" ht="14.25" customHeight="1">
      <c r="A95" s="236" t="s">
        <v>732</v>
      </c>
      <c r="B95" s="236" t="e">
        <f>HLOOKUP($B$2,汎用入力規則リスト!$B$24:$L$31,データ参照シート!G95,FALSE)</f>
        <v>#N/A</v>
      </c>
      <c r="C95" s="236" t="s">
        <v>737</v>
      </c>
      <c r="G95" s="236">
        <v>4</v>
      </c>
    </row>
    <row r="96" spans="1:8" ht="14.25" customHeight="1">
      <c r="A96" s="236" t="s">
        <v>733</v>
      </c>
      <c r="B96" s="236" t="e">
        <f>HLOOKUP($B$2,汎用入力規則リスト!$B$24:$L$31,データ参照シート!G96,FALSE)</f>
        <v>#N/A</v>
      </c>
      <c r="C96" s="236" t="s">
        <v>737</v>
      </c>
      <c r="G96" s="236">
        <v>5</v>
      </c>
    </row>
    <row r="97" spans="1:11" ht="14.25" customHeight="1">
      <c r="A97" s="236" t="s">
        <v>734</v>
      </c>
      <c r="B97" s="236" t="e">
        <f>HLOOKUP($B$2,汎用入力規則リスト!$B$24:$L$31,データ参照シート!G97,FALSE)</f>
        <v>#N/A</v>
      </c>
      <c r="C97" s="236" t="s">
        <v>737</v>
      </c>
      <c r="G97" s="236">
        <v>6</v>
      </c>
    </row>
    <row r="98" spans="1:11" ht="14.25" customHeight="1">
      <c r="A98" s="236" t="s">
        <v>735</v>
      </c>
      <c r="B98" s="236" t="e">
        <f>HLOOKUP($B$2,汎用入力規則リスト!$B$24:$L$31,データ参照シート!G98,FALSE)</f>
        <v>#N/A</v>
      </c>
      <c r="C98" s="236" t="s">
        <v>737</v>
      </c>
      <c r="G98" s="236">
        <v>7</v>
      </c>
    </row>
    <row r="99" spans="1:11" ht="14.25" customHeight="1">
      <c r="A99" s="236" t="s">
        <v>736</v>
      </c>
      <c r="B99" s="236" t="e">
        <f>HLOOKUP($B$2,汎用入力規則リスト!$B$24:$L$31,データ参照シート!G99,FALSE)</f>
        <v>#N/A</v>
      </c>
      <c r="C99" s="236" t="s">
        <v>737</v>
      </c>
      <c r="G99" s="236">
        <v>8</v>
      </c>
    </row>
    <row r="100" spans="1:11" ht="14.25" customHeight="1">
      <c r="A100" s="236" t="s">
        <v>854</v>
      </c>
      <c r="B100" s="236" t="b">
        <v>1</v>
      </c>
      <c r="C100" s="236">
        <f>IF(B100=TRUE,1000,0)</f>
        <v>1000</v>
      </c>
      <c r="D100" s="236">
        <f>SUM(C100:C103)</f>
        <v>1111</v>
      </c>
      <c r="G100" s="236">
        <v>9</v>
      </c>
    </row>
    <row r="101" spans="1:11" ht="14.25" customHeight="1">
      <c r="A101" s="236" t="s">
        <v>855</v>
      </c>
      <c r="B101" s="236" t="b">
        <v>1</v>
      </c>
      <c r="C101" s="236">
        <f>IF(B101=TRUE,100,0)</f>
        <v>100</v>
      </c>
      <c r="D101" s="274"/>
      <c r="G101" s="236">
        <v>10</v>
      </c>
    </row>
    <row r="102" spans="1:11" ht="14.25" customHeight="1">
      <c r="A102" s="236" t="s">
        <v>856</v>
      </c>
      <c r="B102" s="236" t="b">
        <v>1</v>
      </c>
      <c r="C102" s="236">
        <f>IF(B102=TRUE,10,0)</f>
        <v>10</v>
      </c>
      <c r="G102" s="236">
        <v>11</v>
      </c>
    </row>
    <row r="103" spans="1:11" ht="14.25" customHeight="1">
      <c r="A103" s="236" t="s">
        <v>857</v>
      </c>
      <c r="B103" s="236" t="b">
        <v>1</v>
      </c>
      <c r="C103" s="236">
        <f>IF(B103=TRUE,1,0)</f>
        <v>1</v>
      </c>
      <c r="G103" s="236">
        <v>12</v>
      </c>
    </row>
    <row r="104" spans="1:11" ht="14.25" customHeight="1">
      <c r="A104" s="236" t="s">
        <v>858</v>
      </c>
      <c r="B104" s="236" t="str">
        <f>VLOOKUP($D$100,$G$110:$K$124,$G$93,FALSE)</f>
        <v>給湯</v>
      </c>
      <c r="C104" s="236" t="s">
        <v>775</v>
      </c>
      <c r="G104" s="236">
        <v>13</v>
      </c>
    </row>
    <row r="105" spans="1:11" ht="14.25" customHeight="1">
      <c r="A105" s="236" t="s">
        <v>859</v>
      </c>
      <c r="B105" s="236" t="str">
        <f>VLOOKUP($D$100,$G$110:$K$124,$G$94,FALSE)</f>
        <v>空調</v>
      </c>
      <c r="C105" s="236" t="s">
        <v>775</v>
      </c>
      <c r="G105" s="236">
        <v>14</v>
      </c>
    </row>
    <row r="106" spans="1:11" ht="14.25" customHeight="1">
      <c r="A106" s="236" t="s">
        <v>860</v>
      </c>
      <c r="B106" s="236" t="str">
        <f>VLOOKUP($D$100,$G$110:$K$124,$G$95,FALSE)</f>
        <v>融雪</v>
      </c>
      <c r="C106" s="236" t="s">
        <v>775</v>
      </c>
      <c r="G106" s="236">
        <v>15</v>
      </c>
    </row>
    <row r="107" spans="1:11" ht="14.25" customHeight="1">
      <c r="A107" s="236" t="s">
        <v>861</v>
      </c>
      <c r="B107" s="236" t="str">
        <f>VLOOKUP($D$100,$G$110:$K$124,$G$96,FALSE)</f>
        <v>その他</v>
      </c>
      <c r="C107" s="236" t="s">
        <v>775</v>
      </c>
    </row>
    <row r="108" spans="1:11" ht="14.25" customHeight="1">
      <c r="A108" s="236" t="s">
        <v>776</v>
      </c>
      <c r="B108" s="236">
        <f ca="1">SUMIF('3-7　設備及び導入効果（太陽熱利用）'!$D$39:$D$40,データ参照シート!A108,'3-7　設備及び導入効果（太陽熱利用）'!$Q$41:$R$41)+SUMIF('3-7　設備及び導入効果（太陽熱利用）'!$D$45:$D$46,データ参照シート!A108,'3-7　設備及び導入効果（太陽熱利用）'!$Q$47:$R$47)+SUMIF('3-7　設備及び導入効果（太陽熱利用）'!$D$51:$D$52,データ参照シート!A108,'3-7　設備及び導入効果（太陽熱利用）'!$Q$53:$R$53)+SUMIF('3-7　設備及び導入効果（太陽熱利用）'!$D$57:$D$58,データ参照シート!A108,'3-7　設備及び導入効果（太陽熱利用）'!$Q$59:$R$59)</f>
        <v>0</v>
      </c>
      <c r="C108" s="236" t="s">
        <v>926</v>
      </c>
    </row>
    <row r="109" spans="1:11" ht="14.25" customHeight="1">
      <c r="A109" s="236" t="s">
        <v>777</v>
      </c>
      <c r="B109" s="236">
        <f ca="1">SUMIF('3-7　設備及び導入効果（太陽熱利用）'!$D$39:$D$40,データ参照シート!A109,'3-7　設備及び導入効果（太陽熱利用）'!$Q$41:$R$41)+SUMIF('3-7　設備及び導入効果（太陽熱利用）'!$D$45:$D$46,データ参照シート!A109,'3-7　設備及び導入効果（太陽熱利用）'!$Q$47:$R$47)+SUMIF('3-7　設備及び導入効果（太陽熱利用）'!$D$51:$D$52,データ参照シート!A109,'3-7　設備及び導入効果（太陽熱利用）'!$Q$53:$R$53)+SUMIF('3-7　設備及び導入効果（太陽熱利用）'!$D$57:$D$58,データ参照シート!A109,'3-7　設備及び導入効果（太陽熱利用）'!$Q$59:$R$59)</f>
        <v>0</v>
      </c>
      <c r="C109" s="236" t="s">
        <v>927</v>
      </c>
      <c r="G109" s="236" t="s">
        <v>775</v>
      </c>
    </row>
    <row r="110" spans="1:11" ht="14.25" customHeight="1">
      <c r="A110" s="236" t="s">
        <v>778</v>
      </c>
      <c r="B110" s="236">
        <f ca="1">SUMIF('3-7　設備及び導入効果（太陽熱利用）'!$D$39:$D$40,データ参照シート!A110,'3-7　設備及び導入効果（太陽熱利用）'!$Q$41:$R$41)+SUMIF('3-7　設備及び導入効果（太陽熱利用）'!$D$45:$D$46,データ参照シート!A110,'3-7　設備及び導入効果（太陽熱利用）'!$Q$47:$R$47)+SUMIF('3-7　設備及び導入効果（太陽熱利用）'!$D$51:$D$52,データ参照シート!A110,'3-7　設備及び導入効果（太陽熱利用）'!$Q$53:$R$53)+SUMIF('3-7　設備及び導入効果（太陽熱利用）'!$D$57:$D$58,データ参照シート!A110,'3-7　設備及び導入効果（太陽熱利用）'!$Q$59:$R$59)</f>
        <v>0</v>
      </c>
      <c r="C110" s="236" t="s">
        <v>928</v>
      </c>
      <c r="G110" s="236">
        <v>1111</v>
      </c>
      <c r="H110" s="236" t="s">
        <v>776</v>
      </c>
      <c r="I110" s="236" t="s">
        <v>777</v>
      </c>
      <c r="J110" s="236" t="s">
        <v>778</v>
      </c>
      <c r="K110" s="236" t="s">
        <v>381</v>
      </c>
    </row>
    <row r="111" spans="1:11" ht="14.25" customHeight="1">
      <c r="A111" s="236" t="s">
        <v>381</v>
      </c>
      <c r="B111" s="236">
        <f ca="1">SUMIF('3-7　設備及び導入効果（太陽熱利用）'!$D$39:$D$40,データ参照シート!A111,'3-7　設備及び導入効果（太陽熱利用）'!$Q$41:$R$41)+SUMIF('3-7　設備及び導入効果（太陽熱利用）'!$D$45:$D$46,データ参照シート!A111,'3-7　設備及び導入効果（太陽熱利用）'!$Q$47:$R$47)+SUMIF('3-7　設備及び導入効果（太陽熱利用）'!$D$51:$D$52,データ参照シート!A111,'3-7　設備及び導入効果（太陽熱利用）'!$Q$53:$R$53)+SUMIF('3-7　設備及び導入効果（太陽熱利用）'!$D$57:$D$58,データ参照シート!A111,'3-7　設備及び導入効果（太陽熱利用）'!$Q$59:$R$59)</f>
        <v>0</v>
      </c>
      <c r="C111" s="236" t="s">
        <v>929</v>
      </c>
      <c r="G111" s="236">
        <v>1110</v>
      </c>
      <c r="H111" s="236" t="s">
        <v>776</v>
      </c>
      <c r="I111" s="236" t="s">
        <v>777</v>
      </c>
      <c r="J111" s="236" t="s">
        <v>778</v>
      </c>
      <c r="K111" s="236" t="s">
        <v>779</v>
      </c>
    </row>
    <row r="112" spans="1:11" ht="14.25" customHeight="1">
      <c r="A112" s="236" t="s">
        <v>776</v>
      </c>
      <c r="B112" s="236" t="e">
        <f ca="1">SUMIF('3-7　設備及び導入効果（太陽熱利用）'!$D$39:$D$40,データ参照シート!A112,'3-7　設備及び導入効果（太陽熱利用）'!$R$43)+SUMIF('3-7　設備及び導入効果（太陽熱利用）'!$D$45:$D$46,データ参照シート!A112,'3-7　設備及び導入効果（太陽熱利用）'!$R$49)+SUMIF('3-7　設備及び導入効果（太陽熱利用）'!$D$51:$D$52,データ参照シート!A112,'3-7　設備及び導入効果（太陽熱利用）'!$R$55)+SUMIF('3-7　設備及び導入効果（太陽熱利用）'!$D$57:$D$58,データ参照シート!A112,'3-7　設備及び導入効果（太陽熱利用）'!$R$61)</f>
        <v>#DIV/0!</v>
      </c>
      <c r="C112" s="236" t="s">
        <v>895</v>
      </c>
      <c r="G112" s="236">
        <v>1101</v>
      </c>
      <c r="H112" s="236" t="s">
        <v>776</v>
      </c>
      <c r="I112" s="236" t="s">
        <v>777</v>
      </c>
      <c r="J112" s="236" t="s">
        <v>381</v>
      </c>
      <c r="K112" s="236" t="s">
        <v>779</v>
      </c>
    </row>
    <row r="113" spans="1:11" ht="14.25" customHeight="1">
      <c r="A113" s="236" t="s">
        <v>777</v>
      </c>
      <c r="B113" s="236" t="e">
        <f ca="1">SUMIF('3-7　設備及び導入効果（太陽熱利用）'!$D$39:$D$40,データ参照シート!A113,'3-7　設備及び導入効果（太陽熱利用）'!$R$43)+SUMIF('3-7　設備及び導入効果（太陽熱利用）'!$D$45:$D$46,データ参照シート!A113,'3-7　設備及び導入効果（太陽熱利用）'!$R$49)+SUMIF('3-7　設備及び導入効果（太陽熱利用）'!$D$51:$D$52,データ参照シート!A113,'3-7　設備及び導入効果（太陽熱利用）'!$R$55)+SUMIF('3-7　設備及び導入効果（太陽熱利用）'!$D$57:$D$58,データ参照シート!A113,'3-7　設備及び導入効果（太陽熱利用）'!$R$61)</f>
        <v>#DIV/0!</v>
      </c>
      <c r="C113" s="236" t="s">
        <v>896</v>
      </c>
      <c r="G113" s="236">
        <v>1100</v>
      </c>
      <c r="H113" s="236" t="s">
        <v>776</v>
      </c>
      <c r="I113" s="236" t="s">
        <v>777</v>
      </c>
      <c r="J113" s="236" t="s">
        <v>779</v>
      </c>
      <c r="K113" s="236" t="s">
        <v>779</v>
      </c>
    </row>
    <row r="114" spans="1:11" ht="14.25" customHeight="1">
      <c r="A114" s="236" t="s">
        <v>778</v>
      </c>
      <c r="B114" s="236" t="e">
        <f ca="1">SUMIF('3-7　設備及び導入効果（太陽熱利用）'!$D$39:$D$40,データ参照シート!A114,'3-7　設備及び導入効果（太陽熱利用）'!$R$43)+SUMIF('3-7　設備及び導入効果（太陽熱利用）'!$D$45:$D$46,データ参照シート!A114,'3-7　設備及び導入効果（太陽熱利用）'!$R$49)+SUMIF('3-7　設備及び導入効果（太陽熱利用）'!$D$51:$D$52,データ参照シート!A114,'3-7　設備及び導入効果（太陽熱利用）'!$R$55)+SUMIF('3-7　設備及び導入効果（太陽熱利用）'!$D$57:$D$58,データ参照シート!A114,'3-7　設備及び導入効果（太陽熱利用）'!$R$61)</f>
        <v>#DIV/0!</v>
      </c>
      <c r="C114" s="236" t="s">
        <v>897</v>
      </c>
      <c r="G114" s="236">
        <v>1011</v>
      </c>
      <c r="H114" s="236" t="s">
        <v>776</v>
      </c>
      <c r="I114" s="236" t="s">
        <v>778</v>
      </c>
      <c r="J114" s="236" t="s">
        <v>381</v>
      </c>
      <c r="K114" s="236" t="s">
        <v>779</v>
      </c>
    </row>
    <row r="115" spans="1:11" ht="14.25" customHeight="1">
      <c r="A115" s="236" t="s">
        <v>381</v>
      </c>
      <c r="B115" s="236" t="e">
        <f ca="1">SUMIF('3-7　設備及び導入効果（太陽熱利用）'!$D$39:$D$40,データ参照シート!A115,'3-7　設備及び導入効果（太陽熱利用）'!$R$43)+SUMIF('3-7　設備及び導入効果（太陽熱利用）'!$D$45:$D$46,データ参照シート!A115,'3-7　設備及び導入効果（太陽熱利用）'!$R$49)+SUMIF('3-7　設備及び導入効果（太陽熱利用）'!$D$51:$D$52,データ参照シート!A115,'3-7　設備及び導入効果（太陽熱利用）'!$R$55)+SUMIF('3-7　設備及び導入効果（太陽熱利用）'!$D$57:$D$58,データ参照シート!A115,'3-7　設備及び導入効果（太陽熱利用）'!$R$61)</f>
        <v>#DIV/0!</v>
      </c>
      <c r="C115" s="236" t="s">
        <v>898</v>
      </c>
      <c r="G115" s="236">
        <v>1010</v>
      </c>
      <c r="H115" s="236" t="s">
        <v>776</v>
      </c>
      <c r="I115" s="236" t="s">
        <v>778</v>
      </c>
      <c r="J115" s="236" t="s">
        <v>779</v>
      </c>
      <c r="K115" s="236" t="s">
        <v>779</v>
      </c>
    </row>
    <row r="116" spans="1:11" ht="14.25" customHeight="1">
      <c r="A116" s="236" t="s">
        <v>862</v>
      </c>
      <c r="B116" s="236" t="b">
        <v>1</v>
      </c>
      <c r="C116" s="236">
        <f>IF(B116=TRUE,1000,0)</f>
        <v>1000</v>
      </c>
      <c r="D116" s="236">
        <f>SUM(C116:C119)</f>
        <v>1111</v>
      </c>
      <c r="G116" s="236">
        <v>1001</v>
      </c>
      <c r="H116" s="236" t="s">
        <v>776</v>
      </c>
      <c r="I116" s="236" t="s">
        <v>381</v>
      </c>
      <c r="J116" s="236" t="s">
        <v>779</v>
      </c>
      <c r="K116" s="236" t="s">
        <v>779</v>
      </c>
    </row>
    <row r="117" spans="1:11" ht="14.25" customHeight="1">
      <c r="A117" s="236" t="s">
        <v>863</v>
      </c>
      <c r="B117" s="236" t="b">
        <v>1</v>
      </c>
      <c r="C117" s="236">
        <f>IF(B117=TRUE,100,0)</f>
        <v>100</v>
      </c>
      <c r="D117" s="274"/>
      <c r="G117" s="236">
        <v>1000</v>
      </c>
      <c r="H117" s="236" t="s">
        <v>776</v>
      </c>
      <c r="I117" s="236" t="s">
        <v>779</v>
      </c>
      <c r="J117" s="236" t="s">
        <v>779</v>
      </c>
      <c r="K117" s="236" t="s">
        <v>779</v>
      </c>
    </row>
    <row r="118" spans="1:11" ht="14.25" customHeight="1">
      <c r="A118" s="236" t="s">
        <v>864</v>
      </c>
      <c r="B118" s="236" t="b">
        <v>1</v>
      </c>
      <c r="C118" s="236">
        <f>IF(B118=TRUE,10,0)</f>
        <v>10</v>
      </c>
      <c r="G118" s="236">
        <v>111</v>
      </c>
      <c r="H118" s="236" t="s">
        <v>777</v>
      </c>
      <c r="I118" s="236" t="s">
        <v>778</v>
      </c>
      <c r="J118" s="236" t="s">
        <v>381</v>
      </c>
      <c r="K118" s="236" t="s">
        <v>779</v>
      </c>
    </row>
    <row r="119" spans="1:11" ht="14.25" customHeight="1">
      <c r="A119" s="236" t="s">
        <v>865</v>
      </c>
      <c r="B119" s="236" t="b">
        <v>1</v>
      </c>
      <c r="C119" s="236">
        <f>IF(B119=TRUE,1,0)</f>
        <v>1</v>
      </c>
      <c r="G119" s="236">
        <v>110</v>
      </c>
      <c r="H119" s="236" t="s">
        <v>777</v>
      </c>
      <c r="I119" s="236" t="s">
        <v>778</v>
      </c>
      <c r="J119" s="236" t="s">
        <v>779</v>
      </c>
      <c r="K119" s="236" t="s">
        <v>779</v>
      </c>
    </row>
    <row r="120" spans="1:11" ht="14.25" customHeight="1">
      <c r="A120" s="236" t="s">
        <v>866</v>
      </c>
      <c r="B120" s="236" t="str">
        <f>VLOOKUP($D$116,$G$110:$K$124,$G$93,FALSE)</f>
        <v>給湯</v>
      </c>
      <c r="C120" s="236" t="s">
        <v>775</v>
      </c>
      <c r="G120" s="236">
        <v>101</v>
      </c>
      <c r="H120" s="236" t="s">
        <v>777</v>
      </c>
      <c r="I120" s="236" t="s">
        <v>381</v>
      </c>
      <c r="J120" s="236" t="s">
        <v>779</v>
      </c>
      <c r="K120" s="236" t="s">
        <v>779</v>
      </c>
    </row>
    <row r="121" spans="1:11" ht="14.25" customHeight="1">
      <c r="A121" s="236" t="s">
        <v>867</v>
      </c>
      <c r="B121" s="236" t="str">
        <f>VLOOKUP($D$116,$G$110:$K$124,$G$94,FALSE)</f>
        <v>空調</v>
      </c>
      <c r="C121" s="236" t="s">
        <v>775</v>
      </c>
      <c r="G121" s="236">
        <v>100</v>
      </c>
      <c r="H121" s="236" t="s">
        <v>777</v>
      </c>
      <c r="I121" s="236" t="s">
        <v>779</v>
      </c>
      <c r="J121" s="236" t="s">
        <v>779</v>
      </c>
      <c r="K121" s="236" t="s">
        <v>779</v>
      </c>
    </row>
    <row r="122" spans="1:11" ht="14.25" customHeight="1">
      <c r="A122" s="236" t="s">
        <v>868</v>
      </c>
      <c r="B122" s="236" t="str">
        <f>VLOOKUP($D$116,$G$110:$K$124,$G$95,FALSE)</f>
        <v>融雪</v>
      </c>
      <c r="C122" s="236" t="s">
        <v>775</v>
      </c>
      <c r="G122" s="236">
        <v>11</v>
      </c>
      <c r="H122" s="236" t="s">
        <v>778</v>
      </c>
      <c r="I122" s="236" t="s">
        <v>381</v>
      </c>
      <c r="J122" s="236" t="s">
        <v>779</v>
      </c>
      <c r="K122" s="236" t="s">
        <v>779</v>
      </c>
    </row>
    <row r="123" spans="1:11" ht="14.25" customHeight="1">
      <c r="A123" s="236" t="s">
        <v>869</v>
      </c>
      <c r="B123" s="236" t="str">
        <f>VLOOKUP($D$116,$G$110:$K$124,$G$96,FALSE)</f>
        <v>その他</v>
      </c>
      <c r="C123" s="236" t="s">
        <v>775</v>
      </c>
      <c r="G123" s="236">
        <v>10</v>
      </c>
      <c r="H123" s="236" t="s">
        <v>778</v>
      </c>
      <c r="I123" s="236" t="s">
        <v>779</v>
      </c>
      <c r="J123" s="236" t="s">
        <v>779</v>
      </c>
      <c r="K123" s="236" t="s">
        <v>779</v>
      </c>
    </row>
    <row r="124" spans="1:11" ht="14.25" customHeight="1">
      <c r="A124" s="236" t="s">
        <v>776</v>
      </c>
      <c r="B124" s="236">
        <f ca="1">SUMIF('3-7　設備及び導入効果（温度差エネルギー利用）'!$D$45:$D$46,データ参照シート!A124,'3-7　設備及び導入効果（温度差エネルギー利用）'!$Q$47:$R$47)+SUMIF('3-7　設備及び導入効果（温度差エネルギー利用）'!$D$51:$D$52,データ参照シート!A124,'3-7　設備及び導入効果（温度差エネルギー利用）'!$Q$53:$R$53)+SUMIF('3-7　設備及び導入効果（温度差エネルギー利用）'!$D$57:$D$58,データ参照シート!A124,'3-7　設備及び導入効果（温度差エネルギー利用）'!$Q$59:$R$59)+SUMIF('3-7　設備及び導入効果（温度差エネルギー利用）'!$D$63:$D$64,データ参照シート!A124,'3-7　設備及び導入効果（温度差エネルギー利用）'!$Q$65:$R$65)</f>
        <v>0</v>
      </c>
      <c r="C124" s="236" t="s">
        <v>930</v>
      </c>
      <c r="G124" s="236">
        <v>1</v>
      </c>
      <c r="H124" s="236" t="s">
        <v>381</v>
      </c>
      <c r="I124" s="236" t="s">
        <v>779</v>
      </c>
      <c r="J124" s="236" t="s">
        <v>779</v>
      </c>
      <c r="K124" s="236" t="s">
        <v>779</v>
      </c>
    </row>
    <row r="125" spans="1:11" ht="14.25" customHeight="1">
      <c r="A125" s="236" t="s">
        <v>777</v>
      </c>
      <c r="B125" s="236">
        <f ca="1">SUMIF('3-7　設備及び導入効果（温度差エネルギー利用）'!$D$45:$D$46,データ参照シート!A125,'3-7　設備及び導入効果（温度差エネルギー利用）'!$Q$47:$R$47)+SUMIF('3-7　設備及び導入効果（温度差エネルギー利用）'!$D$51:$D$52,データ参照シート!A125,'3-7　設備及び導入効果（温度差エネルギー利用）'!$Q$53:$R$53)+SUMIF('3-7　設備及び導入効果（温度差エネルギー利用）'!$D$57:$D$58,データ参照シート!A125,'3-7　設備及び導入効果（温度差エネルギー利用）'!$Q$59:$R$59)+SUMIF('3-7　設備及び導入効果（温度差エネルギー利用）'!$D$63:$D$64,データ参照シート!A125,'3-7　設備及び導入効果（温度差エネルギー利用）'!$Q$65:$R$65)</f>
        <v>0</v>
      </c>
      <c r="C125" s="236" t="s">
        <v>931</v>
      </c>
    </row>
    <row r="126" spans="1:11" ht="14.25" customHeight="1">
      <c r="A126" s="236" t="s">
        <v>778</v>
      </c>
      <c r="B126" s="236">
        <f ca="1">SUMIF('3-7　設備及び導入効果（温度差エネルギー利用）'!$D$45:$D$46,データ参照シート!A126,'3-7　設備及び導入効果（温度差エネルギー利用）'!$Q$47:$R$47)+SUMIF('3-7　設備及び導入効果（温度差エネルギー利用）'!$D$51:$D$52,データ参照シート!A126,'3-7　設備及び導入効果（温度差エネルギー利用）'!$Q$53:$R$53)+SUMIF('3-7　設備及び導入効果（温度差エネルギー利用）'!$D$57:$D$58,データ参照シート!A126,'3-7　設備及び導入効果（温度差エネルギー利用）'!$Q$59:$R$59)+SUMIF('3-7　設備及び導入効果（温度差エネルギー利用）'!$D$63:$D$64,データ参照シート!A126,'3-7　設備及び導入効果（温度差エネルギー利用）'!$Q$65:$R$65)</f>
        <v>0</v>
      </c>
      <c r="C126" s="236" t="s">
        <v>932</v>
      </c>
    </row>
    <row r="127" spans="1:11" ht="14.25" customHeight="1">
      <c r="A127" s="236" t="s">
        <v>381</v>
      </c>
      <c r="B127" s="236">
        <f ca="1">SUMIF('3-7　設備及び導入効果（温度差エネルギー利用）'!$D$45:$D$46,データ参照シート!A127,'3-7　設備及び導入効果（温度差エネルギー利用）'!$Q$47:$R$47)+SUMIF('3-7　設備及び導入効果（温度差エネルギー利用）'!$D$51:$D$52,データ参照シート!A127,'3-7　設備及び導入効果（温度差エネルギー利用）'!$Q$53:$R$53)+SUMIF('3-7　設備及び導入効果（温度差エネルギー利用）'!$D$57:$D$58,データ参照シート!A127,'3-7　設備及び導入効果（温度差エネルギー利用）'!$Q$59:$R$59)+SUMIF('3-7　設備及び導入効果（温度差エネルギー利用）'!$D$63:$D$64,データ参照シート!A127,'3-7　設備及び導入効果（温度差エネルギー利用）'!$Q$65:$R$65)</f>
        <v>0</v>
      </c>
      <c r="C127" s="236" t="s">
        <v>933</v>
      </c>
    </row>
    <row r="128" spans="1:11" ht="14.25" customHeight="1">
      <c r="A128" s="236" t="s">
        <v>776</v>
      </c>
      <c r="B128" s="236" t="e">
        <f ca="1">SUMIF('3-7　設備及び導入効果（温度差エネルギー利用）'!$D$45:$D$46,データ参照シート!A128,'3-7　設備及び導入効果（温度差エネルギー利用）'!$R$49)+SUMIF('3-7　設備及び導入効果（温度差エネルギー利用）'!$D$51:$D$52,データ参照シート!A128,'3-7　設備及び導入効果（温度差エネルギー利用）'!$R$55)+SUMIF('3-7　設備及び導入効果（温度差エネルギー利用）'!$D$57:$D$58,データ参照シート!A128,'3-7　設備及び導入効果（温度差エネルギー利用）'!$R$61)+SUMIF('3-7　設備及び導入効果（温度差エネルギー利用）'!$D$63:$D$64,データ参照シート!A128,'3-7　設備及び導入効果（温度差エネルギー利用）'!$R$67)</f>
        <v>#DIV/0!</v>
      </c>
      <c r="C128" s="236" t="s">
        <v>934</v>
      </c>
    </row>
    <row r="129" spans="1:11" ht="14.25" customHeight="1">
      <c r="A129" s="236" t="s">
        <v>777</v>
      </c>
      <c r="B129" s="236" t="e">
        <f ca="1">SUMIF('3-7　設備及び導入効果（温度差エネルギー利用）'!$D$45:$D$46,データ参照シート!A129,'3-7　設備及び導入効果（温度差エネルギー利用）'!$R$49)+SUMIF('3-7　設備及び導入効果（温度差エネルギー利用）'!$D$51:$D$52,データ参照シート!A129,'3-7　設備及び導入効果（温度差エネルギー利用）'!$R$55)+SUMIF('3-7　設備及び導入効果（温度差エネルギー利用）'!$D$57:$D$58,データ参照シート!A129,'3-7　設備及び導入効果（温度差エネルギー利用）'!$R$61)+SUMIF('3-7　設備及び導入効果（温度差エネルギー利用）'!$D$63:$D$64,データ参照シート!A129,'3-7　設備及び導入効果（温度差エネルギー利用）'!$R$67)</f>
        <v>#DIV/0!</v>
      </c>
      <c r="C129" s="236" t="s">
        <v>935</v>
      </c>
      <c r="G129" s="236" t="s">
        <v>894</v>
      </c>
      <c r="H129" s="236" t="s">
        <v>776</v>
      </c>
      <c r="I129" s="236" t="s">
        <v>777</v>
      </c>
      <c r="J129" s="236" t="s">
        <v>778</v>
      </c>
      <c r="K129" s="236" t="s">
        <v>381</v>
      </c>
    </row>
    <row r="130" spans="1:11" ht="14.25" customHeight="1">
      <c r="A130" s="236" t="s">
        <v>778</v>
      </c>
      <c r="B130" s="236" t="e">
        <f ca="1">SUMIF('3-7　設備及び導入効果（温度差エネルギー利用）'!$D$45:$D$46,データ参照シート!A130,'3-7　設備及び導入効果（温度差エネルギー利用）'!$R$49)+SUMIF('3-7　設備及び導入効果（温度差エネルギー利用）'!$D$51:$D$52,データ参照シート!A130,'3-7　設備及び導入効果（温度差エネルギー利用）'!$R$55)+SUMIF('3-7　設備及び導入効果（温度差エネルギー利用）'!$D$57:$D$58,データ参照シート!A130,'3-7　設備及び導入効果（温度差エネルギー利用）'!$R$61)+SUMIF('3-7　設備及び導入効果（温度差エネルギー利用）'!$D$63:$D$64,データ参照シート!A130,'3-7　設備及び導入効果（温度差エネルギー利用）'!$R$67)</f>
        <v>#DIV/0!</v>
      </c>
      <c r="C130" s="236" t="s">
        <v>936</v>
      </c>
      <c r="G130" s="236" t="s">
        <v>102</v>
      </c>
      <c r="H130" s="236">
        <f ca="1">IFERROR(B112,0)</f>
        <v>0</v>
      </c>
      <c r="I130" s="236">
        <f ca="1">IFERROR(B113,0)</f>
        <v>0</v>
      </c>
      <c r="J130" s="236">
        <f ca="1">IFERROR(B114,0)</f>
        <v>0</v>
      </c>
      <c r="K130" s="236">
        <f ca="1">IFERROR(B115,0)</f>
        <v>0</v>
      </c>
    </row>
    <row r="131" spans="1:11" ht="14.25" customHeight="1">
      <c r="A131" s="236" t="s">
        <v>381</v>
      </c>
      <c r="B131" s="236" t="e">
        <f ca="1">SUMIF('3-7　設備及び導入効果（温度差エネルギー利用）'!$D$45:$D$46,データ参照シート!A131,'3-7　設備及び導入効果（温度差エネルギー利用）'!$R$49)+SUMIF('3-7　設備及び導入効果（温度差エネルギー利用）'!$D$51:$D$52,データ参照シート!A131,'3-7　設備及び導入効果（温度差エネルギー利用）'!$R$55)+SUMIF('3-7　設備及び導入効果（温度差エネルギー利用）'!$D$57:$D$58,データ参照シート!A131,'3-7　設備及び導入効果（温度差エネルギー利用）'!$R$61)+SUMIF('3-7　設備及び導入効果（温度差エネルギー利用）'!$D$63:$D$64,データ参照シート!A131,'3-7　設備及び導入効果（温度差エネルギー利用）'!$R$67)</f>
        <v>#DIV/0!</v>
      </c>
      <c r="C131" s="236" t="s">
        <v>937</v>
      </c>
      <c r="G131" s="236" t="s">
        <v>103</v>
      </c>
      <c r="H131" s="236">
        <f ca="1">IFERROR(B128,0)</f>
        <v>0</v>
      </c>
      <c r="I131" s="236">
        <f ca="1">IFERROR(B129,0)</f>
        <v>0</v>
      </c>
      <c r="J131" s="236">
        <f ca="1">IFERROR(B130,0)</f>
        <v>0</v>
      </c>
      <c r="K131" s="236">
        <f ca="1">IFERROR(B131,0)</f>
        <v>0</v>
      </c>
    </row>
    <row r="132" spans="1:11" ht="14.25" customHeight="1">
      <c r="A132" s="236" t="s">
        <v>870</v>
      </c>
      <c r="B132" s="236" t="b">
        <v>1</v>
      </c>
      <c r="C132" s="236">
        <f>IF(B132=TRUE,1000,0)</f>
        <v>1000</v>
      </c>
      <c r="D132" s="236">
        <f>SUM(C132:C135)</f>
        <v>1111</v>
      </c>
      <c r="G132" s="236" t="s">
        <v>546</v>
      </c>
      <c r="H132" s="236">
        <f ca="1">IFERROR(B144,0)</f>
        <v>0</v>
      </c>
      <c r="I132" s="236">
        <f ca="1">IFERROR(B145,0)</f>
        <v>0</v>
      </c>
      <c r="J132" s="236">
        <f ca="1">IFERROR(B146,0)</f>
        <v>0</v>
      </c>
      <c r="K132" s="236">
        <f ca="1">IFERROR(B147,0)</f>
        <v>0</v>
      </c>
    </row>
    <row r="133" spans="1:11" ht="14.25" customHeight="1">
      <c r="A133" s="236" t="s">
        <v>871</v>
      </c>
      <c r="B133" s="236" t="b">
        <v>1</v>
      </c>
      <c r="C133" s="236">
        <f>IF(B133=TRUE,100,0)</f>
        <v>100</v>
      </c>
      <c r="D133" s="274"/>
      <c r="G133" s="236" t="s">
        <v>110</v>
      </c>
      <c r="H133" s="236">
        <f ca="1">IFERROR(B160,0)</f>
        <v>0</v>
      </c>
      <c r="I133" s="236">
        <f ca="1">IFERROR(B161,0)</f>
        <v>0</v>
      </c>
      <c r="J133" s="236">
        <f ca="1">IFERROR(B162,0)</f>
        <v>0</v>
      </c>
      <c r="K133" s="236">
        <f ca="1">IFERROR(B163,0)</f>
        <v>0</v>
      </c>
    </row>
    <row r="134" spans="1:11" ht="14.25" customHeight="1">
      <c r="A134" s="236" t="s">
        <v>872</v>
      </c>
      <c r="B134" s="236" t="b">
        <v>1</v>
      </c>
      <c r="C134" s="236">
        <f>IF(B134=TRUE,10,0)</f>
        <v>10</v>
      </c>
      <c r="G134" s="236" t="s">
        <v>105</v>
      </c>
      <c r="H134" s="236">
        <f ca="1">IFERROR(B176,0)</f>
        <v>0</v>
      </c>
      <c r="I134" s="236">
        <f ca="1">IFERROR(B177,0)</f>
        <v>0</v>
      </c>
      <c r="J134" s="236">
        <f ca="1">IFERROR(B178,0)</f>
        <v>0</v>
      </c>
      <c r="K134" s="236">
        <f ca="1">IFERROR(B179,0)</f>
        <v>0</v>
      </c>
    </row>
    <row r="135" spans="1:11" ht="14.25" customHeight="1">
      <c r="A135" s="236" t="s">
        <v>873</v>
      </c>
      <c r="B135" s="236" t="b">
        <v>1</v>
      </c>
      <c r="C135" s="236">
        <f>IF(B135=TRUE,1,0)</f>
        <v>1</v>
      </c>
    </row>
    <row r="136" spans="1:11" ht="14.25" customHeight="1">
      <c r="A136" s="236" t="s">
        <v>874</v>
      </c>
      <c r="B136" s="236" t="str">
        <f>VLOOKUP($D$132,$G$110:$K$124,$G$93,FALSE)</f>
        <v>給湯</v>
      </c>
      <c r="C136" s="236" t="s">
        <v>775</v>
      </c>
    </row>
    <row r="137" spans="1:11" ht="14.25" customHeight="1">
      <c r="A137" s="236" t="s">
        <v>875</v>
      </c>
      <c r="B137" s="236" t="str">
        <f>VLOOKUP($D$132,$G$110:$K$124,$G$94,FALSE)</f>
        <v>空調</v>
      </c>
      <c r="C137" s="236" t="s">
        <v>775</v>
      </c>
      <c r="G137" s="236" t="s">
        <v>920</v>
      </c>
      <c r="H137" s="236" t="s">
        <v>776</v>
      </c>
      <c r="I137" s="236" t="s">
        <v>777</v>
      </c>
      <c r="J137" s="236" t="s">
        <v>778</v>
      </c>
      <c r="K137" s="236" t="s">
        <v>381</v>
      </c>
    </row>
    <row r="138" spans="1:11" ht="14.25" customHeight="1">
      <c r="A138" s="236" t="s">
        <v>876</v>
      </c>
      <c r="B138" s="236" t="str">
        <f>VLOOKUP($D$132,$G$110:$K$124,$G$95,FALSE)</f>
        <v>融雪</v>
      </c>
      <c r="C138" s="236" t="s">
        <v>775</v>
      </c>
      <c r="G138" s="236" t="s">
        <v>102</v>
      </c>
      <c r="H138" s="236">
        <f ca="1">B108</f>
        <v>0</v>
      </c>
      <c r="I138" s="236">
        <f ca="1">B109</f>
        <v>0</v>
      </c>
      <c r="J138" s="236">
        <f ca="1">B110</f>
        <v>0</v>
      </c>
      <c r="K138" s="236">
        <f ca="1">B111</f>
        <v>0</v>
      </c>
    </row>
    <row r="139" spans="1:11" ht="14.25" customHeight="1">
      <c r="A139" s="236" t="s">
        <v>877</v>
      </c>
      <c r="B139" s="236" t="str">
        <f>VLOOKUP($D$132,$G$110:$K$124,$G$96,FALSE)</f>
        <v>その他</v>
      </c>
      <c r="C139" s="236" t="s">
        <v>775</v>
      </c>
      <c r="G139" s="236" t="s">
        <v>103</v>
      </c>
      <c r="H139" s="236">
        <f ca="1">B124</f>
        <v>0</v>
      </c>
      <c r="I139" s="236">
        <f ca="1">B125</f>
        <v>0</v>
      </c>
      <c r="J139" s="236">
        <f ca="1">B126</f>
        <v>0</v>
      </c>
      <c r="K139" s="236">
        <f ca="1">B127</f>
        <v>0</v>
      </c>
    </row>
    <row r="140" spans="1:11" ht="14.25" customHeight="1">
      <c r="A140" s="236" t="s">
        <v>776</v>
      </c>
      <c r="B140" s="236">
        <f ca="1">SUMIF('3-7　設備及び導入効果（雪氷熱利用）'!$D$27:$D$28,データ参照シート!A140,'3-7　設備及び導入効果（雪氷熱利用）'!$Q$29:$R$29)+SUMIF('3-7　設備及び導入効果（雪氷熱利用）'!$D$33:$D$34,データ参照シート!A140,'3-7　設備及び導入効果（雪氷熱利用）'!$Q$35:$R$35)+SUMIF('3-7　設備及び導入効果（雪氷熱利用）'!$D$39:$D$40,データ参照シート!A140,'3-7　設備及び導入効果（雪氷熱利用）'!$Q$41:$R$41)+SUMIF('3-7　設備及び導入効果（雪氷熱利用）'!$D$45:$D$46,データ参照シート!A140,'3-7　設備及び導入効果（雪氷熱利用）'!$Q$47:$R$47)</f>
        <v>0</v>
      </c>
      <c r="C140" s="236" t="s">
        <v>938</v>
      </c>
      <c r="G140" s="236" t="s">
        <v>546</v>
      </c>
      <c r="H140" s="236">
        <f ca="1">B140</f>
        <v>0</v>
      </c>
      <c r="I140" s="236">
        <f ca="1">B141</f>
        <v>0</v>
      </c>
      <c r="J140" s="236">
        <f ca="1">B142</f>
        <v>0</v>
      </c>
      <c r="K140" s="236">
        <f ca="1">B143</f>
        <v>0</v>
      </c>
    </row>
    <row r="141" spans="1:11" ht="14.25" customHeight="1">
      <c r="A141" s="236" t="s">
        <v>777</v>
      </c>
      <c r="B141" s="236">
        <f ca="1">SUMIF('3-7　設備及び導入効果（雪氷熱利用）'!$D$27:$D$28,データ参照シート!A141,'3-7　設備及び導入効果（雪氷熱利用）'!$Q$29:$R$29)+SUMIF('3-7　設備及び導入効果（雪氷熱利用）'!$D$33:$D$34,データ参照シート!A141,'3-7　設備及び導入効果（雪氷熱利用）'!$Q$35:$R$35)+SUMIF('3-7　設備及び導入効果（雪氷熱利用）'!$D$39:$D$40,データ参照シート!A141,'3-7　設備及び導入効果（雪氷熱利用）'!$Q$41:$R$41)+SUMIF('3-7　設備及び導入効果（雪氷熱利用）'!$D$45:$D$46,データ参照シート!A141,'3-7　設備及び導入効果（雪氷熱利用）'!$Q$47:$R$47)</f>
        <v>0</v>
      </c>
      <c r="C141" s="236" t="s">
        <v>939</v>
      </c>
      <c r="G141" s="236" t="s">
        <v>110</v>
      </c>
      <c r="H141" s="236">
        <f ca="1">B156</f>
        <v>0</v>
      </c>
      <c r="I141" s="236">
        <f ca="1">B157</f>
        <v>0</v>
      </c>
      <c r="J141" s="236">
        <f ca="1">B158</f>
        <v>0</v>
      </c>
      <c r="K141" s="236">
        <f ca="1">B159</f>
        <v>0</v>
      </c>
    </row>
    <row r="142" spans="1:11" ht="14.25" customHeight="1">
      <c r="A142" s="236" t="s">
        <v>778</v>
      </c>
      <c r="B142" s="236">
        <f ca="1">SUMIF('3-7　設備及び導入効果（雪氷熱利用）'!$D$27:$D$28,データ参照シート!A142,'3-7　設備及び導入効果（雪氷熱利用）'!$Q$29:$R$29)+SUMIF('3-7　設備及び導入効果（雪氷熱利用）'!$D$33:$D$34,データ参照シート!A142,'3-7　設備及び導入効果（雪氷熱利用）'!$Q$35:$R$35)+SUMIF('3-7　設備及び導入効果（雪氷熱利用）'!$D$39:$D$40,データ参照シート!A142,'3-7　設備及び導入効果（雪氷熱利用）'!$Q$41:$R$41)+SUMIF('3-7　設備及び導入効果（雪氷熱利用）'!$D$45:$D$46,データ参照シート!A142,'3-7　設備及び導入効果（雪氷熱利用）'!$Q$47:$R$47)</f>
        <v>0</v>
      </c>
      <c r="C142" s="236" t="s">
        <v>940</v>
      </c>
      <c r="G142" s="236" t="s">
        <v>105</v>
      </c>
      <c r="H142" s="236">
        <f ca="1">B172</f>
        <v>0</v>
      </c>
      <c r="I142" s="236">
        <f ca="1">B173</f>
        <v>0</v>
      </c>
      <c r="J142" s="236">
        <f ca="1">B174</f>
        <v>0</v>
      </c>
      <c r="K142" s="236">
        <f ca="1">B175</f>
        <v>0</v>
      </c>
    </row>
    <row r="143" spans="1:11" ht="14.25" customHeight="1">
      <c r="A143" s="236" t="s">
        <v>381</v>
      </c>
      <c r="B143" s="236">
        <f ca="1">SUMIF('3-7　設備及び導入効果（雪氷熱利用）'!$D$27:$D$28,データ参照シート!A143,'3-7　設備及び導入効果（雪氷熱利用）'!$Q$29:$R$29)+SUMIF('3-7　設備及び導入効果（雪氷熱利用）'!$D$33:$D$34,データ参照シート!A143,'3-7　設備及び導入効果（雪氷熱利用）'!$Q$35:$R$35)+SUMIF('3-7　設備及び導入効果（雪氷熱利用）'!$D$39:$D$40,データ参照シート!A143,'3-7　設備及び導入効果（雪氷熱利用）'!$Q$41:$R$41)+SUMIF('3-7　設備及び導入効果（雪氷熱利用）'!$D$45:$D$46,データ参照シート!A143,'3-7　設備及び導入効果（雪氷熱利用）'!$Q$47:$R$47)</f>
        <v>0</v>
      </c>
      <c r="C143" s="236" t="s">
        <v>941</v>
      </c>
    </row>
    <row r="144" spans="1:11" ht="14.25" customHeight="1">
      <c r="A144" s="236" t="s">
        <v>776</v>
      </c>
      <c r="B144" s="236" t="e">
        <f ca="1">SUMIF('3-7　設備及び導入効果（雪氷熱利用）'!$D$27:$D$28,データ参照シート!A144,'3-7　設備及び導入効果（雪氷熱利用）'!$R$31)+SUMIF('3-7　設備及び導入効果（雪氷熱利用）'!$D$33:$D$34,データ参照シート!A144,'3-7　設備及び導入効果（雪氷熱利用）'!$R$37)+SUMIF('3-7　設備及び導入効果（雪氷熱利用）'!$D$39:$D$40,データ参照シート!A144,'3-7　設備及び導入効果（雪氷熱利用）'!$R$43)+SUMIF('3-7　設備及び導入効果（雪氷熱利用）'!$D$45:$D$46,データ参照シート!A144,'3-7　設備及び導入効果（雪氷熱利用）'!$R$49)</f>
        <v>#DIV/0!</v>
      </c>
      <c r="C144" s="236" t="s">
        <v>942</v>
      </c>
    </row>
    <row r="145" spans="1:4" ht="14.25" customHeight="1">
      <c r="A145" s="236" t="s">
        <v>777</v>
      </c>
      <c r="B145" s="236" t="e">
        <f ca="1">SUMIF('3-7　設備及び導入効果（雪氷熱利用）'!$D$27:$D$28,データ参照シート!A145,'3-7　設備及び導入効果（雪氷熱利用）'!$R$31)+SUMIF('3-7　設備及び導入効果（雪氷熱利用）'!$D$33:$D$34,データ参照シート!A145,'3-7　設備及び導入効果（雪氷熱利用）'!$R$37)+SUMIF('3-7　設備及び導入効果（雪氷熱利用）'!$D$39:$D$40,データ参照シート!A145,'3-7　設備及び導入効果（雪氷熱利用）'!$R$43)+SUMIF('3-7　設備及び導入効果（雪氷熱利用）'!$D$45:$D$46,データ参照シート!A145,'3-7　設備及び導入効果（雪氷熱利用）'!$R$49)</f>
        <v>#DIV/0!</v>
      </c>
      <c r="C145" s="236" t="s">
        <v>943</v>
      </c>
    </row>
    <row r="146" spans="1:4" ht="14.25" customHeight="1">
      <c r="A146" s="236" t="s">
        <v>778</v>
      </c>
      <c r="B146" s="236" t="e">
        <f ca="1">SUMIF('3-7　設備及び導入効果（雪氷熱利用）'!$D$27:$D$28,データ参照シート!A146,'3-7　設備及び導入効果（雪氷熱利用）'!$R$31)+SUMIF('3-7　設備及び導入効果（雪氷熱利用）'!$D$33:$D$34,データ参照シート!A146,'3-7　設備及び導入効果（雪氷熱利用）'!$R$37)+SUMIF('3-7　設備及び導入効果（雪氷熱利用）'!$D$39:$D$40,データ参照シート!A146,'3-7　設備及び導入効果（雪氷熱利用）'!$R$43)+SUMIF('3-7　設備及び導入効果（雪氷熱利用）'!$D$45:$D$46,データ参照シート!A146,'3-7　設備及び導入効果（雪氷熱利用）'!$R$49)</f>
        <v>#DIV/0!</v>
      </c>
      <c r="C146" s="236" t="s">
        <v>944</v>
      </c>
    </row>
    <row r="147" spans="1:4" ht="14.25" customHeight="1">
      <c r="A147" s="236" t="s">
        <v>381</v>
      </c>
      <c r="B147" s="236" t="e">
        <f ca="1">SUMIF('3-7　設備及び導入効果（雪氷熱利用）'!$D$27:$D$28,データ参照シート!A147,'3-7　設備及び導入効果（雪氷熱利用）'!$R$31)+SUMIF('3-7　設備及び導入効果（雪氷熱利用）'!$D$33:$D$34,データ参照シート!A147,'3-7　設備及び導入効果（雪氷熱利用）'!$R$37)+SUMIF('3-7　設備及び導入効果（雪氷熱利用）'!$D$39:$D$40,データ参照シート!A147,'3-7　設備及び導入効果（雪氷熱利用）'!$R$43)+SUMIF('3-7　設備及び導入効果（雪氷熱利用）'!$D$45:$D$46,データ参照シート!A147,'3-7　設備及び導入効果（雪氷熱利用）'!$R$49)</f>
        <v>#DIV/0!</v>
      </c>
      <c r="C147" s="236" t="s">
        <v>945</v>
      </c>
    </row>
    <row r="148" spans="1:4" ht="14.25" customHeight="1">
      <c r="A148" s="236" t="s">
        <v>878</v>
      </c>
      <c r="B148" s="236" t="b">
        <v>1</v>
      </c>
      <c r="C148" s="236">
        <f>IF(B148=TRUE,1000,0)</f>
        <v>1000</v>
      </c>
      <c r="D148" s="236">
        <f>SUM(C148:C151)</f>
        <v>1111</v>
      </c>
    </row>
    <row r="149" spans="1:4" ht="14.25" customHeight="1">
      <c r="A149" s="236" t="s">
        <v>879</v>
      </c>
      <c r="B149" s="236" t="b">
        <v>1</v>
      </c>
      <c r="C149" s="236">
        <f>IF(B149=TRUE,100,0)</f>
        <v>100</v>
      </c>
      <c r="D149" s="274"/>
    </row>
    <row r="150" spans="1:4" ht="14.25" customHeight="1">
      <c r="A150" s="236" t="s">
        <v>880</v>
      </c>
      <c r="B150" s="236" t="b">
        <v>1</v>
      </c>
      <c r="C150" s="236">
        <f>IF(B150=TRUE,10,0)</f>
        <v>10</v>
      </c>
    </row>
    <row r="151" spans="1:4" ht="14.25" customHeight="1">
      <c r="A151" s="236" t="s">
        <v>881</v>
      </c>
      <c r="B151" s="236" t="b">
        <v>1</v>
      </c>
      <c r="C151" s="236">
        <f>IF(B151=TRUE,1,0)</f>
        <v>1</v>
      </c>
    </row>
    <row r="152" spans="1:4" ht="14.25" customHeight="1">
      <c r="A152" s="236" t="s">
        <v>882</v>
      </c>
      <c r="B152" s="236" t="str">
        <f>VLOOKUP($D$148,$G$110:$K$124,$G$93,FALSE)</f>
        <v>給湯</v>
      </c>
      <c r="C152" s="236" t="s">
        <v>775</v>
      </c>
    </row>
    <row r="153" spans="1:4" ht="14.25" customHeight="1">
      <c r="A153" s="236" t="s">
        <v>883</v>
      </c>
      <c r="B153" s="236" t="str">
        <f>VLOOKUP($D$148,$G$110:$K$124,$G$94,FALSE)</f>
        <v>空調</v>
      </c>
      <c r="C153" s="236" t="s">
        <v>775</v>
      </c>
    </row>
    <row r="154" spans="1:4" ht="14.25" customHeight="1">
      <c r="A154" s="236" t="s">
        <v>884</v>
      </c>
      <c r="B154" s="236" t="str">
        <f>VLOOKUP($D$148,$G$110:$K$124,$G$95,FALSE)</f>
        <v>融雪</v>
      </c>
      <c r="C154" s="236" t="s">
        <v>775</v>
      </c>
    </row>
    <row r="155" spans="1:4" ht="14.25" customHeight="1">
      <c r="A155" s="236" t="s">
        <v>885</v>
      </c>
      <c r="B155" s="236" t="str">
        <f>VLOOKUP($D$148,$G$110:$K$124,$G$96,FALSE)</f>
        <v>その他</v>
      </c>
      <c r="C155" s="236" t="s">
        <v>775</v>
      </c>
    </row>
    <row r="156" spans="1:4" ht="14.25" customHeight="1">
      <c r="A156" s="236" t="s">
        <v>776</v>
      </c>
      <c r="B156" s="236">
        <f ca="1">SUMIF('3-7　設備及び導入効果（地中熱利用）'!$D$39:$D$40,データ参照シート!A156,'3-7　設備及び導入効果（地中熱利用）'!$Q$41:$R$41)+SUMIF('3-7　設備及び導入効果（地中熱利用）'!$D$45:$D$46,データ参照シート!A156,'3-7　設備及び導入効果（地中熱利用）'!$Q$47:$R$47)+SUMIF('3-7　設備及び導入効果（地中熱利用）'!$D$51:$D$52,データ参照シート!A156,'3-7　設備及び導入効果（地中熱利用）'!$Q$53:$R$53)+SUMIF('3-7　設備及び導入効果（地中熱利用）'!$D$57:$D$58,データ参照シート!A156,'3-7　設備及び導入効果（地中熱利用）'!$Q$59:$R$59)</f>
        <v>0</v>
      </c>
      <c r="C156" s="236" t="s">
        <v>946</v>
      </c>
    </row>
    <row r="157" spans="1:4" ht="14.25" customHeight="1">
      <c r="A157" s="236" t="s">
        <v>777</v>
      </c>
      <c r="B157" s="236">
        <f ca="1">SUMIF('3-7　設備及び導入効果（地中熱利用）'!$D$39:$D$40,データ参照シート!A157,'3-7　設備及び導入効果（地中熱利用）'!$Q$41:$R$41)+SUMIF('3-7　設備及び導入効果（地中熱利用）'!$D$45:$D$46,データ参照シート!A157,'3-7　設備及び導入効果（地中熱利用）'!$Q$47:$R$47)+SUMIF('3-7　設備及び導入効果（地中熱利用）'!$D$51:$D$52,データ参照シート!A157,'3-7　設備及び導入効果（地中熱利用）'!$Q$53:$R$53)+SUMIF('3-7　設備及び導入効果（地中熱利用）'!$D$57:$D$58,データ参照シート!A157,'3-7　設備及び導入効果（地中熱利用）'!$Q$59:$R$59)</f>
        <v>0</v>
      </c>
      <c r="C157" s="236" t="s">
        <v>947</v>
      </c>
    </row>
    <row r="158" spans="1:4" ht="14.25" customHeight="1">
      <c r="A158" s="236" t="s">
        <v>778</v>
      </c>
      <c r="B158" s="236">
        <f ca="1">SUMIF('3-7　設備及び導入効果（地中熱利用）'!$D$39:$D$40,データ参照シート!A158,'3-7　設備及び導入効果（地中熱利用）'!$Q$41:$R$41)+SUMIF('3-7　設備及び導入効果（地中熱利用）'!$D$45:$D$46,データ参照シート!A158,'3-7　設備及び導入効果（地中熱利用）'!$Q$47:$R$47)+SUMIF('3-7　設備及び導入効果（地中熱利用）'!$D$51:$D$52,データ参照シート!A158,'3-7　設備及び導入効果（地中熱利用）'!$Q$53:$R$53)+SUMIF('3-7　設備及び導入効果（地中熱利用）'!$D$57:$D$58,データ参照シート!A158,'3-7　設備及び導入効果（地中熱利用）'!$Q$59:$R$59)</f>
        <v>0</v>
      </c>
      <c r="C158" s="236" t="s">
        <v>948</v>
      </c>
    </row>
    <row r="159" spans="1:4" ht="14.25" customHeight="1">
      <c r="A159" s="236" t="s">
        <v>381</v>
      </c>
      <c r="B159" s="236">
        <f ca="1">SUMIF('3-7　設備及び導入効果（地中熱利用）'!$D$39:$D$40,データ参照シート!A159,'3-7　設備及び導入効果（地中熱利用）'!$Q$41:$R$41)+SUMIF('3-7　設備及び導入効果（地中熱利用）'!$D$45:$D$46,データ参照シート!A159,'3-7　設備及び導入効果（地中熱利用）'!$Q$47:$R$47)+SUMIF('3-7　設備及び導入効果（地中熱利用）'!$D$51:$D$52,データ参照シート!A159,'3-7　設備及び導入効果（地中熱利用）'!$Q$53:$R$53)+SUMIF('3-7　設備及び導入効果（地中熱利用）'!$D$57:$D$58,データ参照シート!A159,'3-7　設備及び導入効果（地中熱利用）'!$Q$59:$R$59)</f>
        <v>0</v>
      </c>
      <c r="C159" s="236" t="s">
        <v>949</v>
      </c>
    </row>
    <row r="160" spans="1:4" ht="14.25" customHeight="1">
      <c r="A160" s="236" t="s">
        <v>776</v>
      </c>
      <c r="B160" s="236" t="e">
        <f ca="1">SUMIF('3-7　設備及び導入効果（地中熱利用）'!$D$39:$D$40,データ参照シート!A160,'3-7　設備及び導入効果（地中熱利用）'!$R$43)+SUMIF('3-7　設備及び導入効果（地中熱利用）'!$D$45:$D$46,データ参照シート!A160,'3-7　設備及び導入効果（地中熱利用）'!$R$49)+SUMIF('3-7　設備及び導入効果（地中熱利用）'!$D$51:$D$52,データ参照シート!A160,'3-7　設備及び導入効果（地中熱利用）'!$R$55)+SUMIF('3-7　設備及び導入効果（地中熱利用）'!$D$57:$D$58,データ参照シート!A160,'3-7　設備及び導入効果（地中熱利用）'!$R$61)</f>
        <v>#DIV/0!</v>
      </c>
      <c r="C160" s="236" t="s">
        <v>950</v>
      </c>
    </row>
    <row r="161" spans="1:4" ht="14.25" customHeight="1">
      <c r="A161" s="236" t="s">
        <v>777</v>
      </c>
      <c r="B161" s="236" t="e">
        <f ca="1">SUMIF('3-7　設備及び導入効果（地中熱利用）'!$D$39:$D$40,データ参照シート!A161,'3-7　設備及び導入効果（地中熱利用）'!$R$43)+SUMIF('3-7　設備及び導入効果（地中熱利用）'!$D$45:$D$46,データ参照シート!A161,'3-7　設備及び導入効果（地中熱利用）'!$R$49)+SUMIF('3-7　設備及び導入効果（地中熱利用）'!$D$51:$D$52,データ参照シート!A161,'3-7　設備及び導入効果（地中熱利用）'!$R$55)+SUMIF('3-7　設備及び導入効果（地中熱利用）'!$D$57:$D$58,データ参照シート!A161,'3-7　設備及び導入効果（地中熱利用）'!$R$61)</f>
        <v>#DIV/0!</v>
      </c>
      <c r="C161" s="236" t="s">
        <v>951</v>
      </c>
    </row>
    <row r="162" spans="1:4" ht="14.25" customHeight="1">
      <c r="A162" s="236" t="s">
        <v>778</v>
      </c>
      <c r="B162" s="236" t="e">
        <f ca="1">SUMIF('3-7　設備及び導入効果（地中熱利用）'!$D$39:$D$40,データ参照シート!A162,'3-7　設備及び導入効果（地中熱利用）'!$R$43)+SUMIF('3-7　設備及び導入効果（地中熱利用）'!$D$45:$D$46,データ参照シート!A162,'3-7　設備及び導入効果（地中熱利用）'!$R$49)+SUMIF('3-7　設備及び導入効果（地中熱利用）'!$D$51:$D$52,データ参照シート!A162,'3-7　設備及び導入効果（地中熱利用）'!$R$55)+SUMIF('3-7　設備及び導入効果（地中熱利用）'!$D$57:$D$58,データ参照シート!A162,'3-7　設備及び導入効果（地中熱利用）'!$R$61)</f>
        <v>#DIV/0!</v>
      </c>
      <c r="C162" s="236" t="s">
        <v>952</v>
      </c>
    </row>
    <row r="163" spans="1:4" ht="14.25" customHeight="1">
      <c r="A163" s="236" t="s">
        <v>381</v>
      </c>
      <c r="B163" s="236" t="e">
        <f ca="1">SUMIF('3-7　設備及び導入効果（地中熱利用）'!$D$39:$D$40,データ参照シート!A163,'3-7　設備及び導入効果（地中熱利用）'!$R$43)+SUMIF('3-7　設備及び導入効果（地中熱利用）'!$D$45:$D$46,データ参照シート!A163,'3-7　設備及び導入効果（地中熱利用）'!$R$49)+SUMIF('3-7　設備及び導入効果（地中熱利用）'!$D$51:$D$52,データ参照シート!A163,'3-7　設備及び導入効果（地中熱利用）'!$R$55)+SUMIF('3-7　設備及び導入効果（地中熱利用）'!$D$57:$D$58,データ参照シート!A163,'3-7　設備及び導入効果（地中熱利用）'!$R$61)</f>
        <v>#DIV/0!</v>
      </c>
      <c r="C163" s="236" t="s">
        <v>953</v>
      </c>
    </row>
    <row r="164" spans="1:4" ht="14.25" customHeight="1">
      <c r="A164" s="236" t="s">
        <v>886</v>
      </c>
      <c r="B164" s="236" t="b">
        <v>1</v>
      </c>
      <c r="C164" s="236">
        <f>IF(B164=TRUE,1000,0)</f>
        <v>1000</v>
      </c>
      <c r="D164" s="236">
        <f>SUM(C164:C167)</f>
        <v>1111</v>
      </c>
    </row>
    <row r="165" spans="1:4" ht="14.25" customHeight="1">
      <c r="A165" s="236" t="s">
        <v>887</v>
      </c>
      <c r="B165" s="236" t="b">
        <v>1</v>
      </c>
      <c r="C165" s="236">
        <f>IF(B165=TRUE,100,0)</f>
        <v>100</v>
      </c>
      <c r="D165" s="274"/>
    </row>
    <row r="166" spans="1:4" ht="14.25" customHeight="1">
      <c r="A166" s="236" t="s">
        <v>888</v>
      </c>
      <c r="B166" s="236" t="b">
        <v>1</v>
      </c>
      <c r="C166" s="236">
        <f>IF(B166=TRUE,10,0)</f>
        <v>10</v>
      </c>
    </row>
    <row r="167" spans="1:4" ht="14.25" customHeight="1">
      <c r="A167" s="236" t="s">
        <v>889</v>
      </c>
      <c r="B167" s="236" t="b">
        <v>1</v>
      </c>
      <c r="C167" s="236">
        <f>IF(B167=TRUE,1,0)</f>
        <v>1</v>
      </c>
    </row>
    <row r="168" spans="1:4" ht="14.25" customHeight="1">
      <c r="A168" s="236" t="s">
        <v>890</v>
      </c>
      <c r="B168" s="236" t="str">
        <f>VLOOKUP($D$164,$G$110:$K$124,$G$93,FALSE)</f>
        <v>給湯</v>
      </c>
      <c r="C168" s="236" t="s">
        <v>775</v>
      </c>
    </row>
    <row r="169" spans="1:4" ht="14.25" customHeight="1">
      <c r="A169" s="236" t="s">
        <v>891</v>
      </c>
      <c r="B169" s="236" t="str">
        <f>VLOOKUP($D$164,$G$110:$K$124,$G$94,FALSE)</f>
        <v>空調</v>
      </c>
      <c r="C169" s="236" t="s">
        <v>775</v>
      </c>
    </row>
    <row r="170" spans="1:4" ht="14.25" customHeight="1">
      <c r="A170" s="236" t="s">
        <v>892</v>
      </c>
      <c r="B170" s="236" t="str">
        <f>VLOOKUP($D$164,$G$110:$K$124,$G$95,FALSE)</f>
        <v>融雪</v>
      </c>
      <c r="C170" s="236" t="s">
        <v>775</v>
      </c>
    </row>
    <row r="171" spans="1:4" ht="14.25" customHeight="1">
      <c r="A171" s="236" t="s">
        <v>893</v>
      </c>
      <c r="B171" s="236" t="str">
        <f>VLOOKUP($D$164,$G$110:$K$124,$G$96,FALSE)</f>
        <v>その他</v>
      </c>
      <c r="C171" s="236" t="s">
        <v>775</v>
      </c>
    </row>
    <row r="172" spans="1:4" ht="14.25" customHeight="1">
      <c r="A172" s="236" t="s">
        <v>776</v>
      </c>
      <c r="B172" s="236">
        <f ca="1">SUMIF('3-7　設備及び導入効果（バイオマス熱利用）'!$D$75:$D$76,データ参照シート!A172,'3-7　設備及び導入効果（バイオマス熱利用）'!$Q$77:$R$77)+SUMIF('3-7　設備及び導入効果（バイオマス熱利用）'!$D$81:$D$82,データ参照シート!A172,'3-7　設備及び導入効果（バイオマス熱利用）'!$Q$83:$R$83)+SUMIF('3-7　設備及び導入効果（バイオマス熱利用）'!$D$87:$D$88,データ参照シート!A172,'3-7　設備及び導入効果（バイオマス熱利用）'!$Q$89:$R$89)+SUMIF('3-7　設備及び導入効果（バイオマス熱利用）'!$D$93:$D$94,データ参照シート!A172,'3-7　設備及び導入効果（バイオマス熱利用）'!$Q$95:$R$95)</f>
        <v>0</v>
      </c>
      <c r="C172" s="236" t="s">
        <v>954</v>
      </c>
    </row>
    <row r="173" spans="1:4" ht="14.25" customHeight="1">
      <c r="A173" s="236" t="s">
        <v>777</v>
      </c>
      <c r="B173" s="236">
        <f ca="1">SUMIF('3-7　設備及び導入効果（バイオマス熱利用）'!$D$75:$D$76,データ参照シート!A173,'3-7　設備及び導入効果（バイオマス熱利用）'!$Q$77:$R$77)+SUMIF('3-7　設備及び導入効果（バイオマス熱利用）'!$D$81:$D$82,データ参照シート!A173,'3-7　設備及び導入効果（バイオマス熱利用）'!$Q$83:$R$83)+SUMIF('3-7　設備及び導入効果（バイオマス熱利用）'!$D$87:$D$88,データ参照シート!A173,'3-7　設備及び導入効果（バイオマス熱利用）'!$Q$89:$R$89)+SUMIF('3-7　設備及び導入効果（バイオマス熱利用）'!$D$93:$D$94,データ参照シート!A173,'3-7　設備及び導入効果（バイオマス熱利用）'!$Q$95:$R$95)</f>
        <v>0</v>
      </c>
      <c r="C173" s="236" t="s">
        <v>955</v>
      </c>
    </row>
    <row r="174" spans="1:4" ht="14.25" customHeight="1">
      <c r="A174" s="236" t="s">
        <v>778</v>
      </c>
      <c r="B174" s="236">
        <f ca="1">SUMIF('3-7　設備及び導入効果（バイオマス熱利用）'!$D$75:$D$76,データ参照シート!A174,'3-7　設備及び導入効果（バイオマス熱利用）'!$Q$77:$R$77)+SUMIF('3-7　設備及び導入効果（バイオマス熱利用）'!$D$81:$D$82,データ参照シート!A174,'3-7　設備及び導入効果（バイオマス熱利用）'!$Q$83:$R$83)+SUMIF('3-7　設備及び導入効果（バイオマス熱利用）'!$D$87:$D$88,データ参照シート!A174,'3-7　設備及び導入効果（バイオマス熱利用）'!$Q$89:$R$89)+SUMIF('3-7　設備及び導入効果（バイオマス熱利用）'!$D$93:$D$94,データ参照シート!A174,'3-7　設備及び導入効果（バイオマス熱利用）'!$Q$95:$R$95)</f>
        <v>0</v>
      </c>
      <c r="C174" s="236" t="s">
        <v>956</v>
      </c>
    </row>
    <row r="175" spans="1:4" ht="14.25" customHeight="1">
      <c r="A175" s="236" t="s">
        <v>381</v>
      </c>
      <c r="B175" s="236">
        <f ca="1">SUMIF('3-7　設備及び導入効果（バイオマス熱利用）'!$D$75:$D$76,データ参照シート!A175,'3-7　設備及び導入効果（バイオマス熱利用）'!$Q$77:$R$77)+SUMIF('3-7　設備及び導入効果（バイオマス熱利用）'!$D$81:$D$82,データ参照シート!A175,'3-7　設備及び導入効果（バイオマス熱利用）'!$Q$83:$R$83)+SUMIF('3-7　設備及び導入効果（バイオマス熱利用）'!$D$87:$D$88,データ参照シート!A175,'3-7　設備及び導入効果（バイオマス熱利用）'!$Q$89:$R$89)+SUMIF('3-7　設備及び導入効果（バイオマス熱利用）'!$D$93:$D$94,データ参照シート!A175,'3-7　設備及び導入効果（バイオマス熱利用）'!$Q$95:$R$95)</f>
        <v>0</v>
      </c>
      <c r="C175" s="236" t="s">
        <v>957</v>
      </c>
    </row>
    <row r="176" spans="1:4" ht="14.25" customHeight="1">
      <c r="A176" s="236" t="s">
        <v>776</v>
      </c>
      <c r="B176" s="236" t="e">
        <f ca="1">SUMIF('3-7　設備及び導入効果（バイオマス熱利用）'!$D$75:$D$76,データ参照シート!A176,'3-7　設備及び導入効果（バイオマス熱利用）'!$R$79)+SUMIF('3-7　設備及び導入効果（バイオマス熱利用）'!$D$81:$D$82,データ参照シート!A176,'3-7　設備及び導入効果（バイオマス熱利用）'!$R$85)+SUMIF('3-7　設備及び導入効果（バイオマス熱利用）'!$D$87:$D$88,データ参照シート!A176,'3-7　設備及び導入効果（バイオマス熱利用）'!$R$91)+SUMIF('3-7　設備及び導入効果（バイオマス熱利用）'!$D$93:$D$94,データ参照シート!A176,'3-7　設備及び導入効果（バイオマス熱利用）'!$R$97)</f>
        <v>#DIV/0!</v>
      </c>
      <c r="C176" s="236" t="s">
        <v>958</v>
      </c>
    </row>
    <row r="177" spans="1:3" ht="14.25" customHeight="1">
      <c r="A177" s="236" t="s">
        <v>777</v>
      </c>
      <c r="B177" s="236" t="e">
        <f ca="1">SUMIF('3-7　設備及び導入効果（バイオマス熱利用）'!$D$75:$D$76,データ参照シート!A177,'3-7　設備及び導入効果（バイオマス熱利用）'!$R$79)+SUMIF('3-7　設備及び導入効果（バイオマス熱利用）'!$D$81:$D$82,データ参照シート!A177,'3-7　設備及び導入効果（バイオマス熱利用）'!$R$85)+SUMIF('3-7　設備及び導入効果（バイオマス熱利用）'!$D$87:$D$88,データ参照シート!A177,'3-7　設備及び導入効果（バイオマス熱利用）'!$R$91)+SUMIF('3-7　設備及び導入効果（バイオマス熱利用）'!$D$93:$D$94,データ参照シート!A177,'3-7　設備及び導入効果（バイオマス熱利用）'!$R$97)</f>
        <v>#DIV/0!</v>
      </c>
      <c r="C177" s="236" t="s">
        <v>959</v>
      </c>
    </row>
    <row r="178" spans="1:3" ht="14.25" customHeight="1">
      <c r="A178" s="236" t="s">
        <v>778</v>
      </c>
      <c r="B178" s="236" t="e">
        <f ca="1">SUMIF('3-7　設備及び導入効果（バイオマス熱利用）'!$D$75:$D$76,データ参照シート!A178,'3-7　設備及び導入効果（バイオマス熱利用）'!$R$79)+SUMIF('3-7　設備及び導入効果（バイオマス熱利用）'!$D$81:$D$82,データ参照シート!A178,'3-7　設備及び導入効果（バイオマス熱利用）'!$R$85)+SUMIF('3-7　設備及び導入効果（バイオマス熱利用）'!$D$87:$D$88,データ参照シート!A178,'3-7　設備及び導入効果（バイオマス熱利用）'!$R$91)+SUMIF('3-7　設備及び導入効果（バイオマス熱利用）'!$D$93:$D$94,データ参照シート!A178,'3-7　設備及び導入効果（バイオマス熱利用）'!$R$97)</f>
        <v>#DIV/0!</v>
      </c>
      <c r="C178" s="236" t="s">
        <v>960</v>
      </c>
    </row>
    <row r="179" spans="1:3" ht="14.25" customHeight="1">
      <c r="A179" s="236" t="s">
        <v>381</v>
      </c>
      <c r="B179" s="236" t="e">
        <f ca="1">SUMIF('3-7　設備及び導入効果（バイオマス熱利用）'!$D$75:$D$76,データ参照シート!A179,'3-7　設備及び導入効果（バイオマス熱利用）'!$R$79)+SUMIF('3-7　設備及び導入効果（バイオマス熱利用）'!$D$81:$D$82,データ参照シート!A179,'3-7　設備及び導入効果（バイオマス熱利用）'!$R$85)+SUMIF('3-7　設備及び導入効果（バイオマス熱利用）'!$D$87:$D$88,データ参照シート!A179,'3-7　設備及び導入効果（バイオマス熱利用）'!$R$91)+SUMIF('3-7　設備及び導入効果（バイオマス熱利用）'!$D$93:$D$94,データ参照シート!A179,'3-7　設備及び導入効果（バイオマス熱利用）'!$R$97)</f>
        <v>#DIV/0!</v>
      </c>
      <c r="C179" s="236" t="s">
        <v>961</v>
      </c>
    </row>
    <row r="180" spans="1:3" ht="14.25" customHeight="1">
      <c r="A180" s="236" t="s">
        <v>921</v>
      </c>
      <c r="B180" s="236" t="e">
        <f>VLOOKUP($B$2,$G$137:$K$142,G93,FALSE)</f>
        <v>#N/A</v>
      </c>
      <c r="C180" s="236" t="s">
        <v>925</v>
      </c>
    </row>
    <row r="181" spans="1:3" ht="14.25" customHeight="1">
      <c r="A181" s="236" t="s">
        <v>922</v>
      </c>
      <c r="B181" s="236" t="e">
        <f>VLOOKUP($B$2,$G$137:$K$142,G94,FALSE)</f>
        <v>#N/A</v>
      </c>
      <c r="C181" s="236" t="s">
        <v>925</v>
      </c>
    </row>
    <row r="182" spans="1:3" ht="14.25" customHeight="1">
      <c r="A182" s="236" t="s">
        <v>923</v>
      </c>
      <c r="B182" s="236" t="e">
        <f>VLOOKUP($B$2,$G$137:$K$142,G95,FALSE)</f>
        <v>#N/A</v>
      </c>
      <c r="C182" s="236" t="s">
        <v>925</v>
      </c>
    </row>
    <row r="183" spans="1:3" ht="14.25" customHeight="1">
      <c r="A183" s="236" t="s">
        <v>924</v>
      </c>
      <c r="B183" s="236" t="e">
        <f>VLOOKUP($B$2,$G$137:$K$142,G96,FALSE)</f>
        <v>#N/A</v>
      </c>
      <c r="C183" s="236" t="s">
        <v>925</v>
      </c>
    </row>
    <row r="184" spans="1:3" ht="14.25" customHeight="1">
      <c r="A184" s="236" t="s">
        <v>1120</v>
      </c>
      <c r="B184" s="236" t="e">
        <f>SUM(B180:B183)</f>
        <v>#N/A</v>
      </c>
      <c r="C184" s="236" t="s">
        <v>1118</v>
      </c>
    </row>
    <row r="185" spans="1:3" ht="14.25" customHeight="1">
      <c r="A185" s="236" t="s">
        <v>1122</v>
      </c>
      <c r="B185" s="236">
        <f>'3-7　設備及び導入効果（バイオマス燃料製造）'!E15*'3-7　設備及び導入効果（バイオマス燃料製造）'!F70/1000</f>
        <v>0</v>
      </c>
      <c r="C185" s="423" t="s">
        <v>1121</v>
      </c>
    </row>
    <row r="186" spans="1:3" ht="14.25" customHeight="1">
      <c r="A186" s="236" t="s">
        <v>1174</v>
      </c>
      <c r="B186" s="236" t="e">
        <f>IF(B2&lt;&gt;"バイオマス燃料製造",B184,B185)</f>
        <v>#N/A</v>
      </c>
      <c r="C186" s="423"/>
    </row>
    <row r="187" spans="1:3" ht="14.25" customHeight="1">
      <c r="A187" s="236" t="s">
        <v>900</v>
      </c>
      <c r="B187" s="236" t="e">
        <f>VLOOKUP($B$2,$G$129:$K$134,G93,FALSE)</f>
        <v>#N/A</v>
      </c>
      <c r="C187" s="236" t="s">
        <v>904</v>
      </c>
    </row>
    <row r="188" spans="1:3" ht="14.25" customHeight="1">
      <c r="A188" s="236" t="s">
        <v>901</v>
      </c>
      <c r="B188" s="236" t="e">
        <f>VLOOKUP($B$2,$G$129:$K$134,G94,FALSE)</f>
        <v>#N/A</v>
      </c>
      <c r="C188" s="236" t="s">
        <v>904</v>
      </c>
    </row>
    <row r="189" spans="1:3" ht="14.25" customHeight="1">
      <c r="A189" s="236" t="s">
        <v>902</v>
      </c>
      <c r="B189" s="236" t="e">
        <f>VLOOKUP($B$2,$G$129:$K$134,G95,FALSE)</f>
        <v>#N/A</v>
      </c>
      <c r="C189" s="236" t="s">
        <v>904</v>
      </c>
    </row>
    <row r="190" spans="1:3" ht="14.25" customHeight="1">
      <c r="A190" s="236" t="s">
        <v>903</v>
      </c>
      <c r="B190" s="236" t="e">
        <f>VLOOKUP($B$2,$G$129:$K$134,G96,FALSE)</f>
        <v>#N/A</v>
      </c>
      <c r="C190" s="236" t="s">
        <v>904</v>
      </c>
    </row>
    <row r="191" spans="1:3" ht="14.25" customHeight="1">
      <c r="A191" s="236" t="s">
        <v>1125</v>
      </c>
      <c r="B191" s="236" t="str">
        <f>IF(ISERROR('3-6　熱利用単価の算定について'!C24)=TRUE,"",'3-6　熱利用単価の算定について'!C24)</f>
        <v/>
      </c>
      <c r="C191" s="236" t="s">
        <v>1126</v>
      </c>
    </row>
    <row r="192" spans="1:3" ht="14.25" customHeight="1">
      <c r="A192" s="236" t="s">
        <v>1173</v>
      </c>
      <c r="B192" s="236" t="e">
        <f>ROUNDUP(B77/(B186*1000),2)</f>
        <v>#N/A</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8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0"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ustomWidth="1"/>
    <col min="21" max="23" width="8.7265625" style="9" hidden="1" customWidth="1"/>
    <col min="24" max="24" width="8.7265625" style="9" customWidth="1"/>
    <col min="25" max="16384" width="8.7265625" style="9"/>
  </cols>
  <sheetData>
    <row r="1" spans="1:23" ht="18.75" customHeight="1">
      <c r="A1" s="178" t="s">
        <v>1020</v>
      </c>
      <c r="B1" s="7"/>
      <c r="S1" s="324"/>
      <c r="V1" s="9">
        <f>データ参照シート!B2</f>
        <v>0</v>
      </c>
    </row>
    <row r="2" spans="1:23" ht="22.5" customHeight="1">
      <c r="B2" s="853" t="s">
        <v>459</v>
      </c>
      <c r="C2" s="854"/>
      <c r="D2" s="854"/>
      <c r="E2" s="854"/>
      <c r="F2" s="854"/>
      <c r="G2" s="854"/>
      <c r="H2" s="854"/>
      <c r="I2" s="854"/>
      <c r="J2" s="854"/>
      <c r="K2" s="854"/>
      <c r="L2" s="211"/>
      <c r="M2" s="211"/>
    </row>
    <row r="3" spans="1:23" ht="9.75" customHeight="1">
      <c r="B3" s="7"/>
    </row>
    <row r="4" spans="1:23" ht="18.75" customHeight="1">
      <c r="B4" s="98" t="s">
        <v>976</v>
      </c>
    </row>
    <row r="5" spans="1:23" ht="18.75" customHeight="1">
      <c r="B5" s="98"/>
      <c r="C5" s="98" t="s">
        <v>621</v>
      </c>
      <c r="K5" s="246"/>
      <c r="P5" s="246"/>
    </row>
    <row r="6" spans="1:23" ht="18.75" customHeight="1">
      <c r="B6" s="98"/>
      <c r="D6" s="101" t="s">
        <v>450</v>
      </c>
      <c r="E6" s="862"/>
      <c r="F6" s="863"/>
      <c r="G6" s="864"/>
      <c r="K6" s="246"/>
      <c r="N6" s="246"/>
      <c r="O6" s="9"/>
      <c r="Q6" s="246"/>
    </row>
    <row r="7" spans="1:23" ht="18.75" customHeight="1">
      <c r="B7" s="98"/>
      <c r="C7" s="254"/>
      <c r="D7" s="255"/>
      <c r="E7" s="255"/>
      <c r="F7" s="255"/>
      <c r="G7" s="255"/>
      <c r="H7" s="255"/>
      <c r="I7" s="255"/>
      <c r="J7" s="255"/>
      <c r="K7" s="255"/>
      <c r="L7" s="255"/>
      <c r="M7" s="255"/>
      <c r="N7" s="256"/>
      <c r="O7" s="257"/>
      <c r="P7" s="255"/>
      <c r="Q7" s="255"/>
      <c r="R7" s="255"/>
    </row>
    <row r="8" spans="1:23" ht="18.75" customHeight="1">
      <c r="B8" s="98"/>
      <c r="C8" s="98" t="s">
        <v>451</v>
      </c>
      <c r="K8" s="246"/>
      <c r="P8" s="246"/>
    </row>
    <row r="9" spans="1:23" ht="18.75" customHeight="1">
      <c r="B9" s="98"/>
      <c r="D9" s="101" t="s">
        <v>444</v>
      </c>
      <c r="E9" s="877">
        <f>データ参照シート!B82</f>
        <v>0</v>
      </c>
      <c r="F9" s="878"/>
      <c r="G9" s="879"/>
      <c r="H9" s="101" t="s">
        <v>622</v>
      </c>
      <c r="K9" s="246"/>
      <c r="N9" s="246"/>
      <c r="O9" s="9"/>
      <c r="Q9" s="246"/>
    </row>
    <row r="10" spans="1:23" s="90" customFormat="1" ht="18.75" customHeight="1">
      <c r="A10" s="8"/>
      <c r="B10" s="98"/>
      <c r="C10" s="254"/>
      <c r="D10" s="255"/>
      <c r="E10" s="255"/>
      <c r="F10" s="255"/>
      <c r="G10" s="255"/>
      <c r="H10" s="255"/>
      <c r="I10" s="255"/>
      <c r="J10" s="255"/>
      <c r="K10" s="255"/>
      <c r="L10" s="255"/>
      <c r="M10" s="255"/>
      <c r="N10" s="256"/>
      <c r="O10" s="257"/>
      <c r="P10" s="255"/>
      <c r="Q10" s="255"/>
      <c r="R10" s="255"/>
      <c r="U10" s="474"/>
      <c r="V10" s="473" t="s">
        <v>982</v>
      </c>
      <c r="W10" s="473" t="s">
        <v>983</v>
      </c>
    </row>
    <row r="11" spans="1:23" s="90" customFormat="1" ht="18.75" customHeight="1">
      <c r="A11" s="8"/>
      <c r="B11" s="98"/>
      <c r="C11" s="98" t="s">
        <v>625</v>
      </c>
      <c r="D11" s="9"/>
      <c r="E11" s="9"/>
      <c r="F11" s="9"/>
      <c r="G11" s="9"/>
      <c r="H11" s="9"/>
      <c r="I11" s="9"/>
      <c r="J11" s="855" t="s">
        <v>977</v>
      </c>
      <c r="K11" s="856"/>
      <c r="L11" s="856"/>
      <c r="M11" s="9"/>
      <c r="O11" s="855" t="s">
        <v>978</v>
      </c>
      <c r="P11" s="856"/>
      <c r="Q11" s="856"/>
      <c r="R11" s="9"/>
      <c r="U11" s="474" t="str">
        <f>C11</f>
        <v>・製品燃料の名称、形態、発熱量</v>
      </c>
      <c r="V11" s="474" t="b">
        <v>0</v>
      </c>
      <c r="W11" s="474" t="b">
        <v>0</v>
      </c>
    </row>
    <row r="12" spans="1:23" s="90" customFormat="1" ht="18.75" customHeight="1">
      <c r="A12" s="8"/>
      <c r="B12" s="98"/>
      <c r="C12" s="8"/>
      <c r="D12" s="101" t="s">
        <v>452</v>
      </c>
      <c r="E12" s="882"/>
      <c r="F12" s="842"/>
      <c r="G12" s="843"/>
      <c r="H12" s="9"/>
      <c r="J12" s="841"/>
      <c r="K12" s="842"/>
      <c r="L12" s="843"/>
      <c r="M12" s="9"/>
      <c r="O12" s="841"/>
      <c r="P12" s="842"/>
      <c r="Q12" s="843"/>
      <c r="R12" s="9"/>
      <c r="U12" s="474"/>
      <c r="V12" s="474"/>
      <c r="W12" s="474"/>
    </row>
    <row r="13" spans="1:23" s="90" customFormat="1" ht="18.75" customHeight="1">
      <c r="A13" s="8"/>
      <c r="B13" s="98"/>
      <c r="C13" s="8"/>
      <c r="D13" s="101" t="s">
        <v>425</v>
      </c>
      <c r="E13" s="883"/>
      <c r="F13" s="884"/>
      <c r="G13" s="885"/>
      <c r="H13" s="9"/>
      <c r="I13" s="9"/>
      <c r="J13" s="883"/>
      <c r="K13" s="884"/>
      <c r="L13" s="885"/>
      <c r="M13" s="9"/>
      <c r="O13" s="883"/>
      <c r="P13" s="863"/>
      <c r="Q13" s="864"/>
      <c r="R13" s="9"/>
      <c r="U13" s="474"/>
      <c r="V13" s="474"/>
      <c r="W13" s="474"/>
    </row>
    <row r="14" spans="1:23" s="90" customFormat="1" ht="18.75" customHeight="1">
      <c r="A14" s="8"/>
      <c r="B14" s="98"/>
      <c r="C14" s="8"/>
      <c r="D14" s="101" t="s">
        <v>453</v>
      </c>
      <c r="E14" s="844"/>
      <c r="F14" s="845"/>
      <c r="G14" s="846"/>
      <c r="H14" s="353" t="str">
        <f>IF(E13&lt;&gt;"気体","ｋｇ/日","Ｎｍ３/日")</f>
        <v>ｋｇ/日</v>
      </c>
      <c r="I14" s="9"/>
      <c r="J14" s="844"/>
      <c r="K14" s="845"/>
      <c r="L14" s="846"/>
      <c r="M14" s="353" t="str">
        <f>IF(J13&lt;&gt;"気体","ｋｇ/日","Ｎｍ３/日")</f>
        <v>ｋｇ/日</v>
      </c>
      <c r="O14" s="844"/>
      <c r="P14" s="845"/>
      <c r="Q14" s="846"/>
      <c r="R14" s="353" t="str">
        <f>IF(O13&lt;&gt;"気体","ｋｇ/日","Ｎｍ３/日")</f>
        <v>ｋｇ/日</v>
      </c>
      <c r="U14" s="474"/>
      <c r="V14" s="474"/>
      <c r="W14" s="474"/>
    </row>
    <row r="15" spans="1:23" ht="18.75" customHeight="1">
      <c r="B15" s="98"/>
      <c r="D15" s="101" t="s">
        <v>454</v>
      </c>
      <c r="E15" s="1110"/>
      <c r="F15" s="1111"/>
      <c r="G15" s="1112"/>
      <c r="H15" s="353" t="str">
        <f>IF(E13&lt;&gt;"気体","ＭＪ/ｋｇ","ＭＪ/Ｎｍ３")</f>
        <v>ＭＪ/ｋｇ</v>
      </c>
      <c r="J15" s="844"/>
      <c r="K15" s="845"/>
      <c r="L15" s="846"/>
      <c r="M15" s="353" t="str">
        <f>IF(J13&lt;&gt;"気体",汎用入力規則リスト!$B$9,汎用入力規則リスト!$C$9)</f>
        <v>ＭＪ/ｋｇ</v>
      </c>
      <c r="O15" s="844"/>
      <c r="P15" s="845"/>
      <c r="Q15" s="846"/>
      <c r="R15" s="353" t="str">
        <f>IF(O13&lt;&gt;"気体",汎用入力規則リスト!$B$9,汎用入力規則リスト!$C$9)</f>
        <v>ＭＪ/ｋｇ</v>
      </c>
      <c r="U15" s="472"/>
      <c r="V15" s="472"/>
      <c r="W15" s="472"/>
    </row>
    <row r="16" spans="1:23" ht="18.75" customHeight="1">
      <c r="B16" s="98"/>
      <c r="C16" s="254"/>
      <c r="D16" s="255"/>
      <c r="E16" s="255"/>
      <c r="F16" s="255"/>
      <c r="G16" s="255"/>
      <c r="H16" s="255"/>
      <c r="I16" s="255"/>
      <c r="J16" s="255"/>
      <c r="K16" s="255"/>
      <c r="L16" s="255"/>
      <c r="M16" s="255"/>
      <c r="N16" s="256"/>
      <c r="O16" s="257"/>
      <c r="P16" s="255"/>
      <c r="Q16" s="255"/>
      <c r="R16" s="255"/>
      <c r="U16" s="472"/>
      <c r="V16" s="473" t="s">
        <v>982</v>
      </c>
      <c r="W16" s="473" t="s">
        <v>983</v>
      </c>
    </row>
    <row r="17" spans="1:23" s="90" customFormat="1" ht="15.75" customHeight="1">
      <c r="A17" s="8"/>
      <c r="B17" s="8"/>
      <c r="C17" s="98" t="s">
        <v>658</v>
      </c>
      <c r="D17" s="9"/>
      <c r="E17" s="9"/>
      <c r="F17" s="9"/>
      <c r="G17" s="9"/>
      <c r="H17" s="9"/>
      <c r="I17" s="9"/>
      <c r="J17" s="855" t="s">
        <v>977</v>
      </c>
      <c r="K17" s="856"/>
      <c r="L17" s="856"/>
      <c r="M17" s="9"/>
      <c r="O17" s="855" t="s">
        <v>978</v>
      </c>
      <c r="P17" s="856"/>
      <c r="Q17" s="856"/>
      <c r="R17" s="9"/>
      <c r="U17" s="474" t="str">
        <f>C17</f>
        <v>・バイオマス燃料製造設備</v>
      </c>
      <c r="V17" s="474" t="b">
        <v>0</v>
      </c>
      <c r="W17" s="474" t="b">
        <v>0</v>
      </c>
    </row>
    <row r="18" spans="1:23" s="90" customFormat="1" ht="15.75" customHeight="1">
      <c r="A18" s="8"/>
      <c r="B18" s="8"/>
      <c r="C18" s="98"/>
      <c r="D18" s="203" t="s">
        <v>185</v>
      </c>
      <c r="E18" s="882"/>
      <c r="F18" s="842"/>
      <c r="G18" s="843"/>
      <c r="H18" s="9"/>
      <c r="J18" s="841"/>
      <c r="K18" s="842"/>
      <c r="L18" s="843"/>
      <c r="M18" s="9"/>
      <c r="O18" s="841"/>
      <c r="P18" s="842"/>
      <c r="Q18" s="843"/>
      <c r="R18" s="9"/>
      <c r="U18" s="474"/>
      <c r="V18" s="474"/>
      <c r="W18" s="474"/>
    </row>
    <row r="19" spans="1:23" s="90" customFormat="1" ht="15.75" customHeight="1">
      <c r="A19" s="8"/>
      <c r="B19" s="8"/>
      <c r="C19" s="98"/>
      <c r="D19" s="203" t="s">
        <v>337</v>
      </c>
      <c r="E19" s="841"/>
      <c r="F19" s="842"/>
      <c r="G19" s="843"/>
      <c r="H19" s="9"/>
      <c r="I19" s="9"/>
      <c r="J19" s="841"/>
      <c r="K19" s="842"/>
      <c r="L19" s="843"/>
      <c r="M19" s="9"/>
      <c r="O19" s="841"/>
      <c r="P19" s="842"/>
      <c r="Q19" s="843"/>
      <c r="R19" s="9"/>
      <c r="U19" s="474"/>
      <c r="V19" s="474"/>
      <c r="W19" s="474"/>
    </row>
    <row r="20" spans="1:23" s="90" customFormat="1" ht="15.75" customHeight="1">
      <c r="A20" s="8"/>
      <c r="B20" s="8"/>
      <c r="C20" s="98"/>
      <c r="D20" s="203" t="s">
        <v>455</v>
      </c>
      <c r="E20" s="868"/>
      <c r="F20" s="869"/>
      <c r="G20" s="870"/>
      <c r="H20" s="9"/>
      <c r="I20" s="9"/>
      <c r="J20" s="868"/>
      <c r="K20" s="869"/>
      <c r="L20" s="870"/>
      <c r="M20" s="9"/>
      <c r="O20" s="868"/>
      <c r="P20" s="869"/>
      <c r="Q20" s="870"/>
      <c r="R20" s="9"/>
      <c r="U20" s="474"/>
      <c r="V20" s="474"/>
      <c r="W20" s="474"/>
    </row>
    <row r="21" spans="1:23" s="90" customFormat="1" ht="15.75" customHeight="1">
      <c r="A21" s="8"/>
      <c r="B21" s="8"/>
      <c r="C21" s="98"/>
      <c r="D21" s="203" t="s">
        <v>456</v>
      </c>
      <c r="E21" s="886"/>
      <c r="F21" s="869"/>
      <c r="G21" s="870"/>
      <c r="H21" s="9"/>
      <c r="I21" s="9"/>
      <c r="J21" s="868"/>
      <c r="K21" s="869"/>
      <c r="L21" s="870"/>
      <c r="M21" s="9"/>
      <c r="O21" s="868"/>
      <c r="P21" s="869"/>
      <c r="Q21" s="870"/>
      <c r="R21" s="9"/>
      <c r="U21" s="474"/>
      <c r="V21" s="474"/>
      <c r="W21" s="474"/>
    </row>
    <row r="22" spans="1:23" s="90" customFormat="1" ht="15.75" customHeight="1">
      <c r="A22" s="8"/>
      <c r="B22" s="8"/>
      <c r="C22" s="258"/>
      <c r="D22" s="255"/>
      <c r="E22" s="255"/>
      <c r="F22" s="255"/>
      <c r="G22" s="255"/>
      <c r="H22" s="255"/>
      <c r="I22" s="255"/>
      <c r="J22" s="255"/>
      <c r="K22" s="255"/>
      <c r="L22" s="255"/>
      <c r="M22" s="255"/>
      <c r="N22" s="256"/>
      <c r="O22" s="257"/>
      <c r="P22" s="255"/>
      <c r="Q22" s="255"/>
      <c r="R22" s="255"/>
      <c r="U22" s="474"/>
      <c r="V22" s="473" t="s">
        <v>982</v>
      </c>
      <c r="W22" s="473" t="s">
        <v>983</v>
      </c>
    </row>
    <row r="23" spans="1:23" s="90" customFormat="1" ht="15.75" customHeight="1">
      <c r="A23" s="8"/>
      <c r="B23" s="8"/>
      <c r="C23" s="98" t="s">
        <v>309</v>
      </c>
      <c r="D23" s="9"/>
      <c r="E23" s="9"/>
      <c r="F23" s="9"/>
      <c r="G23" s="9"/>
      <c r="H23" s="9"/>
      <c r="I23" s="9"/>
      <c r="J23" s="855" t="s">
        <v>977</v>
      </c>
      <c r="K23" s="856"/>
      <c r="L23" s="856"/>
      <c r="M23" s="9"/>
      <c r="O23" s="855" t="s">
        <v>978</v>
      </c>
      <c r="P23" s="856"/>
      <c r="Q23" s="856"/>
      <c r="R23" s="9"/>
      <c r="U23" s="474" t="str">
        <f>C23</f>
        <v>・バイオマス原料受入・供給設備</v>
      </c>
      <c r="V23" s="474" t="b">
        <v>0</v>
      </c>
      <c r="W23" s="474" t="b">
        <v>0</v>
      </c>
    </row>
    <row r="24" spans="1:23" s="90" customFormat="1" ht="15.75" customHeight="1">
      <c r="A24" s="8"/>
      <c r="B24" s="8"/>
      <c r="C24" s="8"/>
      <c r="D24" s="99" t="s">
        <v>185</v>
      </c>
      <c r="E24" s="841"/>
      <c r="F24" s="842"/>
      <c r="G24" s="843"/>
      <c r="H24" s="9"/>
      <c r="J24" s="841"/>
      <c r="K24" s="842"/>
      <c r="L24" s="843"/>
      <c r="M24" s="9"/>
      <c r="O24" s="841"/>
      <c r="P24" s="842"/>
      <c r="Q24" s="843"/>
      <c r="R24" s="9"/>
      <c r="U24" s="474"/>
      <c r="V24" s="474"/>
      <c r="W24" s="474"/>
    </row>
    <row r="25" spans="1:23" s="90" customFormat="1" ht="15.75" customHeight="1">
      <c r="A25" s="8"/>
      <c r="B25" s="8"/>
      <c r="C25" s="8"/>
      <c r="D25" s="203" t="s">
        <v>337</v>
      </c>
      <c r="E25" s="841"/>
      <c r="F25" s="842"/>
      <c r="G25" s="843"/>
      <c r="H25" s="9"/>
      <c r="I25" s="9"/>
      <c r="J25" s="841"/>
      <c r="K25" s="842"/>
      <c r="L25" s="843"/>
      <c r="M25" s="9"/>
      <c r="O25" s="841"/>
      <c r="P25" s="842"/>
      <c r="Q25" s="843"/>
      <c r="R25" s="9"/>
      <c r="U25" s="474"/>
      <c r="V25" s="474"/>
      <c r="W25" s="474"/>
    </row>
    <row r="26" spans="1:23" s="90" customFormat="1" ht="15.75" customHeight="1">
      <c r="A26" s="8"/>
      <c r="B26" s="8"/>
      <c r="C26" s="8"/>
      <c r="D26" s="101" t="s">
        <v>435</v>
      </c>
      <c r="E26" s="868"/>
      <c r="F26" s="869"/>
      <c r="G26" s="870"/>
      <c r="H26" s="9"/>
      <c r="I26" s="9"/>
      <c r="J26" s="868"/>
      <c r="K26" s="869"/>
      <c r="L26" s="870"/>
      <c r="M26" s="9"/>
      <c r="O26" s="868"/>
      <c r="P26" s="869"/>
      <c r="Q26" s="870"/>
      <c r="R26" s="9"/>
      <c r="U26" s="474"/>
      <c r="V26" s="474"/>
      <c r="W26" s="474"/>
    </row>
    <row r="27" spans="1:23" s="90" customFormat="1" ht="15.75" customHeight="1">
      <c r="A27" s="8"/>
      <c r="B27" s="8"/>
      <c r="C27" s="8"/>
      <c r="D27" s="203" t="s">
        <v>456</v>
      </c>
      <c r="E27" s="868"/>
      <c r="F27" s="869"/>
      <c r="G27" s="870"/>
      <c r="H27" s="9"/>
      <c r="I27" s="9"/>
      <c r="J27" s="868"/>
      <c r="K27" s="869"/>
      <c r="L27" s="870"/>
      <c r="M27" s="9"/>
      <c r="O27" s="868"/>
      <c r="P27" s="869"/>
      <c r="Q27" s="870"/>
      <c r="R27" s="9"/>
      <c r="U27" s="474"/>
      <c r="V27" s="474"/>
      <c r="W27" s="474"/>
    </row>
    <row r="28" spans="1:23" s="90" customFormat="1" ht="15.75" customHeight="1">
      <c r="A28" s="8"/>
      <c r="B28" s="8"/>
      <c r="C28" s="254"/>
      <c r="D28" s="259"/>
      <c r="E28" s="255"/>
      <c r="F28" s="255"/>
      <c r="G28" s="255"/>
      <c r="H28" s="255"/>
      <c r="I28" s="255"/>
      <c r="J28" s="255"/>
      <c r="K28" s="255"/>
      <c r="L28" s="255"/>
      <c r="M28" s="255"/>
      <c r="N28" s="256"/>
      <c r="O28" s="257"/>
      <c r="P28" s="255"/>
      <c r="Q28" s="255"/>
      <c r="R28" s="255"/>
      <c r="U28" s="474"/>
      <c r="V28" s="473" t="s">
        <v>982</v>
      </c>
      <c r="W28" s="473" t="s">
        <v>983</v>
      </c>
    </row>
    <row r="29" spans="1:23" s="90" customFormat="1" ht="15.75" customHeight="1">
      <c r="A29" s="8"/>
      <c r="B29" s="8"/>
      <c r="C29" s="98" t="s">
        <v>310</v>
      </c>
      <c r="D29" s="9"/>
      <c r="E29" s="9"/>
      <c r="F29" s="9"/>
      <c r="G29" s="9"/>
      <c r="H29" s="9"/>
      <c r="I29" s="9"/>
      <c r="J29" s="855" t="s">
        <v>977</v>
      </c>
      <c r="K29" s="856"/>
      <c r="L29" s="856"/>
      <c r="M29" s="9"/>
      <c r="O29" s="855" t="s">
        <v>978</v>
      </c>
      <c r="P29" s="856"/>
      <c r="Q29" s="856"/>
      <c r="R29" s="9"/>
      <c r="U29" s="474" t="str">
        <f>C29</f>
        <v>・バイオマス燃料貯蔵設備</v>
      </c>
      <c r="V29" s="474" t="b">
        <v>0</v>
      </c>
      <c r="W29" s="474" t="b">
        <v>0</v>
      </c>
    </row>
    <row r="30" spans="1:23" s="90" customFormat="1" ht="15.75" customHeight="1">
      <c r="A30" s="8"/>
      <c r="B30" s="8"/>
      <c r="C30" s="11"/>
      <c r="D30" s="99" t="s">
        <v>185</v>
      </c>
      <c r="E30" s="841"/>
      <c r="F30" s="842"/>
      <c r="G30" s="843"/>
      <c r="H30" s="9"/>
      <c r="J30" s="841"/>
      <c r="K30" s="842"/>
      <c r="L30" s="843"/>
      <c r="M30" s="9"/>
      <c r="O30" s="841"/>
      <c r="P30" s="842"/>
      <c r="Q30" s="843"/>
      <c r="R30" s="9"/>
      <c r="U30" s="474"/>
      <c r="V30" s="474"/>
      <c r="W30" s="474"/>
    </row>
    <row r="31" spans="1:23" s="90" customFormat="1" ht="15.75" customHeight="1">
      <c r="A31" s="8"/>
      <c r="B31" s="8"/>
      <c r="C31" s="11"/>
      <c r="D31" s="203" t="s">
        <v>337</v>
      </c>
      <c r="E31" s="841"/>
      <c r="F31" s="842"/>
      <c r="G31" s="843"/>
      <c r="H31" s="9"/>
      <c r="I31" s="9"/>
      <c r="J31" s="841"/>
      <c r="K31" s="842"/>
      <c r="L31" s="843"/>
      <c r="M31" s="9"/>
      <c r="O31" s="841"/>
      <c r="P31" s="842"/>
      <c r="Q31" s="843"/>
      <c r="R31" s="9"/>
      <c r="U31" s="474"/>
      <c r="V31" s="474"/>
      <c r="W31" s="474"/>
    </row>
    <row r="32" spans="1:23" s="90" customFormat="1" ht="15.75" customHeight="1">
      <c r="A32" s="8"/>
      <c r="B32" s="8"/>
      <c r="C32" s="11"/>
      <c r="D32" s="203" t="s">
        <v>457</v>
      </c>
      <c r="E32" s="868"/>
      <c r="F32" s="869"/>
      <c r="G32" s="870"/>
      <c r="H32" s="9"/>
      <c r="I32" s="9"/>
      <c r="J32" s="868"/>
      <c r="K32" s="869"/>
      <c r="L32" s="870"/>
      <c r="M32" s="9"/>
      <c r="O32" s="868"/>
      <c r="P32" s="869"/>
      <c r="Q32" s="870"/>
      <c r="R32" s="9"/>
      <c r="U32" s="474"/>
      <c r="V32" s="474"/>
      <c r="W32" s="474"/>
    </row>
    <row r="33" spans="1:23" s="90" customFormat="1" ht="15.75" customHeight="1">
      <c r="A33" s="8"/>
      <c r="B33" s="8"/>
      <c r="C33" s="11"/>
      <c r="D33" s="203" t="s">
        <v>456</v>
      </c>
      <c r="E33" s="868"/>
      <c r="F33" s="869"/>
      <c r="G33" s="870"/>
      <c r="H33" s="9"/>
      <c r="I33" s="9"/>
      <c r="J33" s="868"/>
      <c r="K33" s="869"/>
      <c r="L33" s="870"/>
      <c r="M33" s="9"/>
      <c r="O33" s="868"/>
      <c r="P33" s="869"/>
      <c r="Q33" s="870"/>
      <c r="R33" s="9"/>
      <c r="U33" s="474"/>
      <c r="V33" s="474"/>
      <c r="W33" s="474"/>
    </row>
    <row r="34" spans="1:23" s="90" customFormat="1" ht="15.75" customHeight="1">
      <c r="A34" s="8"/>
      <c r="B34" s="8"/>
      <c r="C34" s="8"/>
      <c r="D34" s="203"/>
      <c r="E34" s="9"/>
      <c r="F34" s="9"/>
      <c r="G34" s="9"/>
      <c r="H34" s="9"/>
      <c r="I34" s="9"/>
      <c r="J34" s="9"/>
      <c r="K34" s="9"/>
      <c r="L34" s="9"/>
      <c r="M34" s="9"/>
      <c r="O34" s="10"/>
      <c r="P34" s="9"/>
      <c r="Q34" s="9"/>
      <c r="R34" s="9"/>
      <c r="U34" s="474"/>
      <c r="V34" s="473" t="s">
        <v>982</v>
      </c>
      <c r="W34" s="473" t="s">
        <v>983</v>
      </c>
    </row>
    <row r="35" spans="1:23" s="90" customFormat="1" ht="15.75" customHeight="1">
      <c r="A35" s="8"/>
      <c r="B35" s="8"/>
      <c r="C35" s="98" t="s">
        <v>311</v>
      </c>
      <c r="D35" s="9"/>
      <c r="E35" s="9"/>
      <c r="F35" s="9"/>
      <c r="G35" s="9"/>
      <c r="H35" s="9"/>
      <c r="I35" s="9"/>
      <c r="J35" s="855" t="s">
        <v>977</v>
      </c>
      <c r="K35" s="856"/>
      <c r="L35" s="856"/>
      <c r="M35" s="9"/>
      <c r="O35" s="855" t="s">
        <v>978</v>
      </c>
      <c r="P35" s="856"/>
      <c r="Q35" s="856"/>
      <c r="R35" s="9"/>
      <c r="U35" s="474" t="str">
        <f>C35</f>
        <v>・前処理設備</v>
      </c>
      <c r="V35" s="474" t="b">
        <v>0</v>
      </c>
      <c r="W35" s="474" t="b">
        <v>0</v>
      </c>
    </row>
    <row r="36" spans="1:23" s="90" customFormat="1" ht="15.75" customHeight="1">
      <c r="A36" s="8"/>
      <c r="B36" s="8"/>
      <c r="C36" s="8"/>
      <c r="D36" s="99" t="s">
        <v>185</v>
      </c>
      <c r="E36" s="841"/>
      <c r="F36" s="842"/>
      <c r="G36" s="843"/>
      <c r="H36" s="9"/>
      <c r="J36" s="841"/>
      <c r="K36" s="842"/>
      <c r="L36" s="843"/>
      <c r="M36" s="9"/>
      <c r="O36" s="841"/>
      <c r="P36" s="842"/>
      <c r="Q36" s="843"/>
      <c r="R36" s="9"/>
      <c r="U36" s="474"/>
      <c r="V36" s="474"/>
      <c r="W36" s="474"/>
    </row>
    <row r="37" spans="1:23" s="90" customFormat="1" ht="15.75" customHeight="1">
      <c r="A37" s="8"/>
      <c r="B37" s="8"/>
      <c r="C37" s="8"/>
      <c r="D37" s="203" t="s">
        <v>337</v>
      </c>
      <c r="E37" s="841"/>
      <c r="F37" s="842"/>
      <c r="G37" s="843"/>
      <c r="H37" s="9"/>
      <c r="I37" s="9"/>
      <c r="J37" s="841"/>
      <c r="K37" s="842"/>
      <c r="L37" s="843"/>
      <c r="M37" s="9"/>
      <c r="O37" s="841"/>
      <c r="P37" s="842"/>
      <c r="Q37" s="843"/>
      <c r="R37" s="9"/>
      <c r="U37" s="474"/>
      <c r="V37" s="474"/>
      <c r="W37" s="474"/>
    </row>
    <row r="38" spans="1:23" s="90" customFormat="1" ht="15.75" customHeight="1">
      <c r="A38" s="8"/>
      <c r="B38" s="8"/>
      <c r="C38" s="8"/>
      <c r="D38" s="203" t="s">
        <v>457</v>
      </c>
      <c r="E38" s="886"/>
      <c r="F38" s="869"/>
      <c r="G38" s="870"/>
      <c r="H38" s="9"/>
      <c r="I38" s="9"/>
      <c r="J38" s="868"/>
      <c r="K38" s="869"/>
      <c r="L38" s="870"/>
      <c r="M38" s="9"/>
      <c r="O38" s="868"/>
      <c r="P38" s="869"/>
      <c r="Q38" s="870"/>
      <c r="R38" s="9"/>
      <c r="U38" s="474"/>
      <c r="V38" s="474"/>
      <c r="W38" s="474"/>
    </row>
    <row r="39" spans="1:23" s="90" customFormat="1" ht="15.75" customHeight="1">
      <c r="A39" s="8"/>
      <c r="B39" s="8"/>
      <c r="C39" s="8"/>
      <c r="D39" s="203" t="s">
        <v>456</v>
      </c>
      <c r="E39" s="886"/>
      <c r="F39" s="869"/>
      <c r="G39" s="870"/>
      <c r="H39" s="9"/>
      <c r="I39" s="9"/>
      <c r="J39" s="868"/>
      <c r="K39" s="869"/>
      <c r="L39" s="870"/>
      <c r="M39" s="9"/>
      <c r="O39" s="868"/>
      <c r="P39" s="869"/>
      <c r="Q39" s="870"/>
      <c r="R39" s="9"/>
      <c r="U39" s="474"/>
      <c r="V39" s="474"/>
      <c r="W39" s="474"/>
    </row>
    <row r="40" spans="1:23" s="90" customFormat="1" ht="15.75" customHeight="1">
      <c r="A40" s="8"/>
      <c r="B40" s="8"/>
      <c r="C40" s="254"/>
      <c r="D40" s="259"/>
      <c r="E40" s="255"/>
      <c r="F40" s="255"/>
      <c r="G40" s="260"/>
      <c r="H40" s="255"/>
      <c r="I40" s="261"/>
      <c r="J40" s="255"/>
      <c r="K40" s="255"/>
      <c r="L40" s="255"/>
      <c r="M40" s="255"/>
      <c r="N40" s="256"/>
      <c r="O40" s="257"/>
      <c r="P40" s="255"/>
      <c r="Q40" s="255"/>
      <c r="R40" s="255"/>
      <c r="U40" s="474"/>
      <c r="V40" s="473" t="s">
        <v>982</v>
      </c>
      <c r="W40" s="473" t="s">
        <v>983</v>
      </c>
    </row>
    <row r="41" spans="1:23" s="90" customFormat="1" ht="15.75" customHeight="1">
      <c r="A41" s="8"/>
      <c r="B41" s="8"/>
      <c r="C41" s="98" t="s">
        <v>980</v>
      </c>
      <c r="D41" s="9"/>
      <c r="E41" s="9"/>
      <c r="F41" s="9"/>
      <c r="G41" s="9"/>
      <c r="H41" s="9"/>
      <c r="I41" s="19"/>
      <c r="J41" s="855" t="s">
        <v>977</v>
      </c>
      <c r="K41" s="856"/>
      <c r="L41" s="856"/>
      <c r="M41" s="9"/>
      <c r="O41" s="855" t="s">
        <v>978</v>
      </c>
      <c r="P41" s="856"/>
      <c r="Q41" s="856"/>
      <c r="R41" s="9"/>
      <c r="U41" s="474" t="str">
        <f>C41</f>
        <v>・後処理設備</v>
      </c>
      <c r="V41" s="474" t="b">
        <v>0</v>
      </c>
      <c r="W41" s="474" t="b">
        <v>0</v>
      </c>
    </row>
    <row r="42" spans="1:23" s="90" customFormat="1" ht="15.75" customHeight="1">
      <c r="A42" s="8"/>
      <c r="B42" s="8"/>
      <c r="C42" s="8"/>
      <c r="D42" s="99" t="s">
        <v>185</v>
      </c>
      <c r="E42" s="841"/>
      <c r="F42" s="842"/>
      <c r="G42" s="843"/>
      <c r="H42" s="9"/>
      <c r="J42" s="841"/>
      <c r="K42" s="842"/>
      <c r="L42" s="843"/>
      <c r="M42" s="9"/>
      <c r="O42" s="841"/>
      <c r="P42" s="842"/>
      <c r="Q42" s="843"/>
      <c r="R42" s="9"/>
    </row>
    <row r="43" spans="1:23" s="90" customFormat="1" ht="15.75" customHeight="1">
      <c r="A43" s="8"/>
      <c r="B43" s="8"/>
      <c r="C43" s="8"/>
      <c r="D43" s="203" t="s">
        <v>337</v>
      </c>
      <c r="E43" s="841"/>
      <c r="F43" s="842"/>
      <c r="G43" s="843"/>
      <c r="H43" s="9"/>
      <c r="I43" s="9"/>
      <c r="J43" s="841"/>
      <c r="K43" s="842"/>
      <c r="L43" s="843"/>
      <c r="M43" s="9"/>
      <c r="O43" s="841"/>
      <c r="P43" s="842"/>
      <c r="Q43" s="843"/>
      <c r="R43" s="9"/>
    </row>
    <row r="44" spans="1:23" s="90" customFormat="1" ht="15.75" customHeight="1">
      <c r="A44" s="8"/>
      <c r="B44" s="8"/>
      <c r="C44" s="8"/>
      <c r="D44" s="203" t="s">
        <v>457</v>
      </c>
      <c r="E44" s="868"/>
      <c r="F44" s="869"/>
      <c r="G44" s="870"/>
      <c r="H44" s="9"/>
      <c r="I44" s="9"/>
      <c r="J44" s="868"/>
      <c r="K44" s="869"/>
      <c r="L44" s="870"/>
      <c r="M44" s="9"/>
      <c r="O44" s="868"/>
      <c r="P44" s="869"/>
      <c r="Q44" s="870"/>
      <c r="R44" s="9"/>
    </row>
    <row r="45" spans="1:23" s="90" customFormat="1" ht="15.75" customHeight="1">
      <c r="A45" s="8"/>
      <c r="B45" s="8"/>
      <c r="C45" s="8"/>
      <c r="D45" s="203" t="s">
        <v>456</v>
      </c>
      <c r="E45" s="868"/>
      <c r="F45" s="869"/>
      <c r="G45" s="870"/>
      <c r="H45" s="9"/>
      <c r="I45" s="9"/>
      <c r="J45" s="868"/>
      <c r="K45" s="869"/>
      <c r="L45" s="870"/>
      <c r="M45" s="9"/>
      <c r="O45" s="868"/>
      <c r="P45" s="869"/>
      <c r="Q45" s="870"/>
      <c r="R45" s="9"/>
    </row>
    <row r="46" spans="1:23" s="90" customFormat="1" ht="15.75" customHeight="1">
      <c r="A46" s="8"/>
      <c r="B46" s="8"/>
      <c r="C46" s="8"/>
      <c r="D46" s="203"/>
      <c r="E46" s="9"/>
      <c r="F46" s="9"/>
      <c r="G46" s="152"/>
      <c r="H46" s="9"/>
      <c r="I46" s="19"/>
      <c r="J46" s="9"/>
      <c r="K46" s="9"/>
      <c r="L46" s="9"/>
      <c r="M46" s="9"/>
      <c r="O46" s="10"/>
      <c r="P46" s="9"/>
      <c r="Q46" s="9"/>
      <c r="R46" s="9"/>
    </row>
    <row r="47" spans="1:23" ht="15.75" customHeight="1">
      <c r="B47" s="101" t="s">
        <v>403</v>
      </c>
      <c r="C47" s="9"/>
    </row>
    <row r="48" spans="1:23" ht="15.75" customHeight="1">
      <c r="B48" s="101"/>
      <c r="C48" s="101" t="s">
        <v>760</v>
      </c>
      <c r="H48" s="101"/>
    </row>
    <row r="49" spans="2:18" ht="15.75" customHeight="1">
      <c r="B49" s="101"/>
      <c r="C49" s="101"/>
      <c r="D49" s="321"/>
      <c r="E49" s="252"/>
      <c r="F49" s="252"/>
      <c r="G49" s="262"/>
      <c r="H49" s="101"/>
    </row>
    <row r="50" spans="2:18" ht="15.75" customHeight="1">
      <c r="B50" s="101"/>
      <c r="C50" s="101"/>
      <c r="D50" s="101"/>
      <c r="H50" s="101"/>
      <c r="N50" s="880" t="s">
        <v>624</v>
      </c>
      <c r="O50" s="881"/>
      <c r="P50" s="928" t="str">
        <f>IF(E13&lt;&gt;"気体","ｋｇ","Ｎｍ３")</f>
        <v>ｋｇ</v>
      </c>
      <c r="Q50" s="929"/>
      <c r="R50" s="101" t="s">
        <v>990</v>
      </c>
    </row>
    <row r="51" spans="2:18" ht="15.75" customHeight="1">
      <c r="B51" s="101"/>
      <c r="C51" s="101"/>
      <c r="D51" s="926" t="s">
        <v>761</v>
      </c>
      <c r="E51" s="912"/>
      <c r="F51" s="911" t="s">
        <v>762</v>
      </c>
      <c r="G51" s="912"/>
      <c r="H51" s="915" t="s">
        <v>905</v>
      </c>
      <c r="I51" s="916"/>
      <c r="J51" s="916"/>
      <c r="K51" s="916"/>
      <c r="L51" s="916"/>
      <c r="M51" s="916"/>
      <c r="N51" s="916"/>
      <c r="O51" s="916"/>
      <c r="P51" s="916"/>
      <c r="Q51" s="917"/>
    </row>
    <row r="52" spans="2:18" ht="15.75" customHeight="1" thickBot="1">
      <c r="B52" s="101"/>
      <c r="C52" s="101"/>
      <c r="D52" s="927"/>
      <c r="E52" s="914"/>
      <c r="F52" s="913"/>
      <c r="G52" s="914"/>
      <c r="H52" s="910"/>
      <c r="I52" s="890"/>
      <c r="J52" s="889"/>
      <c r="K52" s="890"/>
      <c r="L52" s="889"/>
      <c r="M52" s="890"/>
      <c r="N52" s="889"/>
      <c r="O52" s="897"/>
      <c r="P52" s="920" t="s">
        <v>623</v>
      </c>
      <c r="Q52" s="921"/>
    </row>
    <row r="53" spans="2:18" ht="15.75" customHeight="1" thickTop="1">
      <c r="B53" s="101"/>
      <c r="C53" s="101"/>
      <c r="D53" s="895" t="s">
        <v>763</v>
      </c>
      <c r="E53" s="896"/>
      <c r="F53" s="918"/>
      <c r="G53" s="919"/>
      <c r="H53" s="904"/>
      <c r="I53" s="905"/>
      <c r="J53" s="906"/>
      <c r="K53" s="905"/>
      <c r="L53" s="906"/>
      <c r="M53" s="905"/>
      <c r="N53" s="906"/>
      <c r="O53" s="907"/>
      <c r="P53" s="908">
        <f t="shared" ref="P53:P58" si="0">SUM(H53:O53)</f>
        <v>0</v>
      </c>
      <c r="Q53" s="909"/>
    </row>
    <row r="54" spans="2:18" ht="15.75" customHeight="1">
      <c r="B54" s="101"/>
      <c r="C54" s="101"/>
      <c r="D54" s="893" t="s">
        <v>764</v>
      </c>
      <c r="E54" s="894"/>
      <c r="F54" s="898"/>
      <c r="G54" s="899"/>
      <c r="H54" s="903"/>
      <c r="I54" s="892"/>
      <c r="J54" s="891"/>
      <c r="K54" s="892"/>
      <c r="L54" s="891"/>
      <c r="M54" s="892"/>
      <c r="N54" s="891"/>
      <c r="O54" s="900"/>
      <c r="P54" s="887">
        <f t="shared" si="0"/>
        <v>0</v>
      </c>
      <c r="Q54" s="888"/>
    </row>
    <row r="55" spans="2:18" ht="15.75" customHeight="1">
      <c r="B55" s="101"/>
      <c r="C55" s="101"/>
      <c r="D55" s="893" t="s">
        <v>765</v>
      </c>
      <c r="E55" s="894"/>
      <c r="F55" s="898"/>
      <c r="G55" s="899"/>
      <c r="H55" s="903"/>
      <c r="I55" s="892"/>
      <c r="J55" s="891"/>
      <c r="K55" s="892"/>
      <c r="L55" s="891"/>
      <c r="M55" s="892"/>
      <c r="N55" s="891"/>
      <c r="O55" s="900"/>
      <c r="P55" s="887">
        <f t="shared" si="0"/>
        <v>0</v>
      </c>
      <c r="Q55" s="888"/>
    </row>
    <row r="56" spans="2:18" ht="15.75" customHeight="1">
      <c r="B56" s="101"/>
      <c r="C56" s="101"/>
      <c r="D56" s="893" t="s">
        <v>766</v>
      </c>
      <c r="E56" s="894"/>
      <c r="F56" s="898"/>
      <c r="G56" s="899"/>
      <c r="H56" s="903"/>
      <c r="I56" s="892"/>
      <c r="J56" s="891"/>
      <c r="K56" s="892"/>
      <c r="L56" s="891"/>
      <c r="M56" s="892"/>
      <c r="N56" s="891"/>
      <c r="O56" s="900"/>
      <c r="P56" s="887">
        <f t="shared" si="0"/>
        <v>0</v>
      </c>
      <c r="Q56" s="888"/>
    </row>
    <row r="57" spans="2:18" ht="15.75" customHeight="1">
      <c r="B57" s="101"/>
      <c r="C57" s="101"/>
      <c r="D57" s="893" t="s">
        <v>767</v>
      </c>
      <c r="E57" s="894"/>
      <c r="F57" s="898"/>
      <c r="G57" s="899"/>
      <c r="H57" s="903"/>
      <c r="I57" s="892"/>
      <c r="J57" s="891"/>
      <c r="K57" s="892"/>
      <c r="L57" s="891"/>
      <c r="M57" s="892"/>
      <c r="N57" s="891"/>
      <c r="O57" s="900"/>
      <c r="P57" s="887">
        <f t="shared" si="0"/>
        <v>0</v>
      </c>
      <c r="Q57" s="888"/>
    </row>
    <row r="58" spans="2:18" ht="15.75" customHeight="1">
      <c r="B58" s="101"/>
      <c r="C58" s="101"/>
      <c r="D58" s="893"/>
      <c r="E58" s="894"/>
      <c r="F58" s="898"/>
      <c r="G58" s="899"/>
      <c r="H58" s="903"/>
      <c r="I58" s="892"/>
      <c r="J58" s="891"/>
      <c r="K58" s="892"/>
      <c r="L58" s="891"/>
      <c r="M58" s="892"/>
      <c r="N58" s="891"/>
      <c r="O58" s="900"/>
      <c r="P58" s="901">
        <f t="shared" si="0"/>
        <v>0</v>
      </c>
      <c r="Q58" s="902"/>
    </row>
    <row r="59" spans="2:18" ht="15.75" customHeight="1">
      <c r="B59" s="101"/>
      <c r="C59" s="101"/>
      <c r="D59" s="893"/>
      <c r="E59" s="894"/>
      <c r="F59" s="898"/>
      <c r="G59" s="899"/>
      <c r="H59" s="903"/>
      <c r="I59" s="892"/>
      <c r="J59" s="891"/>
      <c r="K59" s="892"/>
      <c r="L59" s="891"/>
      <c r="M59" s="892"/>
      <c r="N59" s="891"/>
      <c r="O59" s="900"/>
      <c r="P59" s="901"/>
      <c r="Q59" s="902"/>
    </row>
    <row r="60" spans="2:18" ht="15.75" customHeight="1">
      <c r="B60" s="101"/>
      <c r="C60" s="101"/>
      <c r="D60" s="893"/>
      <c r="E60" s="894"/>
      <c r="F60" s="898"/>
      <c r="G60" s="899"/>
      <c r="H60" s="903"/>
      <c r="I60" s="892"/>
      <c r="J60" s="891"/>
      <c r="K60" s="892"/>
      <c r="L60" s="891"/>
      <c r="M60" s="892"/>
      <c r="N60" s="891"/>
      <c r="O60" s="900"/>
      <c r="P60" s="901"/>
      <c r="Q60" s="902"/>
    </row>
    <row r="61" spans="2:18" ht="15.75" customHeight="1">
      <c r="B61" s="101"/>
      <c r="C61" s="101"/>
      <c r="D61" s="893"/>
      <c r="E61" s="894"/>
      <c r="F61" s="898"/>
      <c r="G61" s="899"/>
      <c r="H61" s="903"/>
      <c r="I61" s="892"/>
      <c r="J61" s="891"/>
      <c r="K61" s="892"/>
      <c r="L61" s="891"/>
      <c r="M61" s="892"/>
      <c r="N61" s="891"/>
      <c r="O61" s="900"/>
      <c r="P61" s="901"/>
      <c r="Q61" s="902"/>
    </row>
    <row r="62" spans="2:18" ht="15.75" customHeight="1">
      <c r="B62" s="101"/>
      <c r="C62" s="101"/>
      <c r="D62" s="893"/>
      <c r="E62" s="894"/>
      <c r="F62" s="898"/>
      <c r="G62" s="899"/>
      <c r="H62" s="903"/>
      <c r="I62" s="892"/>
      <c r="J62" s="891"/>
      <c r="K62" s="892"/>
      <c r="L62" s="891"/>
      <c r="M62" s="892"/>
      <c r="N62" s="891"/>
      <c r="O62" s="900"/>
      <c r="P62" s="901"/>
      <c r="Q62" s="902"/>
    </row>
    <row r="63" spans="2:18" ht="15.75" customHeight="1">
      <c r="B63" s="101"/>
      <c r="C63" s="101"/>
      <c r="D63" s="893"/>
      <c r="E63" s="894"/>
      <c r="F63" s="898"/>
      <c r="G63" s="899"/>
      <c r="H63" s="903"/>
      <c r="I63" s="892"/>
      <c r="J63" s="891"/>
      <c r="K63" s="892"/>
      <c r="L63" s="891"/>
      <c r="M63" s="892"/>
      <c r="N63" s="891"/>
      <c r="O63" s="900"/>
      <c r="P63" s="901"/>
      <c r="Q63" s="902"/>
    </row>
    <row r="64" spans="2:18" ht="15.75" customHeight="1">
      <c r="B64" s="101"/>
      <c r="C64" s="101"/>
      <c r="D64" s="893"/>
      <c r="E64" s="894"/>
      <c r="F64" s="898"/>
      <c r="G64" s="899"/>
      <c r="H64" s="903"/>
      <c r="I64" s="892"/>
      <c r="J64" s="891"/>
      <c r="K64" s="892"/>
      <c r="L64" s="891"/>
      <c r="M64" s="892"/>
      <c r="N64" s="891"/>
      <c r="O64" s="900"/>
      <c r="P64" s="901"/>
      <c r="Q64" s="902"/>
    </row>
    <row r="65" spans="2:18" ht="15.75" customHeight="1">
      <c r="B65" s="101"/>
      <c r="C65" s="101"/>
      <c r="D65" s="893"/>
      <c r="E65" s="894"/>
      <c r="F65" s="898"/>
      <c r="G65" s="899"/>
      <c r="H65" s="903"/>
      <c r="I65" s="892"/>
      <c r="J65" s="891"/>
      <c r="K65" s="892"/>
      <c r="L65" s="891"/>
      <c r="M65" s="892"/>
      <c r="N65" s="891"/>
      <c r="O65" s="900"/>
      <c r="P65" s="901"/>
      <c r="Q65" s="902"/>
    </row>
    <row r="66" spans="2:18" ht="15.75" customHeight="1">
      <c r="B66" s="101"/>
      <c r="C66" s="101"/>
      <c r="D66" s="893"/>
      <c r="E66" s="894"/>
      <c r="F66" s="898"/>
      <c r="G66" s="899"/>
      <c r="H66" s="903"/>
      <c r="I66" s="892"/>
      <c r="J66" s="891"/>
      <c r="K66" s="892"/>
      <c r="L66" s="891"/>
      <c r="M66" s="892"/>
      <c r="N66" s="891"/>
      <c r="O66" s="900"/>
      <c r="P66" s="901"/>
      <c r="Q66" s="902"/>
    </row>
    <row r="67" spans="2:18" ht="15.75" customHeight="1">
      <c r="B67" s="101"/>
      <c r="C67" s="101"/>
      <c r="D67" s="893"/>
      <c r="E67" s="894"/>
      <c r="F67" s="898"/>
      <c r="G67" s="899"/>
      <c r="H67" s="903"/>
      <c r="I67" s="892"/>
      <c r="J67" s="891"/>
      <c r="K67" s="892"/>
      <c r="L67" s="891"/>
      <c r="M67" s="892"/>
      <c r="N67" s="891"/>
      <c r="O67" s="900"/>
      <c r="P67" s="901"/>
      <c r="Q67" s="902"/>
    </row>
    <row r="68" spans="2:18" ht="15.75" customHeight="1">
      <c r="B68" s="101"/>
      <c r="C68" s="9"/>
      <c r="D68" s="20"/>
      <c r="E68" s="253"/>
      <c r="N68" s="9"/>
      <c r="O68" s="9"/>
    </row>
    <row r="69" spans="2:18" ht="15.75" customHeight="1">
      <c r="B69" s="101"/>
      <c r="C69" s="9"/>
      <c r="D69" s="101" t="s">
        <v>769</v>
      </c>
      <c r="F69" s="924">
        <f>MAX(F53:G67)</f>
        <v>0</v>
      </c>
      <c r="G69" s="925"/>
      <c r="H69" s="354" t="str">
        <f>P50</f>
        <v>ｋｇ</v>
      </c>
    </row>
    <row r="70" spans="2:18" ht="15.75" customHeight="1">
      <c r="B70" s="101"/>
      <c r="C70" s="9"/>
      <c r="D70" s="101" t="s">
        <v>768</v>
      </c>
      <c r="F70" s="924">
        <f>MAX(P53:Q67)</f>
        <v>0</v>
      </c>
      <c r="G70" s="925"/>
      <c r="H70" s="354" t="str">
        <f>P50</f>
        <v>ｋｇ</v>
      </c>
    </row>
    <row r="71" spans="2:18" ht="15.75" customHeight="1">
      <c r="B71" s="101"/>
      <c r="C71" s="9"/>
      <c r="D71" s="101" t="s">
        <v>770</v>
      </c>
      <c r="F71" s="924" t="e">
        <f>F70/F69*100</f>
        <v>#DIV/0!</v>
      </c>
      <c r="G71" s="925"/>
      <c r="H71" s="101" t="s">
        <v>617</v>
      </c>
    </row>
    <row r="72" spans="2:18" ht="15.75" customHeight="1">
      <c r="B72" s="101"/>
      <c r="C72" s="9"/>
      <c r="D72" s="101"/>
      <c r="F72" s="409"/>
      <c r="G72" s="410"/>
      <c r="H72" s="101"/>
    </row>
    <row r="73" spans="2:18" ht="15.75" customHeight="1">
      <c r="B73" s="101"/>
      <c r="C73" s="101" t="s">
        <v>1105</v>
      </c>
      <c r="D73" s="101"/>
      <c r="F73" s="409"/>
      <c r="G73" s="410"/>
      <c r="H73" s="101"/>
    </row>
    <row r="74" spans="2:18" ht="18.75" customHeight="1">
      <c r="B74" s="101"/>
      <c r="C74" s="9"/>
      <c r="D74" s="922" t="s">
        <v>1112</v>
      </c>
      <c r="E74" s="923"/>
      <c r="F74" s="923"/>
      <c r="G74" s="923"/>
      <c r="H74" s="923"/>
      <c r="I74" s="923"/>
      <c r="J74" s="923"/>
      <c r="K74" s="923"/>
      <c r="L74" s="923"/>
      <c r="M74" s="923"/>
      <c r="N74" s="923"/>
      <c r="O74" s="923"/>
      <c r="P74" s="923"/>
      <c r="Q74" s="923"/>
      <c r="R74" s="923"/>
    </row>
    <row r="75" spans="2:18" ht="21" customHeight="1">
      <c r="B75" s="101"/>
      <c r="C75" s="9"/>
      <c r="D75" s="930" t="s">
        <v>1115</v>
      </c>
      <c r="E75" s="931"/>
      <c r="F75" s="931"/>
      <c r="G75" s="931"/>
      <c r="H75" s="931"/>
      <c r="I75" s="931"/>
      <c r="J75" s="931"/>
      <c r="K75" s="931"/>
      <c r="L75" s="931"/>
      <c r="M75" s="931"/>
      <c r="N75" s="931"/>
      <c r="O75" s="931"/>
      <c r="P75" s="931"/>
      <c r="Q75" s="932"/>
    </row>
    <row r="76" spans="2:18" ht="21" customHeight="1">
      <c r="B76" s="101"/>
      <c r="C76" s="9"/>
      <c r="D76" s="933"/>
      <c r="E76" s="934"/>
      <c r="F76" s="934"/>
      <c r="G76" s="934"/>
      <c r="H76" s="934"/>
      <c r="I76" s="934"/>
      <c r="J76" s="934"/>
      <c r="K76" s="934"/>
      <c r="L76" s="934"/>
      <c r="M76" s="934"/>
      <c r="N76" s="934"/>
      <c r="O76" s="934"/>
      <c r="P76" s="934"/>
      <c r="Q76" s="935"/>
    </row>
    <row r="77" spans="2:18" ht="15.75" customHeight="1">
      <c r="B77" s="101"/>
      <c r="C77" s="9"/>
      <c r="D77" s="411" t="s">
        <v>1113</v>
      </c>
      <c r="E77" s="412" t="s">
        <v>1114</v>
      </c>
      <c r="F77" s="413"/>
      <c r="G77" s="414"/>
      <c r="H77" s="412"/>
      <c r="I77" s="415"/>
      <c r="J77" s="415"/>
      <c r="K77" s="415"/>
      <c r="L77" s="415"/>
      <c r="M77" s="415"/>
      <c r="N77" s="416"/>
      <c r="O77" s="415"/>
      <c r="P77" s="415"/>
      <c r="Q77" s="417"/>
    </row>
    <row r="78" spans="2:18" ht="15.75" customHeight="1">
      <c r="B78" s="101"/>
      <c r="C78" s="9"/>
      <c r="D78" s="101"/>
      <c r="F78" s="409"/>
      <c r="G78" s="410"/>
      <c r="H78" s="101"/>
    </row>
    <row r="79" spans="2:18" ht="15.75" customHeight="1">
      <c r="B79" s="101"/>
      <c r="C79" s="9"/>
      <c r="D79" s="101"/>
      <c r="F79" s="409"/>
      <c r="G79" s="410"/>
      <c r="H79" s="101"/>
    </row>
    <row r="80" spans="2:18" ht="15.75" customHeight="1">
      <c r="N80" s="9"/>
      <c r="O80" s="12"/>
    </row>
    <row r="81" spans="1:18" ht="15.75" customHeight="1">
      <c r="N81" s="107"/>
      <c r="O81" s="107"/>
    </row>
    <row r="82" spans="1:18" ht="15.75" customHeight="1">
      <c r="N82" s="106"/>
      <c r="O82" s="18"/>
    </row>
    <row r="87" spans="1:18" ht="15.75" customHeight="1">
      <c r="C87" s="1"/>
    </row>
    <row r="88" spans="1:18" s="10" customFormat="1" ht="15.75" customHeight="1">
      <c r="A88" s="8"/>
      <c r="B88" s="8"/>
      <c r="C88" s="8"/>
      <c r="D88" s="9"/>
      <c r="E88" s="9"/>
      <c r="F88" s="9"/>
      <c r="G88" s="9"/>
      <c r="H88" s="9"/>
      <c r="I88" s="9"/>
      <c r="J88" s="9"/>
      <c r="K88" s="9"/>
      <c r="L88" s="9"/>
      <c r="M88" s="9"/>
      <c r="N88" s="89"/>
      <c r="P88" s="9"/>
      <c r="Q88" s="9"/>
      <c r="R88" s="9"/>
    </row>
    <row r="89" spans="1:18" s="10" customFormat="1" ht="15.75" customHeight="1">
      <c r="A89" s="8"/>
      <c r="B89" s="8"/>
      <c r="C89" s="8"/>
      <c r="D89" s="9"/>
      <c r="E89" s="9"/>
      <c r="F89" s="9"/>
      <c r="G89" s="9"/>
      <c r="H89" s="9"/>
      <c r="I89" s="9"/>
      <c r="J89" s="9"/>
      <c r="K89" s="9"/>
      <c r="L89" s="9"/>
      <c r="M89" s="9"/>
      <c r="N89" s="91"/>
      <c r="P89" s="9"/>
      <c r="Q89" s="9"/>
      <c r="R89" s="9"/>
    </row>
  </sheetData>
  <sheetProtection sheet="1" objects="1" scenarios="1" insertColumns="0" insertRows="0"/>
  <mergeCells count="207">
    <mergeCell ref="D75:Q76"/>
    <mergeCell ref="J37:L37"/>
    <mergeCell ref="O37:Q37"/>
    <mergeCell ref="F61:G61"/>
    <mergeCell ref="F62:G62"/>
    <mergeCell ref="J41:L41"/>
    <mergeCell ref="O41:Q41"/>
    <mergeCell ref="F59:G59"/>
    <mergeCell ref="F60:G60"/>
    <mergeCell ref="P60:Q60"/>
    <mergeCell ref="P61:Q61"/>
    <mergeCell ref="P62:Q62"/>
    <mergeCell ref="P66:Q66"/>
    <mergeCell ref="F63:G63"/>
    <mergeCell ref="F64:G64"/>
    <mergeCell ref="F65:G65"/>
    <mergeCell ref="F66:G66"/>
    <mergeCell ref="N64:O64"/>
    <mergeCell ref="N65:O65"/>
    <mergeCell ref="N66:O66"/>
    <mergeCell ref="L66:M66"/>
    <mergeCell ref="L64:M64"/>
    <mergeCell ref="L60:M60"/>
    <mergeCell ref="L61:M61"/>
    <mergeCell ref="D74:R74"/>
    <mergeCell ref="J25:L25"/>
    <mergeCell ref="O25:Q25"/>
    <mergeCell ref="F71:G71"/>
    <mergeCell ref="D51:E52"/>
    <mergeCell ref="P50:Q50"/>
    <mergeCell ref="F69:G69"/>
    <mergeCell ref="F70:G70"/>
    <mergeCell ref="P63:Q63"/>
    <mergeCell ref="P64:Q64"/>
    <mergeCell ref="P65:Q65"/>
    <mergeCell ref="P55:Q55"/>
    <mergeCell ref="P56:Q56"/>
    <mergeCell ref="P57:Q57"/>
    <mergeCell ref="P58:Q58"/>
    <mergeCell ref="P59:Q59"/>
    <mergeCell ref="L65:M65"/>
    <mergeCell ref="N62:O62"/>
    <mergeCell ref="N63:O63"/>
    <mergeCell ref="L62:M62"/>
    <mergeCell ref="L63:M63"/>
    <mergeCell ref="J60:K60"/>
    <mergeCell ref="J61:K61"/>
    <mergeCell ref="D63:E63"/>
    <mergeCell ref="N61:O61"/>
    <mergeCell ref="L55:M55"/>
    <mergeCell ref="L56:M56"/>
    <mergeCell ref="L57:M57"/>
    <mergeCell ref="L58:M58"/>
    <mergeCell ref="L59:M59"/>
    <mergeCell ref="J56:K56"/>
    <mergeCell ref="J57:K57"/>
    <mergeCell ref="J58:K58"/>
    <mergeCell ref="J59:K59"/>
    <mergeCell ref="N55:O55"/>
    <mergeCell ref="N56:O56"/>
    <mergeCell ref="N57:O57"/>
    <mergeCell ref="N58:O58"/>
    <mergeCell ref="N59:O59"/>
    <mergeCell ref="N60:O60"/>
    <mergeCell ref="D66:E66"/>
    <mergeCell ref="H55:I55"/>
    <mergeCell ref="H56:I56"/>
    <mergeCell ref="H57:I57"/>
    <mergeCell ref="H58:I58"/>
    <mergeCell ref="H59:I59"/>
    <mergeCell ref="H60:I60"/>
    <mergeCell ref="H66:I66"/>
    <mergeCell ref="J62:K62"/>
    <mergeCell ref="J63:K63"/>
    <mergeCell ref="J64:K64"/>
    <mergeCell ref="J65:K65"/>
    <mergeCell ref="J66:K66"/>
    <mergeCell ref="H52:I52"/>
    <mergeCell ref="F55:G55"/>
    <mergeCell ref="F56:G56"/>
    <mergeCell ref="F57:G57"/>
    <mergeCell ref="F58:G58"/>
    <mergeCell ref="D65:E65"/>
    <mergeCell ref="D64:E64"/>
    <mergeCell ref="F51:G52"/>
    <mergeCell ref="H51:Q51"/>
    <mergeCell ref="F53:G53"/>
    <mergeCell ref="J55:K55"/>
    <mergeCell ref="J54:K54"/>
    <mergeCell ref="L54:M54"/>
    <mergeCell ref="N54:O54"/>
    <mergeCell ref="P52:Q52"/>
    <mergeCell ref="H61:I61"/>
    <mergeCell ref="H62:I62"/>
    <mergeCell ref="D55:E55"/>
    <mergeCell ref="D56:E56"/>
    <mergeCell ref="D57:E57"/>
    <mergeCell ref="D58:E58"/>
    <mergeCell ref="D59:E59"/>
    <mergeCell ref="D60:E60"/>
    <mergeCell ref="D61:E61"/>
    <mergeCell ref="J67:K67"/>
    <mergeCell ref="D62:E62"/>
    <mergeCell ref="J45:L45"/>
    <mergeCell ref="O45:Q45"/>
    <mergeCell ref="D53:E53"/>
    <mergeCell ref="D54:E54"/>
    <mergeCell ref="D67:E67"/>
    <mergeCell ref="L52:M52"/>
    <mergeCell ref="N52:O52"/>
    <mergeCell ref="F54:G54"/>
    <mergeCell ref="L67:M67"/>
    <mergeCell ref="N67:O67"/>
    <mergeCell ref="P67:Q67"/>
    <mergeCell ref="H67:I67"/>
    <mergeCell ref="H53:I53"/>
    <mergeCell ref="J53:K53"/>
    <mergeCell ref="L53:M53"/>
    <mergeCell ref="N53:O53"/>
    <mergeCell ref="P53:Q53"/>
    <mergeCell ref="H54:I54"/>
    <mergeCell ref="F67:G67"/>
    <mergeCell ref="H63:I63"/>
    <mergeCell ref="H64:I64"/>
    <mergeCell ref="H65:I65"/>
    <mergeCell ref="P54:Q54"/>
    <mergeCell ref="J42:L42"/>
    <mergeCell ref="O42:Q42"/>
    <mergeCell ref="J43:L43"/>
    <mergeCell ref="O43:Q43"/>
    <mergeCell ref="J44:L44"/>
    <mergeCell ref="O44:Q44"/>
    <mergeCell ref="J52:K52"/>
    <mergeCell ref="J35:L35"/>
    <mergeCell ref="O35:Q35"/>
    <mergeCell ref="J27:L27"/>
    <mergeCell ref="O27:Q27"/>
    <mergeCell ref="J30:L30"/>
    <mergeCell ref="O30:Q30"/>
    <mergeCell ref="J31:L31"/>
    <mergeCell ref="O31:Q31"/>
    <mergeCell ref="J38:L38"/>
    <mergeCell ref="O38:Q38"/>
    <mergeCell ref="E42:G42"/>
    <mergeCell ref="J39:L39"/>
    <mergeCell ref="O39:Q39"/>
    <mergeCell ref="J32:L32"/>
    <mergeCell ref="O32:Q32"/>
    <mergeCell ref="J33:L33"/>
    <mergeCell ref="O33:Q33"/>
    <mergeCell ref="J36:L36"/>
    <mergeCell ref="O36:Q36"/>
    <mergeCell ref="J29:L29"/>
    <mergeCell ref="O29:Q29"/>
    <mergeCell ref="J26:L26"/>
    <mergeCell ref="O26:Q26"/>
    <mergeCell ref="J18:L18"/>
    <mergeCell ref="J19:L19"/>
    <mergeCell ref="J20:L20"/>
    <mergeCell ref="J21:L21"/>
    <mergeCell ref="O18:Q18"/>
    <mergeCell ref="O19:Q19"/>
    <mergeCell ref="O20:Q20"/>
    <mergeCell ref="O21:Q21"/>
    <mergeCell ref="J23:L23"/>
    <mergeCell ref="O23:Q23"/>
    <mergeCell ref="J24:L24"/>
    <mergeCell ref="O24:Q24"/>
    <mergeCell ref="E24:G24"/>
    <mergeCell ref="E18:G18"/>
    <mergeCell ref="E25:G25"/>
    <mergeCell ref="J14:L14"/>
    <mergeCell ref="J15:L15"/>
    <mergeCell ref="O12:Q12"/>
    <mergeCell ref="O13:Q13"/>
    <mergeCell ref="O14:Q14"/>
    <mergeCell ref="O15:Q15"/>
    <mergeCell ref="J12:L12"/>
    <mergeCell ref="J13:L13"/>
    <mergeCell ref="E19:G19"/>
    <mergeCell ref="E20:G20"/>
    <mergeCell ref="J17:L17"/>
    <mergeCell ref="O17:Q17"/>
    <mergeCell ref="E26:G26"/>
    <mergeCell ref="E27:G27"/>
    <mergeCell ref="B2:K2"/>
    <mergeCell ref="N50:O50"/>
    <mergeCell ref="E6:G6"/>
    <mergeCell ref="E9:G9"/>
    <mergeCell ref="E12:G12"/>
    <mergeCell ref="E13:G13"/>
    <mergeCell ref="E14:G14"/>
    <mergeCell ref="E15:G15"/>
    <mergeCell ref="E44:G44"/>
    <mergeCell ref="E45:G45"/>
    <mergeCell ref="E30:G30"/>
    <mergeCell ref="E31:G31"/>
    <mergeCell ref="E32:G32"/>
    <mergeCell ref="E33:G33"/>
    <mergeCell ref="E36:G36"/>
    <mergeCell ref="E37:G37"/>
    <mergeCell ref="J11:L11"/>
    <mergeCell ref="O11:Q11"/>
    <mergeCell ref="E38:G38"/>
    <mergeCell ref="E39:G39"/>
    <mergeCell ref="E43:G43"/>
    <mergeCell ref="E21:G21"/>
  </mergeCells>
  <phoneticPr fontId="2"/>
  <conditionalFormatting sqref="J12:M15">
    <cfRule type="expression" dxfId="12" priority="14" stopIfTrue="1">
      <formula>$V$11=FALSE</formula>
    </cfRule>
  </conditionalFormatting>
  <conditionalFormatting sqref="J18:M21">
    <cfRule type="expression" dxfId="11" priority="13" stopIfTrue="1">
      <formula>$V$17=FALSE</formula>
    </cfRule>
  </conditionalFormatting>
  <conditionalFormatting sqref="J24:M27">
    <cfRule type="expression" dxfId="10" priority="12" stopIfTrue="1">
      <formula>$V$23=FALSE</formula>
    </cfRule>
  </conditionalFormatting>
  <conditionalFormatting sqref="J30:M33">
    <cfRule type="expression" dxfId="9" priority="11" stopIfTrue="1">
      <formula>$V$29=FALSE</formula>
    </cfRule>
  </conditionalFormatting>
  <conditionalFormatting sqref="J36:M39">
    <cfRule type="expression" dxfId="8" priority="10" stopIfTrue="1">
      <formula>$V$35=FALSE</formula>
    </cfRule>
  </conditionalFormatting>
  <conditionalFormatting sqref="J42:M45">
    <cfRule type="expression" dxfId="7" priority="9" stopIfTrue="1">
      <formula>$V$41=FALSE</formula>
    </cfRule>
  </conditionalFormatting>
  <conditionalFormatting sqref="O42:R45">
    <cfRule type="expression" dxfId="6" priority="8" stopIfTrue="1">
      <formula>$W$41=FALSE</formula>
    </cfRule>
  </conditionalFormatting>
  <conditionalFormatting sqref="O36:R39">
    <cfRule type="expression" dxfId="5" priority="7" stopIfTrue="1">
      <formula>$W$35=FALSE</formula>
    </cfRule>
  </conditionalFormatting>
  <conditionalFormatting sqref="O30:R33">
    <cfRule type="expression" dxfId="4" priority="6" stopIfTrue="1">
      <formula>$W$29=FALSE</formula>
    </cfRule>
  </conditionalFormatting>
  <conditionalFormatting sqref="O24:R27">
    <cfRule type="expression" dxfId="3" priority="5" stopIfTrue="1">
      <formula>$W$23=FALSE</formula>
    </cfRule>
  </conditionalFormatting>
  <conditionalFormatting sqref="O18:R21">
    <cfRule type="expression" dxfId="2" priority="4" stopIfTrue="1">
      <formula>$W$17=FALSE</formula>
    </cfRule>
  </conditionalFormatting>
  <conditionalFormatting sqref="O12:R15">
    <cfRule type="expression" dxfId="1" priority="3" stopIfTrue="1">
      <formula>$W$11=FALSE</formula>
    </cfRule>
  </conditionalFormatting>
  <conditionalFormatting sqref="D51:Q67">
    <cfRule type="expression" dxfId="0" priority="1" stopIfTrue="1">
      <formula>$V$1&lt;&gt;"バイオマス燃料製造"</formula>
    </cfRule>
  </conditionalFormatting>
  <dataValidations count="3">
    <dataValidation type="list" allowBlank="1" showInputMessage="1" showErrorMessage="1" error="「固体」「液体」「気体」のいずれかを選択してください。" prompt="「固体」「液体」「気体」のいずれかを選択してください。" sqref="E13:G13">
      <formula1>バイオマス燃料の形態</formula1>
    </dataValidation>
    <dataValidation type="list" allowBlank="1" showInputMessage="1" showErrorMessage="1" error="「固体」「液体」「気体」いずれかを選択してください。" prompt="「固体」「液体」「気体」いずれかを選択してください。" sqref="O13:Q13 J13:L13">
      <formula1>バイオマス燃料の形態</formula1>
    </dataValidation>
    <dataValidation type="list" allowBlank="1" showInputMessage="1" showErrorMessage="1" error="「メタン発酵方式」または「メタン発酵方式以外」のいずれかを選択してください。" prompt="「メタン発酵方式」または「メタン発酵方式以外」のいずれかを選択してください。" sqref="E6:G6">
      <formula1>バイオマス燃料製造設備の方式</formula1>
    </dataValidation>
  </dataValidations>
  <pageMargins left="0.43307086614173229" right="0" top="0.15748031496062992" bottom="0.15748031496062992" header="0.31496062992125984" footer="0.31496062992125984"/>
  <pageSetup paperSize="9" scale="93" fitToHeight="0" orientation="landscape" blackAndWhite="1" r:id="rId1"/>
  <rowBreaks count="2" manualBreakCount="2">
    <brk id="33" max="18" man="1"/>
    <brk id="4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240973" r:id="rId4" name="Check Box 13">
              <controlPr defaultSize="0" autoFill="0" autoLine="0" autoPict="0">
                <anchor moveWithCells="1">
                  <from>
                    <xdr:col>9</xdr:col>
                    <xdr:colOff>247650</xdr:colOff>
                    <xdr:row>10</xdr:row>
                    <xdr:rowOff>19050</xdr:rowOff>
                  </from>
                  <to>
                    <xdr:col>9</xdr:col>
                    <xdr:colOff>476250</xdr:colOff>
                    <xdr:row>10</xdr:row>
                    <xdr:rowOff>228600</xdr:rowOff>
                  </to>
                </anchor>
              </controlPr>
            </control>
          </mc:Choice>
        </mc:AlternateContent>
        <mc:AlternateContent xmlns:mc="http://schemas.openxmlformats.org/markup-compatibility/2006">
          <mc:Choice Requires="x14">
            <control shapeId="3240974" r:id="rId5" name="Check Box 14">
              <controlPr defaultSize="0" autoFill="0" autoLine="0" autoPict="0">
                <anchor moveWithCells="1">
                  <from>
                    <xdr:col>14</xdr:col>
                    <xdr:colOff>200025</xdr:colOff>
                    <xdr:row>10</xdr:row>
                    <xdr:rowOff>19050</xdr:rowOff>
                  </from>
                  <to>
                    <xdr:col>14</xdr:col>
                    <xdr:colOff>428625</xdr:colOff>
                    <xdr:row>10</xdr:row>
                    <xdr:rowOff>228600</xdr:rowOff>
                  </to>
                </anchor>
              </controlPr>
            </control>
          </mc:Choice>
        </mc:AlternateContent>
        <mc:AlternateContent xmlns:mc="http://schemas.openxmlformats.org/markup-compatibility/2006">
          <mc:Choice Requires="x14">
            <control shapeId="3240975" r:id="rId6" name="Check Box 15">
              <controlPr defaultSize="0" autoFill="0" autoLine="0" autoPict="0">
                <anchor moveWithCells="1">
                  <from>
                    <xdr:col>9</xdr:col>
                    <xdr:colOff>247650</xdr:colOff>
                    <xdr:row>15</xdr:row>
                    <xdr:rowOff>228600</xdr:rowOff>
                  </from>
                  <to>
                    <xdr:col>9</xdr:col>
                    <xdr:colOff>476250</xdr:colOff>
                    <xdr:row>17</xdr:row>
                    <xdr:rowOff>0</xdr:rowOff>
                  </to>
                </anchor>
              </controlPr>
            </control>
          </mc:Choice>
        </mc:AlternateContent>
        <mc:AlternateContent xmlns:mc="http://schemas.openxmlformats.org/markup-compatibility/2006">
          <mc:Choice Requires="x14">
            <control shapeId="3240976" r:id="rId7" name="Check Box 16">
              <controlPr defaultSize="0" autoFill="0" autoLine="0" autoPict="0">
                <anchor moveWithCells="1">
                  <from>
                    <xdr:col>14</xdr:col>
                    <xdr:colOff>200025</xdr:colOff>
                    <xdr:row>15</xdr:row>
                    <xdr:rowOff>228600</xdr:rowOff>
                  </from>
                  <to>
                    <xdr:col>14</xdr:col>
                    <xdr:colOff>428625</xdr:colOff>
                    <xdr:row>17</xdr:row>
                    <xdr:rowOff>0</xdr:rowOff>
                  </to>
                </anchor>
              </controlPr>
            </control>
          </mc:Choice>
        </mc:AlternateContent>
        <mc:AlternateContent xmlns:mc="http://schemas.openxmlformats.org/markup-compatibility/2006">
          <mc:Choice Requires="x14">
            <control shapeId="3240977" r:id="rId8" name="Check Box 17">
              <controlPr defaultSize="0" autoFill="0" autoLine="0" autoPict="0">
                <anchor moveWithCells="1">
                  <from>
                    <xdr:col>9</xdr:col>
                    <xdr:colOff>247650</xdr:colOff>
                    <xdr:row>21</xdr:row>
                    <xdr:rowOff>190500</xdr:rowOff>
                  </from>
                  <to>
                    <xdr:col>9</xdr:col>
                    <xdr:colOff>476250</xdr:colOff>
                    <xdr:row>23</xdr:row>
                    <xdr:rowOff>0</xdr:rowOff>
                  </to>
                </anchor>
              </controlPr>
            </control>
          </mc:Choice>
        </mc:AlternateContent>
        <mc:AlternateContent xmlns:mc="http://schemas.openxmlformats.org/markup-compatibility/2006">
          <mc:Choice Requires="x14">
            <control shapeId="3240978" r:id="rId9" name="Check Box 18">
              <controlPr defaultSize="0" autoFill="0" autoLine="0" autoPict="0">
                <anchor moveWithCells="1">
                  <from>
                    <xdr:col>14</xdr:col>
                    <xdr:colOff>200025</xdr:colOff>
                    <xdr:row>21</xdr:row>
                    <xdr:rowOff>190500</xdr:rowOff>
                  </from>
                  <to>
                    <xdr:col>14</xdr:col>
                    <xdr:colOff>428625</xdr:colOff>
                    <xdr:row>23</xdr:row>
                    <xdr:rowOff>0</xdr:rowOff>
                  </to>
                </anchor>
              </controlPr>
            </control>
          </mc:Choice>
        </mc:AlternateContent>
        <mc:AlternateContent xmlns:mc="http://schemas.openxmlformats.org/markup-compatibility/2006">
          <mc:Choice Requires="x14">
            <control shapeId="3240979" r:id="rId10" name="Check Box 19">
              <controlPr defaultSize="0" autoFill="0" autoLine="0" autoPict="0">
                <anchor moveWithCells="1">
                  <from>
                    <xdr:col>9</xdr:col>
                    <xdr:colOff>247650</xdr:colOff>
                    <xdr:row>27</xdr:row>
                    <xdr:rowOff>190500</xdr:rowOff>
                  </from>
                  <to>
                    <xdr:col>9</xdr:col>
                    <xdr:colOff>476250</xdr:colOff>
                    <xdr:row>29</xdr:row>
                    <xdr:rowOff>0</xdr:rowOff>
                  </to>
                </anchor>
              </controlPr>
            </control>
          </mc:Choice>
        </mc:AlternateContent>
        <mc:AlternateContent xmlns:mc="http://schemas.openxmlformats.org/markup-compatibility/2006">
          <mc:Choice Requires="x14">
            <control shapeId="3240980" r:id="rId11" name="Check Box 20">
              <controlPr defaultSize="0" autoFill="0" autoLine="0" autoPict="0">
                <anchor moveWithCells="1">
                  <from>
                    <xdr:col>14</xdr:col>
                    <xdr:colOff>200025</xdr:colOff>
                    <xdr:row>27</xdr:row>
                    <xdr:rowOff>190500</xdr:rowOff>
                  </from>
                  <to>
                    <xdr:col>14</xdr:col>
                    <xdr:colOff>428625</xdr:colOff>
                    <xdr:row>29</xdr:row>
                    <xdr:rowOff>0</xdr:rowOff>
                  </to>
                </anchor>
              </controlPr>
            </control>
          </mc:Choice>
        </mc:AlternateContent>
        <mc:AlternateContent xmlns:mc="http://schemas.openxmlformats.org/markup-compatibility/2006">
          <mc:Choice Requires="x14">
            <control shapeId="3240981" r:id="rId12" name="Check Box 21">
              <controlPr defaultSize="0" autoFill="0" autoLine="0" autoPict="0">
                <anchor moveWithCells="1">
                  <from>
                    <xdr:col>9</xdr:col>
                    <xdr:colOff>247650</xdr:colOff>
                    <xdr:row>33</xdr:row>
                    <xdr:rowOff>190500</xdr:rowOff>
                  </from>
                  <to>
                    <xdr:col>9</xdr:col>
                    <xdr:colOff>476250</xdr:colOff>
                    <xdr:row>35</xdr:row>
                    <xdr:rowOff>0</xdr:rowOff>
                  </to>
                </anchor>
              </controlPr>
            </control>
          </mc:Choice>
        </mc:AlternateContent>
        <mc:AlternateContent xmlns:mc="http://schemas.openxmlformats.org/markup-compatibility/2006">
          <mc:Choice Requires="x14">
            <control shapeId="3240982" r:id="rId13" name="Check Box 22">
              <controlPr defaultSize="0" autoFill="0" autoLine="0" autoPict="0">
                <anchor moveWithCells="1">
                  <from>
                    <xdr:col>14</xdr:col>
                    <xdr:colOff>200025</xdr:colOff>
                    <xdr:row>33</xdr:row>
                    <xdr:rowOff>190500</xdr:rowOff>
                  </from>
                  <to>
                    <xdr:col>14</xdr:col>
                    <xdr:colOff>428625</xdr:colOff>
                    <xdr:row>35</xdr:row>
                    <xdr:rowOff>0</xdr:rowOff>
                  </to>
                </anchor>
              </controlPr>
            </control>
          </mc:Choice>
        </mc:AlternateContent>
        <mc:AlternateContent xmlns:mc="http://schemas.openxmlformats.org/markup-compatibility/2006">
          <mc:Choice Requires="x14">
            <control shapeId="3240983" r:id="rId14" name="Check Box 23">
              <controlPr defaultSize="0" autoFill="0" autoLine="0" autoPict="0">
                <anchor moveWithCells="1">
                  <from>
                    <xdr:col>9</xdr:col>
                    <xdr:colOff>247650</xdr:colOff>
                    <xdr:row>39</xdr:row>
                    <xdr:rowOff>190500</xdr:rowOff>
                  </from>
                  <to>
                    <xdr:col>9</xdr:col>
                    <xdr:colOff>476250</xdr:colOff>
                    <xdr:row>41</xdr:row>
                    <xdr:rowOff>0</xdr:rowOff>
                  </to>
                </anchor>
              </controlPr>
            </control>
          </mc:Choice>
        </mc:AlternateContent>
        <mc:AlternateContent xmlns:mc="http://schemas.openxmlformats.org/markup-compatibility/2006">
          <mc:Choice Requires="x14">
            <control shapeId="3240984" r:id="rId15" name="Check Box 24">
              <controlPr defaultSize="0" autoFill="0" autoLine="0" autoPict="0">
                <anchor moveWithCells="1">
                  <from>
                    <xdr:col>14</xdr:col>
                    <xdr:colOff>200025</xdr:colOff>
                    <xdr:row>39</xdr:row>
                    <xdr:rowOff>190500</xdr:rowOff>
                  </from>
                  <to>
                    <xdr:col>14</xdr:col>
                    <xdr:colOff>428625</xdr:colOff>
                    <xdr:row>41</xdr:row>
                    <xdr:rowOff>0</xdr:rowOff>
                  </to>
                </anchor>
              </controlPr>
            </control>
          </mc:Choice>
        </mc:AlternateContent>
        <mc:AlternateContent xmlns:mc="http://schemas.openxmlformats.org/markup-compatibility/2006">
          <mc:Choice Requires="x14">
            <control shapeId="3240989" r:id="rId16" name="Check Box 29">
              <controlPr defaultSize="0" autoFill="0" autoLine="0" autoPict="0">
                <anchor moveWithCells="1">
                  <from>
                    <xdr:col>3</xdr:col>
                    <xdr:colOff>104775</xdr:colOff>
                    <xdr:row>75</xdr:row>
                    <xdr:rowOff>209550</xdr:rowOff>
                  </from>
                  <to>
                    <xdr:col>3</xdr:col>
                    <xdr:colOff>428625</xdr:colOff>
                    <xdr:row>77</xdr:row>
                    <xdr:rowOff>57150</xdr:rowOff>
                  </to>
                </anchor>
              </controlPr>
            </control>
          </mc:Choice>
        </mc:AlternateContent>
        <mc:AlternateContent xmlns:mc="http://schemas.openxmlformats.org/markup-compatibility/2006">
          <mc:Choice Requires="x14">
            <control shapeId="3240990" r:id="rId17" name="Check Box 30">
              <controlPr defaultSize="0" autoFill="0" autoLine="0" autoPict="0">
                <anchor moveWithCells="1">
                  <from>
                    <xdr:col>3</xdr:col>
                    <xdr:colOff>1704975</xdr:colOff>
                    <xdr:row>75</xdr:row>
                    <xdr:rowOff>209550</xdr:rowOff>
                  </from>
                  <to>
                    <xdr:col>4</xdr:col>
                    <xdr:colOff>123825</xdr:colOff>
                    <xdr:row>77</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IT27"/>
  <sheetViews>
    <sheetView view="pageBreakPreview" zoomScaleNormal="70" zoomScaleSheetLayoutView="100" workbookViewId="0"/>
  </sheetViews>
  <sheetFormatPr defaultRowHeight="18.75"/>
  <cols>
    <col min="1" max="1" width="2.90625" customWidth="1"/>
    <col min="2" max="2" width="5" customWidth="1"/>
    <col min="3" max="5" width="9.08984375" customWidth="1"/>
    <col min="6" max="6" width="11.1796875" customWidth="1"/>
    <col min="7" max="7" width="5.453125" customWidth="1"/>
    <col min="8" max="8" width="4.54296875" customWidth="1"/>
    <col min="9" max="9" width="8.08984375" customWidth="1"/>
    <col min="10" max="10" width="5.453125" customWidth="1"/>
    <col min="11" max="11" width="7.26953125" customWidth="1"/>
    <col min="12" max="12" width="1.90625" customWidth="1"/>
    <col min="13" max="13" width="8.6328125" customWidth="1"/>
    <col min="14" max="14" width="9.7265625" customWidth="1"/>
    <col min="15" max="15" width="9.1796875" customWidth="1"/>
  </cols>
  <sheetData>
    <row r="1" spans="1:254" ht="18.75" customHeight="1">
      <c r="A1" s="178" t="s">
        <v>1021</v>
      </c>
      <c r="B1" s="157"/>
      <c r="C1" s="158"/>
      <c r="D1" s="158"/>
      <c r="E1" s="158"/>
      <c r="F1" s="57"/>
      <c r="G1" s="157"/>
      <c r="H1" s="157"/>
      <c r="I1" s="157"/>
      <c r="J1" s="157"/>
      <c r="K1" s="324"/>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row>
    <row r="2" spans="1:254" ht="22.5" customHeight="1">
      <c r="A2" s="55"/>
      <c r="B2" s="938" t="s">
        <v>342</v>
      </c>
      <c r="C2" s="938"/>
      <c r="D2" s="938"/>
      <c r="E2" s="938"/>
      <c r="F2" s="938"/>
      <c r="G2" s="938"/>
      <c r="H2" s="938"/>
      <c r="I2" s="938"/>
      <c r="J2" s="938"/>
      <c r="K2" s="938"/>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row>
    <row r="3" spans="1:254" ht="20.100000000000001" customHeight="1">
      <c r="A3" s="55"/>
      <c r="B3" s="939" t="s">
        <v>1197</v>
      </c>
      <c r="C3" s="939"/>
      <c r="D3" s="939"/>
      <c r="E3" s="939"/>
      <c r="F3" s="939"/>
      <c r="G3" s="939"/>
      <c r="H3" s="939"/>
      <c r="I3" s="939"/>
      <c r="J3" s="939"/>
      <c r="K3" s="939"/>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row>
    <row r="4" spans="1:254" ht="20.100000000000001" customHeight="1">
      <c r="A4" s="55"/>
      <c r="B4" s="939" t="s">
        <v>1106</v>
      </c>
      <c r="C4" s="939"/>
      <c r="D4" s="939"/>
      <c r="E4" s="939"/>
      <c r="F4" s="939"/>
      <c r="G4" s="939"/>
      <c r="H4" s="939"/>
      <c r="I4" s="939"/>
      <c r="J4" s="939"/>
      <c r="K4" s="939"/>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row>
    <row r="5" spans="1:254" ht="20.100000000000001" customHeight="1">
      <c r="A5" s="55"/>
      <c r="B5" s="940" t="s">
        <v>1107</v>
      </c>
      <c r="C5" s="940"/>
      <c r="D5" s="940"/>
      <c r="E5" s="940"/>
      <c r="F5" s="940"/>
      <c r="G5" s="940"/>
      <c r="H5" s="940"/>
      <c r="I5" s="940"/>
      <c r="J5" s="940"/>
      <c r="K5" s="940"/>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row>
    <row r="6" spans="1:254" ht="20.100000000000001" customHeight="1">
      <c r="A6" s="55"/>
      <c r="B6" s="940" t="s">
        <v>1108</v>
      </c>
      <c r="C6" s="940"/>
      <c r="D6" s="940"/>
      <c r="E6" s="940"/>
      <c r="F6" s="940"/>
      <c r="G6" s="940"/>
      <c r="H6" s="940"/>
      <c r="I6" s="940"/>
      <c r="J6" s="940"/>
      <c r="K6" s="940"/>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row>
    <row r="7" spans="1:254" ht="15.75" customHeight="1">
      <c r="A7" s="55"/>
      <c r="B7" s="160"/>
      <c r="C7" s="160"/>
      <c r="D7" s="160"/>
      <c r="E7" s="55"/>
      <c r="F7" s="57"/>
      <c r="G7" s="157"/>
      <c r="H7" s="157"/>
      <c r="I7" s="157"/>
      <c r="J7" s="157"/>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row>
    <row r="8" spans="1:254" ht="30.75" customHeight="1">
      <c r="A8" s="55"/>
      <c r="B8" s="936" t="s">
        <v>335</v>
      </c>
      <c r="C8" s="936" t="s">
        <v>651</v>
      </c>
      <c r="D8" s="937"/>
      <c r="E8" s="942" t="s">
        <v>336</v>
      </c>
      <c r="F8" s="944" t="s">
        <v>337</v>
      </c>
      <c r="G8" s="942" t="s">
        <v>338</v>
      </c>
      <c r="H8" s="942" t="s">
        <v>339</v>
      </c>
      <c r="I8" s="945" t="s">
        <v>340</v>
      </c>
      <c r="J8" s="942" t="s">
        <v>341</v>
      </c>
      <c r="K8" s="942" t="s">
        <v>211</v>
      </c>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row>
    <row r="9" spans="1:254" ht="30" customHeight="1">
      <c r="A9" s="157"/>
      <c r="B9" s="941"/>
      <c r="C9" s="264" t="s">
        <v>652</v>
      </c>
      <c r="D9" s="264" t="s">
        <v>653</v>
      </c>
      <c r="E9" s="943"/>
      <c r="F9" s="943"/>
      <c r="G9" s="943"/>
      <c r="H9" s="943"/>
      <c r="I9" s="946"/>
      <c r="J9" s="943"/>
      <c r="K9" s="946"/>
      <c r="L9" s="157"/>
      <c r="M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7"/>
      <c r="HS9" s="157"/>
      <c r="HT9" s="157"/>
      <c r="HU9" s="157"/>
      <c r="HV9" s="157"/>
      <c r="HW9" s="157"/>
      <c r="HX9" s="157"/>
      <c r="HY9" s="157"/>
      <c r="HZ9" s="157"/>
      <c r="IA9" s="157"/>
      <c r="IB9" s="157"/>
      <c r="IC9" s="157"/>
      <c r="ID9" s="157"/>
      <c r="IE9" s="157"/>
      <c r="IF9" s="157"/>
      <c r="IG9" s="157"/>
      <c r="IH9" s="157"/>
      <c r="II9" s="157"/>
      <c r="IJ9" s="157"/>
      <c r="IK9" s="157"/>
      <c r="IL9" s="157"/>
      <c r="IM9" s="157"/>
      <c r="IN9" s="157"/>
      <c r="IO9" s="157"/>
      <c r="IP9" s="157"/>
      <c r="IQ9" s="157"/>
      <c r="IR9" s="157"/>
      <c r="IS9" s="157"/>
      <c r="IT9" s="157"/>
    </row>
    <row r="10" spans="1:254" ht="29.25" customHeight="1">
      <c r="A10" s="159"/>
      <c r="B10" s="561">
        <v>1</v>
      </c>
      <c r="C10" s="578"/>
      <c r="D10" s="579"/>
      <c r="E10" s="579"/>
      <c r="F10" s="579"/>
      <c r="G10" s="580"/>
      <c r="H10" s="580"/>
      <c r="I10" s="579"/>
      <c r="J10" s="579"/>
      <c r="K10" s="579"/>
      <c r="L10" s="159"/>
      <c r="M10" s="234"/>
      <c r="O10" s="234"/>
      <c r="P10" s="234"/>
      <c r="Q10" s="234"/>
      <c r="R10" s="234"/>
      <c r="S10" s="234"/>
      <c r="T10" s="234"/>
      <c r="U10" s="234"/>
      <c r="V10" s="234"/>
      <c r="W10" s="234"/>
      <c r="X10" s="234"/>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59"/>
      <c r="FZ10" s="159"/>
      <c r="GA10" s="159"/>
      <c r="GB10" s="159"/>
      <c r="GC10" s="159"/>
      <c r="GD10" s="159"/>
      <c r="GE10" s="159"/>
      <c r="GF10" s="159"/>
      <c r="GG10" s="159"/>
      <c r="GH10" s="159"/>
      <c r="GI10" s="159"/>
      <c r="GJ10" s="159"/>
      <c r="GK10" s="159"/>
      <c r="GL10" s="159"/>
      <c r="GM10" s="159"/>
      <c r="GN10" s="159"/>
      <c r="GO10" s="159"/>
      <c r="GP10" s="159"/>
      <c r="GQ10" s="159"/>
      <c r="GR10" s="159"/>
      <c r="GS10" s="159"/>
      <c r="GT10" s="159"/>
      <c r="GU10" s="159"/>
      <c r="GV10" s="159"/>
      <c r="GW10" s="159"/>
      <c r="GX10" s="159"/>
      <c r="GY10" s="159"/>
      <c r="GZ10" s="159"/>
      <c r="HA10" s="159"/>
      <c r="HB10" s="159"/>
      <c r="HC10" s="159"/>
      <c r="HD10" s="159"/>
      <c r="HE10" s="159"/>
      <c r="HF10" s="159"/>
      <c r="HG10" s="159"/>
      <c r="HH10" s="159"/>
      <c r="HI10" s="159"/>
      <c r="HJ10" s="159"/>
      <c r="HK10" s="159"/>
      <c r="HL10" s="159"/>
      <c r="HM10" s="159"/>
      <c r="HN10" s="159"/>
      <c r="HO10" s="159"/>
      <c r="HP10" s="159"/>
      <c r="HQ10" s="159"/>
      <c r="HR10" s="159"/>
      <c r="HS10" s="159"/>
      <c r="HT10" s="159"/>
      <c r="HU10" s="159"/>
      <c r="HV10" s="159"/>
      <c r="HW10" s="159"/>
      <c r="HX10" s="159"/>
      <c r="HY10" s="159"/>
      <c r="HZ10" s="159"/>
      <c r="IA10" s="159"/>
      <c r="IB10" s="159"/>
      <c r="IC10" s="159"/>
      <c r="ID10" s="159"/>
      <c r="IE10" s="159"/>
      <c r="IF10" s="159"/>
      <c r="IG10" s="159"/>
      <c r="IH10" s="159"/>
      <c r="II10" s="159"/>
      <c r="IJ10" s="159"/>
      <c r="IK10" s="159"/>
      <c r="IL10" s="159"/>
      <c r="IM10" s="159"/>
      <c r="IN10" s="159"/>
      <c r="IO10" s="159"/>
      <c r="IP10" s="159"/>
      <c r="IQ10" s="159"/>
      <c r="IR10" s="159"/>
      <c r="IS10" s="159"/>
      <c r="IT10" s="159"/>
    </row>
    <row r="11" spans="1:254" ht="29.25" customHeight="1">
      <c r="A11" s="159"/>
      <c r="B11" s="561">
        <v>2</v>
      </c>
      <c r="C11" s="578"/>
      <c r="D11" s="579"/>
      <c r="E11" s="579"/>
      <c r="F11" s="579"/>
      <c r="G11" s="580"/>
      <c r="H11" s="580"/>
      <c r="I11" s="579"/>
      <c r="J11" s="579"/>
      <c r="K11" s="579"/>
      <c r="L11" s="159"/>
      <c r="M11" s="235"/>
      <c r="O11" s="235"/>
      <c r="P11" s="235"/>
      <c r="Q11" s="235"/>
      <c r="R11" s="235"/>
      <c r="S11" s="234"/>
      <c r="T11" s="234"/>
      <c r="U11" s="234"/>
      <c r="V11" s="234"/>
      <c r="W11" s="234"/>
      <c r="X11" s="234"/>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59"/>
      <c r="FZ11" s="159"/>
      <c r="GA11" s="159"/>
      <c r="GB11" s="159"/>
      <c r="GC11" s="159"/>
      <c r="GD11" s="159"/>
      <c r="GE11" s="159"/>
      <c r="GF11" s="159"/>
      <c r="GG11" s="159"/>
      <c r="GH11" s="159"/>
      <c r="GI11" s="159"/>
      <c r="GJ11" s="159"/>
      <c r="GK11" s="159"/>
      <c r="GL11" s="159"/>
      <c r="GM11" s="159"/>
      <c r="GN11" s="159"/>
      <c r="GO11" s="159"/>
      <c r="GP11" s="159"/>
      <c r="GQ11" s="159"/>
      <c r="GR11" s="159"/>
      <c r="GS11" s="159"/>
      <c r="GT11" s="159"/>
      <c r="GU11" s="159"/>
      <c r="GV11" s="159"/>
      <c r="GW11" s="159"/>
      <c r="GX11" s="159"/>
      <c r="GY11" s="159"/>
      <c r="GZ11" s="159"/>
      <c r="HA11" s="159"/>
      <c r="HB11" s="159"/>
      <c r="HC11" s="159"/>
      <c r="HD11" s="159"/>
      <c r="HE11" s="159"/>
      <c r="HF11" s="159"/>
      <c r="HG11" s="159"/>
      <c r="HH11" s="159"/>
      <c r="HI11" s="159"/>
      <c r="HJ11" s="159"/>
      <c r="HK11" s="159"/>
      <c r="HL11" s="159"/>
      <c r="HM11" s="159"/>
      <c r="HN11" s="159"/>
      <c r="HO11" s="159"/>
      <c r="HP11" s="159"/>
      <c r="HQ11" s="159"/>
      <c r="HR11" s="159"/>
      <c r="HS11" s="159"/>
      <c r="HT11" s="159"/>
      <c r="HU11" s="159"/>
      <c r="HV11" s="159"/>
      <c r="HW11" s="159"/>
      <c r="HX11" s="159"/>
      <c r="HY11" s="159"/>
      <c r="HZ11" s="159"/>
      <c r="IA11" s="159"/>
      <c r="IB11" s="159"/>
      <c r="IC11" s="159"/>
      <c r="ID11" s="159"/>
      <c r="IE11" s="159"/>
      <c r="IF11" s="159"/>
      <c r="IG11" s="159"/>
      <c r="IH11" s="159"/>
      <c r="II11" s="159"/>
      <c r="IJ11" s="159"/>
      <c r="IK11" s="159"/>
      <c r="IL11" s="159"/>
      <c r="IM11" s="159"/>
      <c r="IN11" s="159"/>
      <c r="IO11" s="159"/>
      <c r="IP11" s="159"/>
      <c r="IQ11" s="159"/>
      <c r="IR11" s="159"/>
      <c r="IS11" s="159"/>
      <c r="IT11" s="159"/>
    </row>
    <row r="12" spans="1:254" ht="29.25" customHeight="1">
      <c r="A12" s="159"/>
      <c r="B12" s="561">
        <v>3</v>
      </c>
      <c r="C12" s="578"/>
      <c r="D12" s="579"/>
      <c r="E12" s="579"/>
      <c r="F12" s="579"/>
      <c r="G12" s="580"/>
      <c r="H12" s="580"/>
      <c r="I12" s="579"/>
      <c r="J12" s="579"/>
      <c r="K12" s="579"/>
      <c r="L12" s="159"/>
      <c r="M12" s="235"/>
      <c r="O12" s="235"/>
      <c r="P12" s="235"/>
      <c r="Q12" s="235"/>
      <c r="R12" s="235"/>
      <c r="S12" s="234"/>
      <c r="T12" s="234"/>
      <c r="U12" s="234"/>
      <c r="V12" s="234"/>
      <c r="W12" s="234"/>
      <c r="X12" s="234"/>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c r="HW12" s="159"/>
      <c r="HX12" s="159"/>
      <c r="HY12" s="159"/>
      <c r="HZ12" s="159"/>
      <c r="IA12" s="159"/>
      <c r="IB12" s="159"/>
      <c r="IC12" s="159"/>
      <c r="ID12" s="159"/>
      <c r="IE12" s="159"/>
      <c r="IF12" s="159"/>
      <c r="IG12" s="159"/>
      <c r="IH12" s="159"/>
      <c r="II12" s="159"/>
      <c r="IJ12" s="159"/>
      <c r="IK12" s="159"/>
      <c r="IL12" s="159"/>
      <c r="IM12" s="159"/>
      <c r="IN12" s="159"/>
      <c r="IO12" s="159"/>
      <c r="IP12" s="159"/>
      <c r="IQ12" s="159"/>
      <c r="IR12" s="159"/>
      <c r="IS12" s="159"/>
      <c r="IT12" s="159"/>
    </row>
    <row r="13" spans="1:254" ht="29.25" customHeight="1">
      <c r="A13" s="159"/>
      <c r="B13" s="561">
        <v>4</v>
      </c>
      <c r="C13" s="578"/>
      <c r="D13" s="579"/>
      <c r="E13" s="579"/>
      <c r="F13" s="579"/>
      <c r="G13" s="580"/>
      <c r="H13" s="580"/>
      <c r="I13" s="579"/>
      <c r="J13" s="579"/>
      <c r="K13" s="579"/>
      <c r="L13" s="159"/>
      <c r="M13" s="235"/>
      <c r="O13" s="235"/>
      <c r="P13" s="235"/>
      <c r="Q13" s="235"/>
      <c r="R13" s="235"/>
      <c r="S13" s="234"/>
      <c r="T13" s="234"/>
      <c r="U13" s="234"/>
      <c r="V13" s="234"/>
      <c r="W13" s="234"/>
      <c r="X13" s="234"/>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c r="HW13" s="159"/>
      <c r="HX13" s="159"/>
      <c r="HY13" s="159"/>
      <c r="HZ13" s="159"/>
      <c r="IA13" s="159"/>
      <c r="IB13" s="159"/>
      <c r="IC13" s="159"/>
      <c r="ID13" s="159"/>
      <c r="IE13" s="159"/>
      <c r="IF13" s="159"/>
      <c r="IG13" s="159"/>
      <c r="IH13" s="159"/>
      <c r="II13" s="159"/>
      <c r="IJ13" s="159"/>
      <c r="IK13" s="159"/>
      <c r="IL13" s="159"/>
      <c r="IM13" s="159"/>
      <c r="IN13" s="159"/>
      <c r="IO13" s="159"/>
      <c r="IP13" s="159"/>
      <c r="IQ13" s="159"/>
      <c r="IR13" s="159"/>
      <c r="IS13" s="159"/>
      <c r="IT13" s="159"/>
    </row>
    <row r="14" spans="1:254" ht="29.25" customHeight="1">
      <c r="A14" s="159"/>
      <c r="B14" s="561">
        <v>5</v>
      </c>
      <c r="C14" s="578"/>
      <c r="D14" s="579"/>
      <c r="E14" s="579"/>
      <c r="F14" s="579"/>
      <c r="G14" s="580"/>
      <c r="H14" s="580"/>
      <c r="I14" s="579"/>
      <c r="J14" s="579"/>
      <c r="K14" s="579"/>
      <c r="L14" s="159"/>
      <c r="M14" s="235"/>
      <c r="O14" s="235"/>
      <c r="P14" s="235"/>
      <c r="Q14" s="235"/>
      <c r="R14" s="235"/>
      <c r="S14" s="234"/>
      <c r="T14" s="234"/>
      <c r="U14" s="234"/>
      <c r="V14" s="234"/>
      <c r="W14" s="234"/>
      <c r="X14" s="234"/>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c r="HW14" s="159"/>
      <c r="HX14" s="159"/>
      <c r="HY14" s="159"/>
      <c r="HZ14" s="159"/>
      <c r="IA14" s="159"/>
      <c r="IB14" s="159"/>
      <c r="IC14" s="159"/>
      <c r="ID14" s="159"/>
      <c r="IE14" s="159"/>
      <c r="IF14" s="159"/>
      <c r="IG14" s="159"/>
      <c r="IH14" s="159"/>
      <c r="II14" s="159"/>
      <c r="IJ14" s="159"/>
      <c r="IK14" s="159"/>
      <c r="IL14" s="159"/>
      <c r="IM14" s="159"/>
      <c r="IN14" s="159"/>
      <c r="IO14" s="159"/>
      <c r="IP14" s="159"/>
      <c r="IQ14" s="159"/>
      <c r="IR14" s="159"/>
      <c r="IS14" s="159"/>
      <c r="IT14" s="159"/>
    </row>
    <row r="15" spans="1:254" ht="29.25" customHeight="1">
      <c r="A15" s="159"/>
      <c r="B15" s="561">
        <v>6</v>
      </c>
      <c r="C15" s="578"/>
      <c r="D15" s="579"/>
      <c r="E15" s="579"/>
      <c r="F15" s="579"/>
      <c r="G15" s="580"/>
      <c r="H15" s="580"/>
      <c r="I15" s="579"/>
      <c r="J15" s="579"/>
      <c r="K15" s="579"/>
      <c r="L15" s="159"/>
      <c r="M15" s="235"/>
      <c r="O15" s="235"/>
      <c r="P15" s="235"/>
      <c r="Q15" s="235"/>
      <c r="R15" s="235"/>
      <c r="S15" s="234"/>
      <c r="T15" s="234"/>
      <c r="U15" s="234"/>
      <c r="V15" s="234"/>
      <c r="W15" s="234"/>
      <c r="X15" s="234"/>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c r="HW15" s="159"/>
      <c r="HX15" s="159"/>
      <c r="HY15" s="159"/>
      <c r="HZ15" s="159"/>
      <c r="IA15" s="159"/>
      <c r="IB15" s="159"/>
      <c r="IC15" s="159"/>
      <c r="ID15" s="159"/>
      <c r="IE15" s="159"/>
      <c r="IF15" s="159"/>
      <c r="IG15" s="159"/>
      <c r="IH15" s="159"/>
      <c r="II15" s="159"/>
      <c r="IJ15" s="159"/>
      <c r="IK15" s="159"/>
      <c r="IL15" s="159"/>
      <c r="IM15" s="159"/>
      <c r="IN15" s="159"/>
      <c r="IO15" s="159"/>
      <c r="IP15" s="159"/>
      <c r="IQ15" s="159"/>
      <c r="IR15" s="159"/>
      <c r="IS15" s="159"/>
      <c r="IT15" s="159"/>
    </row>
    <row r="16" spans="1:254" ht="29.25" customHeight="1">
      <c r="A16" s="159"/>
      <c r="B16" s="561">
        <v>7</v>
      </c>
      <c r="C16" s="578"/>
      <c r="D16" s="579"/>
      <c r="E16" s="579"/>
      <c r="F16" s="579"/>
      <c r="G16" s="580"/>
      <c r="H16" s="580"/>
      <c r="I16" s="579"/>
      <c r="J16" s="579"/>
      <c r="K16" s="579"/>
      <c r="L16" s="159"/>
      <c r="M16" s="235"/>
      <c r="O16" s="235"/>
      <c r="P16" s="235"/>
      <c r="Q16" s="235"/>
      <c r="R16" s="235"/>
      <c r="S16" s="234"/>
      <c r="T16" s="234"/>
      <c r="U16" s="234"/>
      <c r="V16" s="234"/>
      <c r="W16" s="234"/>
      <c r="X16" s="234"/>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59"/>
      <c r="HO16" s="159"/>
      <c r="HP16" s="159"/>
      <c r="HQ16" s="159"/>
      <c r="HR16" s="159"/>
      <c r="HS16" s="159"/>
      <c r="HT16" s="159"/>
      <c r="HU16" s="159"/>
      <c r="HV16" s="159"/>
      <c r="HW16" s="159"/>
      <c r="HX16" s="159"/>
      <c r="HY16" s="159"/>
      <c r="HZ16" s="159"/>
      <c r="IA16" s="159"/>
      <c r="IB16" s="159"/>
      <c r="IC16" s="159"/>
      <c r="ID16" s="159"/>
      <c r="IE16" s="159"/>
      <c r="IF16" s="159"/>
      <c r="IG16" s="159"/>
      <c r="IH16" s="159"/>
      <c r="II16" s="159"/>
      <c r="IJ16" s="159"/>
      <c r="IK16" s="159"/>
      <c r="IL16" s="159"/>
      <c r="IM16" s="159"/>
      <c r="IN16" s="159"/>
      <c r="IO16" s="159"/>
      <c r="IP16" s="159"/>
      <c r="IQ16" s="159"/>
      <c r="IR16" s="159"/>
      <c r="IS16" s="159"/>
      <c r="IT16" s="159"/>
    </row>
    <row r="17" spans="1:254" ht="29.25" customHeight="1">
      <c r="A17" s="159"/>
      <c r="B17" s="561">
        <v>8</v>
      </c>
      <c r="C17" s="578"/>
      <c r="D17" s="579"/>
      <c r="E17" s="579"/>
      <c r="F17" s="579"/>
      <c r="G17" s="580"/>
      <c r="H17" s="580"/>
      <c r="I17" s="579"/>
      <c r="J17" s="579"/>
      <c r="K17" s="579"/>
      <c r="L17" s="159"/>
      <c r="M17" s="235"/>
      <c r="O17" s="235"/>
      <c r="P17" s="235"/>
      <c r="Q17" s="235"/>
      <c r="R17" s="235"/>
      <c r="S17" s="234"/>
      <c r="T17" s="234"/>
      <c r="U17" s="234"/>
      <c r="V17" s="234"/>
      <c r="W17" s="234"/>
      <c r="X17" s="234"/>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59"/>
      <c r="FP17" s="159"/>
      <c r="FQ17" s="159"/>
      <c r="FR17" s="159"/>
      <c r="FS17" s="159"/>
      <c r="FT17" s="159"/>
      <c r="FU17" s="159"/>
      <c r="FV17" s="159"/>
      <c r="FW17" s="159"/>
      <c r="FX17" s="159"/>
      <c r="FY17" s="159"/>
      <c r="FZ17" s="159"/>
      <c r="GA17" s="159"/>
      <c r="GB17" s="159"/>
      <c r="GC17" s="159"/>
      <c r="GD17" s="159"/>
      <c r="GE17" s="159"/>
      <c r="GF17" s="159"/>
      <c r="GG17" s="159"/>
      <c r="GH17" s="159"/>
      <c r="GI17" s="159"/>
      <c r="GJ17" s="159"/>
      <c r="GK17" s="159"/>
      <c r="GL17" s="159"/>
      <c r="GM17" s="159"/>
      <c r="GN17" s="159"/>
      <c r="GO17" s="159"/>
      <c r="GP17" s="159"/>
      <c r="GQ17" s="159"/>
      <c r="GR17" s="159"/>
      <c r="GS17" s="159"/>
      <c r="GT17" s="159"/>
      <c r="GU17" s="159"/>
      <c r="GV17" s="159"/>
      <c r="GW17" s="159"/>
      <c r="GX17" s="159"/>
      <c r="GY17" s="159"/>
      <c r="GZ17" s="159"/>
      <c r="HA17" s="159"/>
      <c r="HB17" s="159"/>
      <c r="HC17" s="159"/>
      <c r="HD17" s="159"/>
      <c r="HE17" s="159"/>
      <c r="HF17" s="159"/>
      <c r="HG17" s="159"/>
      <c r="HH17" s="159"/>
      <c r="HI17" s="159"/>
      <c r="HJ17" s="159"/>
      <c r="HK17" s="159"/>
      <c r="HL17" s="159"/>
      <c r="HM17" s="159"/>
      <c r="HN17" s="159"/>
      <c r="HO17" s="159"/>
      <c r="HP17" s="159"/>
      <c r="HQ17" s="159"/>
      <c r="HR17" s="159"/>
      <c r="HS17" s="159"/>
      <c r="HT17" s="159"/>
      <c r="HU17" s="159"/>
      <c r="HV17" s="159"/>
      <c r="HW17" s="159"/>
      <c r="HX17" s="159"/>
      <c r="HY17" s="159"/>
      <c r="HZ17" s="159"/>
      <c r="IA17" s="159"/>
      <c r="IB17" s="159"/>
      <c r="IC17" s="159"/>
      <c r="ID17" s="159"/>
      <c r="IE17" s="159"/>
      <c r="IF17" s="159"/>
      <c r="IG17" s="159"/>
      <c r="IH17" s="159"/>
      <c r="II17" s="159"/>
      <c r="IJ17" s="159"/>
      <c r="IK17" s="159"/>
      <c r="IL17" s="159"/>
      <c r="IM17" s="159"/>
      <c r="IN17" s="159"/>
      <c r="IO17" s="159"/>
      <c r="IP17" s="159"/>
      <c r="IQ17" s="159"/>
      <c r="IR17" s="159"/>
      <c r="IS17" s="159"/>
      <c r="IT17" s="159"/>
    </row>
    <row r="18" spans="1:254" ht="29.25" customHeight="1">
      <c r="A18" s="159"/>
      <c r="B18" s="561">
        <v>9</v>
      </c>
      <c r="C18" s="578"/>
      <c r="D18" s="579"/>
      <c r="E18" s="579"/>
      <c r="F18" s="579"/>
      <c r="G18" s="580"/>
      <c r="H18" s="580"/>
      <c r="I18" s="579"/>
      <c r="J18" s="579"/>
      <c r="K18" s="579"/>
      <c r="L18" s="159"/>
      <c r="M18" s="235"/>
      <c r="O18" s="235"/>
      <c r="P18" s="235"/>
      <c r="Q18" s="235"/>
      <c r="R18" s="235"/>
      <c r="S18" s="234"/>
      <c r="T18" s="234"/>
      <c r="U18" s="234"/>
      <c r="V18" s="234"/>
      <c r="W18" s="234"/>
      <c r="X18" s="234"/>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59"/>
      <c r="EY18" s="159"/>
      <c r="EZ18" s="159"/>
      <c r="FA18" s="159"/>
      <c r="FB18" s="159"/>
      <c r="FC18" s="159"/>
      <c r="FD18" s="159"/>
      <c r="FE18" s="159"/>
      <c r="FF18" s="159"/>
      <c r="FG18" s="159"/>
      <c r="FH18" s="159"/>
      <c r="FI18" s="159"/>
      <c r="FJ18" s="159"/>
      <c r="FK18" s="159"/>
      <c r="FL18" s="159"/>
      <c r="FM18" s="159"/>
      <c r="FN18" s="159"/>
      <c r="FO18" s="159"/>
      <c r="FP18" s="159"/>
      <c r="FQ18" s="159"/>
      <c r="FR18" s="159"/>
      <c r="FS18" s="159"/>
      <c r="FT18" s="159"/>
      <c r="FU18" s="159"/>
      <c r="FV18" s="159"/>
      <c r="FW18" s="159"/>
      <c r="FX18" s="159"/>
      <c r="FY18" s="159"/>
      <c r="FZ18" s="159"/>
      <c r="GA18" s="159"/>
      <c r="GB18" s="159"/>
      <c r="GC18" s="159"/>
      <c r="GD18" s="159"/>
      <c r="GE18" s="159"/>
      <c r="GF18" s="159"/>
      <c r="GG18" s="159"/>
      <c r="GH18" s="159"/>
      <c r="GI18" s="159"/>
      <c r="GJ18" s="159"/>
      <c r="GK18" s="159"/>
      <c r="GL18" s="159"/>
      <c r="GM18" s="159"/>
      <c r="GN18" s="159"/>
      <c r="GO18" s="159"/>
      <c r="GP18" s="159"/>
      <c r="GQ18" s="159"/>
      <c r="GR18" s="159"/>
      <c r="GS18" s="159"/>
      <c r="GT18" s="159"/>
      <c r="GU18" s="159"/>
      <c r="GV18" s="159"/>
      <c r="GW18" s="159"/>
      <c r="GX18" s="159"/>
      <c r="GY18" s="159"/>
      <c r="GZ18" s="159"/>
      <c r="HA18" s="159"/>
      <c r="HB18" s="159"/>
      <c r="HC18" s="159"/>
      <c r="HD18" s="159"/>
      <c r="HE18" s="159"/>
      <c r="HF18" s="159"/>
      <c r="HG18" s="159"/>
      <c r="HH18" s="159"/>
      <c r="HI18" s="159"/>
      <c r="HJ18" s="159"/>
      <c r="HK18" s="159"/>
      <c r="HL18" s="159"/>
      <c r="HM18" s="159"/>
      <c r="HN18" s="159"/>
      <c r="HO18" s="159"/>
      <c r="HP18" s="159"/>
      <c r="HQ18" s="159"/>
      <c r="HR18" s="159"/>
      <c r="HS18" s="159"/>
      <c r="HT18" s="159"/>
      <c r="HU18" s="159"/>
      <c r="HV18" s="159"/>
      <c r="HW18" s="159"/>
      <c r="HX18" s="159"/>
      <c r="HY18" s="159"/>
      <c r="HZ18" s="159"/>
      <c r="IA18" s="159"/>
      <c r="IB18" s="159"/>
      <c r="IC18" s="159"/>
      <c r="ID18" s="159"/>
      <c r="IE18" s="159"/>
      <c r="IF18" s="159"/>
      <c r="IG18" s="159"/>
      <c r="IH18" s="159"/>
      <c r="II18" s="159"/>
      <c r="IJ18" s="159"/>
      <c r="IK18" s="159"/>
      <c r="IL18" s="159"/>
      <c r="IM18" s="159"/>
      <c r="IN18" s="159"/>
      <c r="IO18" s="159"/>
      <c r="IP18" s="159"/>
      <c r="IQ18" s="159"/>
      <c r="IR18" s="159"/>
      <c r="IS18" s="159"/>
      <c r="IT18" s="159"/>
    </row>
    <row r="19" spans="1:254" ht="29.25" customHeight="1">
      <c r="A19" s="159"/>
      <c r="B19" s="561">
        <v>10</v>
      </c>
      <c r="C19" s="578"/>
      <c r="D19" s="579"/>
      <c r="E19" s="579"/>
      <c r="F19" s="579"/>
      <c r="G19" s="580"/>
      <c r="H19" s="580"/>
      <c r="I19" s="579"/>
      <c r="J19" s="579"/>
      <c r="K19" s="579"/>
      <c r="L19" s="159"/>
      <c r="M19" s="235"/>
      <c r="O19" s="235"/>
      <c r="P19" s="235"/>
      <c r="Q19" s="235"/>
      <c r="R19" s="235"/>
      <c r="S19" s="234"/>
      <c r="T19" s="234"/>
      <c r="U19" s="234"/>
      <c r="V19" s="234"/>
      <c r="W19" s="234"/>
      <c r="X19" s="234"/>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c r="GA19" s="159"/>
      <c r="GB19" s="159"/>
      <c r="GC19" s="159"/>
      <c r="GD19" s="159"/>
      <c r="GE19" s="159"/>
      <c r="GF19" s="159"/>
      <c r="GG19" s="159"/>
      <c r="GH19" s="159"/>
      <c r="GI19" s="159"/>
      <c r="GJ19" s="159"/>
      <c r="GK19" s="159"/>
      <c r="GL19" s="159"/>
      <c r="GM19" s="159"/>
      <c r="GN19" s="159"/>
      <c r="GO19" s="159"/>
      <c r="GP19" s="159"/>
      <c r="GQ19" s="159"/>
      <c r="GR19" s="159"/>
      <c r="GS19" s="159"/>
      <c r="GT19" s="159"/>
      <c r="GU19" s="159"/>
      <c r="GV19" s="159"/>
      <c r="GW19" s="159"/>
      <c r="GX19" s="159"/>
      <c r="GY19" s="159"/>
      <c r="GZ19" s="159"/>
      <c r="HA19" s="159"/>
      <c r="HB19" s="159"/>
      <c r="HC19" s="159"/>
      <c r="HD19" s="159"/>
      <c r="HE19" s="159"/>
      <c r="HF19" s="159"/>
      <c r="HG19" s="159"/>
      <c r="HH19" s="159"/>
      <c r="HI19" s="159"/>
      <c r="HJ19" s="159"/>
      <c r="HK19" s="159"/>
      <c r="HL19" s="159"/>
      <c r="HM19" s="159"/>
      <c r="HN19" s="159"/>
      <c r="HO19" s="159"/>
      <c r="HP19" s="159"/>
      <c r="HQ19" s="159"/>
      <c r="HR19" s="159"/>
      <c r="HS19" s="159"/>
      <c r="HT19" s="159"/>
      <c r="HU19" s="159"/>
      <c r="HV19" s="159"/>
      <c r="HW19" s="159"/>
      <c r="HX19" s="159"/>
      <c r="HY19" s="159"/>
      <c r="HZ19" s="159"/>
      <c r="IA19" s="159"/>
      <c r="IB19" s="159"/>
      <c r="IC19" s="159"/>
      <c r="ID19" s="159"/>
      <c r="IE19" s="159"/>
      <c r="IF19" s="159"/>
      <c r="IG19" s="159"/>
      <c r="IH19" s="159"/>
      <c r="II19" s="159"/>
      <c r="IJ19" s="159"/>
      <c r="IK19" s="159"/>
      <c r="IL19" s="159"/>
      <c r="IM19" s="159"/>
      <c r="IN19" s="159"/>
      <c r="IO19" s="159"/>
      <c r="IP19" s="159"/>
      <c r="IQ19" s="159"/>
      <c r="IR19" s="159"/>
      <c r="IS19" s="159"/>
      <c r="IT19" s="159"/>
    </row>
    <row r="20" spans="1:254" ht="29.25" customHeight="1">
      <c r="A20" s="159"/>
      <c r="B20" s="561">
        <v>11</v>
      </c>
      <c r="C20" s="578"/>
      <c r="D20" s="579"/>
      <c r="E20" s="579"/>
      <c r="F20" s="579"/>
      <c r="G20" s="580"/>
      <c r="H20" s="580"/>
      <c r="I20" s="579"/>
      <c r="J20" s="579"/>
      <c r="K20" s="579"/>
      <c r="L20" s="159"/>
      <c r="M20" s="235"/>
      <c r="N20" s="234"/>
      <c r="O20" s="235"/>
      <c r="P20" s="235"/>
      <c r="Q20" s="235"/>
      <c r="R20" s="235"/>
      <c r="S20" s="234"/>
      <c r="T20" s="234"/>
      <c r="U20" s="234"/>
      <c r="V20" s="234"/>
      <c r="W20" s="234"/>
      <c r="X20" s="234"/>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59"/>
      <c r="FP20" s="159"/>
      <c r="FQ20" s="159"/>
      <c r="FR20" s="159"/>
      <c r="FS20" s="159"/>
      <c r="FT20" s="159"/>
      <c r="FU20" s="159"/>
      <c r="FV20" s="159"/>
      <c r="FW20" s="159"/>
      <c r="FX20" s="159"/>
      <c r="FY20" s="159"/>
      <c r="FZ20" s="159"/>
      <c r="GA20" s="159"/>
      <c r="GB20" s="159"/>
      <c r="GC20" s="159"/>
      <c r="GD20" s="159"/>
      <c r="GE20" s="159"/>
      <c r="GF20" s="159"/>
      <c r="GG20" s="159"/>
      <c r="GH20" s="159"/>
      <c r="GI20" s="159"/>
      <c r="GJ20" s="159"/>
      <c r="GK20" s="159"/>
      <c r="GL20" s="159"/>
      <c r="GM20" s="159"/>
      <c r="GN20" s="159"/>
      <c r="GO20" s="159"/>
      <c r="GP20" s="159"/>
      <c r="GQ20" s="159"/>
      <c r="GR20" s="159"/>
      <c r="GS20" s="159"/>
      <c r="GT20" s="159"/>
      <c r="GU20" s="159"/>
      <c r="GV20" s="159"/>
      <c r="GW20" s="159"/>
      <c r="GX20" s="159"/>
      <c r="GY20" s="159"/>
      <c r="GZ20" s="159"/>
      <c r="HA20" s="159"/>
      <c r="HB20" s="159"/>
      <c r="HC20" s="159"/>
      <c r="HD20" s="159"/>
      <c r="HE20" s="159"/>
      <c r="HF20" s="159"/>
      <c r="HG20" s="159"/>
      <c r="HH20" s="159"/>
      <c r="HI20" s="159"/>
      <c r="HJ20" s="159"/>
      <c r="HK20" s="159"/>
      <c r="HL20" s="159"/>
      <c r="HM20" s="159"/>
      <c r="HN20" s="159"/>
      <c r="HO20" s="159"/>
      <c r="HP20" s="159"/>
      <c r="HQ20" s="159"/>
      <c r="HR20" s="159"/>
      <c r="HS20" s="159"/>
      <c r="HT20" s="159"/>
      <c r="HU20" s="159"/>
      <c r="HV20" s="159"/>
      <c r="HW20" s="159"/>
      <c r="HX20" s="159"/>
      <c r="HY20" s="159"/>
      <c r="HZ20" s="159"/>
      <c r="IA20" s="159"/>
      <c r="IB20" s="159"/>
      <c r="IC20" s="159"/>
      <c r="ID20" s="159"/>
      <c r="IE20" s="159"/>
      <c r="IF20" s="159"/>
      <c r="IG20" s="159"/>
      <c r="IH20" s="159"/>
      <c r="II20" s="159"/>
      <c r="IJ20" s="159"/>
      <c r="IK20" s="159"/>
      <c r="IL20" s="159"/>
      <c r="IM20" s="159"/>
      <c r="IN20" s="159"/>
      <c r="IO20" s="159"/>
      <c r="IP20" s="159"/>
      <c r="IQ20" s="159"/>
      <c r="IR20" s="159"/>
      <c r="IS20" s="159"/>
      <c r="IT20" s="159"/>
    </row>
    <row r="21" spans="1:254" ht="29.25" customHeight="1">
      <c r="A21" s="159"/>
      <c r="B21" s="561">
        <v>12</v>
      </c>
      <c r="C21" s="578"/>
      <c r="D21" s="579"/>
      <c r="E21" s="579"/>
      <c r="F21" s="579"/>
      <c r="G21" s="580"/>
      <c r="H21" s="580"/>
      <c r="I21" s="579"/>
      <c r="J21" s="579"/>
      <c r="K21" s="579"/>
      <c r="L21" s="159"/>
      <c r="M21" s="234"/>
      <c r="N21" s="234"/>
      <c r="O21" s="234"/>
      <c r="P21" s="234"/>
      <c r="Q21" s="234"/>
      <c r="R21" s="234"/>
      <c r="S21" s="234"/>
      <c r="T21" s="234"/>
      <c r="U21" s="234"/>
      <c r="V21" s="234"/>
      <c r="W21" s="234"/>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59"/>
      <c r="EN21" s="159"/>
      <c r="EO21" s="159"/>
      <c r="EP21" s="159"/>
      <c r="EQ21" s="159"/>
      <c r="ER21" s="159"/>
      <c r="ES21" s="159"/>
      <c r="ET21" s="159"/>
      <c r="EU21" s="159"/>
      <c r="EV21" s="159"/>
      <c r="EW21" s="159"/>
      <c r="EX21" s="159"/>
      <c r="EY21" s="159"/>
      <c r="EZ21" s="159"/>
      <c r="FA21" s="159"/>
      <c r="FB21" s="159"/>
      <c r="FC21" s="159"/>
      <c r="FD21" s="159"/>
      <c r="FE21" s="159"/>
      <c r="FF21" s="159"/>
      <c r="FG21" s="159"/>
      <c r="FH21" s="159"/>
      <c r="FI21" s="159"/>
      <c r="FJ21" s="159"/>
      <c r="FK21" s="159"/>
      <c r="FL21" s="159"/>
      <c r="FM21" s="159"/>
      <c r="FN21" s="159"/>
      <c r="FO21" s="159"/>
      <c r="FP21" s="159"/>
      <c r="FQ21" s="159"/>
      <c r="FR21" s="159"/>
      <c r="FS21" s="159"/>
      <c r="FT21" s="159"/>
      <c r="FU21" s="159"/>
      <c r="FV21" s="159"/>
      <c r="FW21" s="159"/>
      <c r="FX21" s="159"/>
      <c r="FY21" s="159"/>
      <c r="FZ21" s="159"/>
      <c r="GA21" s="159"/>
      <c r="GB21" s="159"/>
      <c r="GC21" s="159"/>
      <c r="GD21" s="159"/>
      <c r="GE21" s="159"/>
      <c r="GF21" s="159"/>
      <c r="GG21" s="159"/>
      <c r="GH21" s="159"/>
      <c r="GI21" s="159"/>
      <c r="GJ21" s="159"/>
      <c r="GK21" s="159"/>
      <c r="GL21" s="159"/>
      <c r="GM21" s="159"/>
      <c r="GN21" s="159"/>
      <c r="GO21" s="159"/>
      <c r="GP21" s="159"/>
      <c r="GQ21" s="159"/>
      <c r="GR21" s="159"/>
      <c r="GS21" s="159"/>
      <c r="GT21" s="159"/>
      <c r="GU21" s="159"/>
      <c r="GV21" s="159"/>
      <c r="GW21" s="159"/>
      <c r="GX21" s="159"/>
      <c r="GY21" s="159"/>
      <c r="GZ21" s="159"/>
      <c r="HA21" s="159"/>
      <c r="HB21" s="159"/>
      <c r="HC21" s="159"/>
      <c r="HD21" s="159"/>
      <c r="HE21" s="159"/>
      <c r="HF21" s="159"/>
      <c r="HG21" s="159"/>
      <c r="HH21" s="159"/>
      <c r="HI21" s="159"/>
      <c r="HJ21" s="159"/>
      <c r="HK21" s="159"/>
      <c r="HL21" s="159"/>
      <c r="HM21" s="159"/>
      <c r="HN21" s="159"/>
      <c r="HO21" s="159"/>
      <c r="HP21" s="159"/>
      <c r="HQ21" s="159"/>
      <c r="HR21" s="159"/>
      <c r="HS21" s="159"/>
      <c r="HT21" s="159"/>
      <c r="HU21" s="159"/>
      <c r="HV21" s="159"/>
      <c r="HW21" s="159"/>
      <c r="HX21" s="159"/>
      <c r="HY21" s="159"/>
      <c r="HZ21" s="159"/>
      <c r="IA21" s="159"/>
      <c r="IB21" s="159"/>
      <c r="IC21" s="159"/>
      <c r="ID21" s="159"/>
      <c r="IE21" s="159"/>
      <c r="IF21" s="159"/>
      <c r="IG21" s="159"/>
      <c r="IH21" s="159"/>
      <c r="II21" s="159"/>
      <c r="IJ21" s="159"/>
      <c r="IK21" s="159"/>
      <c r="IL21" s="159"/>
      <c r="IM21" s="159"/>
      <c r="IN21" s="159"/>
      <c r="IO21" s="159"/>
      <c r="IP21" s="159"/>
      <c r="IQ21" s="159"/>
      <c r="IR21" s="159"/>
      <c r="IS21" s="159"/>
      <c r="IT21" s="159"/>
    </row>
    <row r="22" spans="1:254" ht="29.25" customHeight="1">
      <c r="A22" s="159"/>
      <c r="B22" s="561">
        <v>13</v>
      </c>
      <c r="C22" s="578"/>
      <c r="D22" s="579"/>
      <c r="E22" s="579"/>
      <c r="F22" s="579"/>
      <c r="G22" s="581"/>
      <c r="H22" s="581"/>
      <c r="I22" s="582"/>
      <c r="J22" s="582"/>
      <c r="K22" s="582"/>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59"/>
      <c r="EU22" s="159"/>
      <c r="EV22" s="159"/>
      <c r="EW22" s="159"/>
      <c r="EX22" s="159"/>
      <c r="EY22" s="159"/>
      <c r="EZ22" s="159"/>
      <c r="FA22" s="159"/>
      <c r="FB22" s="159"/>
      <c r="FC22" s="159"/>
      <c r="FD22" s="159"/>
      <c r="FE22" s="159"/>
      <c r="FF22" s="159"/>
      <c r="FG22" s="159"/>
      <c r="FH22" s="159"/>
      <c r="FI22" s="159"/>
      <c r="FJ22" s="159"/>
      <c r="FK22" s="159"/>
      <c r="FL22" s="159"/>
      <c r="FM22" s="159"/>
      <c r="FN22" s="159"/>
      <c r="FO22" s="159"/>
      <c r="FP22" s="159"/>
      <c r="FQ22" s="159"/>
      <c r="FR22" s="159"/>
      <c r="FS22" s="159"/>
      <c r="FT22" s="159"/>
      <c r="FU22" s="159"/>
      <c r="FV22" s="159"/>
      <c r="FW22" s="159"/>
      <c r="FX22" s="159"/>
      <c r="FY22" s="159"/>
      <c r="FZ22" s="159"/>
      <c r="GA22" s="159"/>
      <c r="GB22" s="159"/>
      <c r="GC22" s="159"/>
      <c r="GD22" s="159"/>
      <c r="GE22" s="159"/>
      <c r="GF22" s="159"/>
      <c r="GG22" s="159"/>
      <c r="GH22" s="159"/>
      <c r="GI22" s="159"/>
      <c r="GJ22" s="159"/>
      <c r="GK22" s="159"/>
      <c r="GL22" s="159"/>
      <c r="GM22" s="159"/>
      <c r="GN22" s="159"/>
      <c r="GO22" s="159"/>
      <c r="GP22" s="159"/>
      <c r="GQ22" s="159"/>
      <c r="GR22" s="159"/>
      <c r="GS22" s="159"/>
      <c r="GT22" s="159"/>
      <c r="GU22" s="159"/>
      <c r="GV22" s="159"/>
      <c r="GW22" s="159"/>
      <c r="GX22" s="159"/>
      <c r="GY22" s="159"/>
      <c r="GZ22" s="159"/>
      <c r="HA22" s="159"/>
      <c r="HB22" s="159"/>
      <c r="HC22" s="159"/>
      <c r="HD22" s="159"/>
      <c r="HE22" s="159"/>
      <c r="HF22" s="159"/>
      <c r="HG22" s="159"/>
      <c r="HH22" s="159"/>
      <c r="HI22" s="159"/>
      <c r="HJ22" s="159"/>
      <c r="HK22" s="159"/>
      <c r="HL22" s="159"/>
      <c r="HM22" s="159"/>
      <c r="HN22" s="159"/>
      <c r="HO22" s="159"/>
      <c r="HP22" s="159"/>
      <c r="HQ22" s="159"/>
      <c r="HR22" s="159"/>
      <c r="HS22" s="159"/>
      <c r="HT22" s="159"/>
      <c r="HU22" s="159"/>
      <c r="HV22" s="159"/>
      <c r="HW22" s="159"/>
      <c r="HX22" s="159"/>
      <c r="HY22" s="159"/>
      <c r="HZ22" s="159"/>
      <c r="IA22" s="159"/>
      <c r="IB22" s="159"/>
      <c r="IC22" s="159"/>
      <c r="ID22" s="159"/>
      <c r="IE22" s="159"/>
      <c r="IF22" s="159"/>
      <c r="IG22" s="159"/>
      <c r="IH22" s="159"/>
      <c r="II22" s="159"/>
      <c r="IJ22" s="159"/>
      <c r="IK22" s="159"/>
      <c r="IL22" s="159"/>
      <c r="IM22" s="159"/>
      <c r="IN22" s="159"/>
      <c r="IO22" s="159"/>
      <c r="IP22" s="159"/>
      <c r="IQ22" s="159"/>
      <c r="IR22" s="159"/>
      <c r="IS22" s="159"/>
      <c r="IT22" s="159"/>
    </row>
    <row r="23" spans="1:254" ht="29.25" customHeight="1">
      <c r="A23" s="159"/>
      <c r="B23" s="561">
        <v>14</v>
      </c>
      <c r="C23" s="578"/>
      <c r="D23" s="579"/>
      <c r="E23" s="579"/>
      <c r="F23" s="579"/>
      <c r="G23" s="580"/>
      <c r="H23" s="580"/>
      <c r="I23" s="579"/>
      <c r="J23" s="579"/>
      <c r="K23" s="579"/>
      <c r="L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59"/>
      <c r="EK23" s="159"/>
      <c r="EL23" s="159"/>
      <c r="EM23" s="159"/>
      <c r="EN23" s="159"/>
      <c r="EO23" s="159"/>
      <c r="EP23" s="159"/>
      <c r="EQ23" s="159"/>
      <c r="ER23" s="159"/>
      <c r="ES23" s="159"/>
      <c r="ET23" s="159"/>
      <c r="EU23" s="159"/>
      <c r="EV23" s="159"/>
      <c r="EW23" s="159"/>
      <c r="EX23" s="159"/>
      <c r="EY23" s="159"/>
      <c r="EZ23" s="159"/>
      <c r="FA23" s="159"/>
      <c r="FB23" s="159"/>
      <c r="FC23" s="159"/>
      <c r="FD23" s="159"/>
      <c r="FE23" s="159"/>
      <c r="FF23" s="159"/>
      <c r="FG23" s="159"/>
      <c r="FH23" s="159"/>
      <c r="FI23" s="159"/>
      <c r="FJ23" s="159"/>
      <c r="FK23" s="159"/>
      <c r="FL23" s="159"/>
      <c r="FM23" s="159"/>
      <c r="FN23" s="159"/>
      <c r="FO23" s="159"/>
      <c r="FP23" s="159"/>
      <c r="FQ23" s="159"/>
      <c r="FR23" s="159"/>
      <c r="FS23" s="159"/>
      <c r="FT23" s="159"/>
      <c r="FU23" s="159"/>
      <c r="FV23" s="159"/>
      <c r="FW23" s="159"/>
      <c r="FX23" s="159"/>
      <c r="FY23" s="159"/>
      <c r="FZ23" s="159"/>
      <c r="GA23" s="159"/>
      <c r="GB23" s="159"/>
      <c r="GC23" s="159"/>
      <c r="GD23" s="159"/>
      <c r="GE23" s="159"/>
      <c r="GF23" s="159"/>
      <c r="GG23" s="159"/>
      <c r="GH23" s="159"/>
      <c r="GI23" s="159"/>
      <c r="GJ23" s="159"/>
      <c r="GK23" s="159"/>
      <c r="GL23" s="159"/>
      <c r="GM23" s="159"/>
      <c r="GN23" s="159"/>
      <c r="GO23" s="159"/>
      <c r="GP23" s="159"/>
      <c r="GQ23" s="159"/>
      <c r="GR23" s="159"/>
      <c r="GS23" s="159"/>
      <c r="GT23" s="159"/>
      <c r="GU23" s="159"/>
      <c r="GV23" s="159"/>
      <c r="GW23" s="159"/>
      <c r="GX23" s="159"/>
      <c r="GY23" s="159"/>
      <c r="GZ23" s="159"/>
      <c r="HA23" s="159"/>
      <c r="HB23" s="159"/>
      <c r="HC23" s="159"/>
      <c r="HD23" s="159"/>
      <c r="HE23" s="159"/>
      <c r="HF23" s="159"/>
      <c r="HG23" s="159"/>
      <c r="HH23" s="159"/>
      <c r="HI23" s="159"/>
      <c r="HJ23" s="159"/>
      <c r="HK23" s="159"/>
      <c r="HL23" s="159"/>
      <c r="HM23" s="159"/>
      <c r="HN23" s="159"/>
      <c r="HO23" s="159"/>
      <c r="HP23" s="159"/>
      <c r="HQ23" s="159"/>
      <c r="HR23" s="159"/>
      <c r="HS23" s="159"/>
      <c r="HT23" s="159"/>
      <c r="HU23" s="159"/>
      <c r="HV23" s="159"/>
      <c r="HW23" s="159"/>
      <c r="HX23" s="159"/>
      <c r="HY23" s="159"/>
      <c r="HZ23" s="159"/>
      <c r="IA23" s="159"/>
      <c r="IB23" s="159"/>
      <c r="IC23" s="159"/>
      <c r="ID23" s="159"/>
      <c r="IE23" s="159"/>
      <c r="IF23" s="159"/>
      <c r="IG23" s="159"/>
      <c r="IH23" s="159"/>
      <c r="II23" s="159"/>
      <c r="IJ23" s="159"/>
      <c r="IK23" s="159"/>
      <c r="IL23" s="159"/>
      <c r="IM23" s="159"/>
      <c r="IN23" s="159"/>
      <c r="IO23" s="159"/>
      <c r="IP23" s="159"/>
      <c r="IQ23" s="159"/>
      <c r="IR23" s="159"/>
      <c r="IS23" s="159"/>
      <c r="IT23" s="159"/>
    </row>
    <row r="24" spans="1:254" ht="29.25" customHeight="1">
      <c r="A24" s="159"/>
      <c r="B24" s="561">
        <v>15</v>
      </c>
      <c r="C24" s="578"/>
      <c r="D24" s="579"/>
      <c r="E24" s="579"/>
      <c r="F24" s="579"/>
      <c r="G24" s="580"/>
      <c r="H24" s="580"/>
      <c r="I24" s="579"/>
      <c r="J24" s="579"/>
      <c r="K24" s="579"/>
      <c r="L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159"/>
      <c r="FS24" s="159"/>
      <c r="FT24" s="159"/>
      <c r="FU24" s="159"/>
      <c r="FV24" s="159"/>
      <c r="FW24" s="159"/>
      <c r="FX24" s="159"/>
      <c r="FY24" s="159"/>
      <c r="FZ24" s="159"/>
      <c r="GA24" s="159"/>
      <c r="GB24" s="159"/>
      <c r="GC24" s="159"/>
      <c r="GD24" s="159"/>
      <c r="GE24" s="159"/>
      <c r="GF24" s="159"/>
      <c r="GG24" s="159"/>
      <c r="GH24" s="159"/>
      <c r="GI24" s="159"/>
      <c r="GJ24" s="159"/>
      <c r="GK24" s="159"/>
      <c r="GL24" s="159"/>
      <c r="GM24" s="159"/>
      <c r="GN24" s="159"/>
      <c r="GO24" s="159"/>
      <c r="GP24" s="159"/>
      <c r="GQ24" s="159"/>
      <c r="GR24" s="159"/>
      <c r="GS24" s="159"/>
      <c r="GT24" s="159"/>
      <c r="GU24" s="159"/>
      <c r="GV24" s="159"/>
      <c r="GW24" s="159"/>
      <c r="GX24" s="159"/>
      <c r="GY24" s="159"/>
      <c r="GZ24" s="159"/>
      <c r="HA24" s="159"/>
      <c r="HB24" s="159"/>
      <c r="HC24" s="159"/>
      <c r="HD24" s="159"/>
      <c r="HE24" s="159"/>
      <c r="HF24" s="159"/>
      <c r="HG24" s="159"/>
      <c r="HH24" s="159"/>
      <c r="HI24" s="159"/>
      <c r="HJ24" s="159"/>
      <c r="HK24" s="159"/>
      <c r="HL24" s="159"/>
      <c r="HM24" s="159"/>
      <c r="HN24" s="159"/>
      <c r="HO24" s="159"/>
      <c r="HP24" s="159"/>
      <c r="HQ24" s="159"/>
      <c r="HR24" s="159"/>
      <c r="HS24" s="159"/>
      <c r="HT24" s="159"/>
      <c r="HU24" s="159"/>
      <c r="HV24" s="159"/>
      <c r="HW24" s="159"/>
      <c r="HX24" s="159"/>
      <c r="HY24" s="159"/>
      <c r="HZ24" s="159"/>
      <c r="IA24" s="159"/>
      <c r="IB24" s="159"/>
      <c r="IC24" s="159"/>
      <c r="ID24" s="159"/>
      <c r="IE24" s="159"/>
      <c r="IF24" s="159"/>
      <c r="IG24" s="159"/>
      <c r="IH24" s="159"/>
      <c r="II24" s="159"/>
      <c r="IJ24" s="159"/>
      <c r="IK24" s="159"/>
      <c r="IL24" s="159"/>
      <c r="IM24" s="159"/>
      <c r="IN24" s="159"/>
      <c r="IO24" s="159"/>
      <c r="IP24" s="159"/>
      <c r="IQ24" s="159"/>
      <c r="IR24" s="159"/>
      <c r="IS24" s="159"/>
      <c r="IT24" s="159"/>
    </row>
    <row r="25" spans="1:254" ht="29.25" customHeight="1">
      <c r="A25" s="159"/>
      <c r="B25" s="561">
        <v>16</v>
      </c>
      <c r="C25" s="578"/>
      <c r="D25" s="579"/>
      <c r="E25" s="579"/>
      <c r="F25" s="579"/>
      <c r="G25" s="580"/>
      <c r="H25" s="580"/>
      <c r="I25" s="579"/>
      <c r="J25" s="579"/>
      <c r="K25" s="579"/>
      <c r="L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59"/>
      <c r="EU25" s="159"/>
      <c r="EV25" s="159"/>
      <c r="EW25" s="159"/>
      <c r="EX25" s="159"/>
      <c r="EY25" s="159"/>
      <c r="EZ25" s="159"/>
      <c r="FA25" s="159"/>
      <c r="FB25" s="159"/>
      <c r="FC25" s="159"/>
      <c r="FD25" s="159"/>
      <c r="FE25" s="159"/>
      <c r="FF25" s="159"/>
      <c r="FG25" s="159"/>
      <c r="FH25" s="159"/>
      <c r="FI25" s="159"/>
      <c r="FJ25" s="159"/>
      <c r="FK25" s="159"/>
      <c r="FL25" s="159"/>
      <c r="FM25" s="159"/>
      <c r="FN25" s="159"/>
      <c r="FO25" s="159"/>
      <c r="FP25" s="159"/>
      <c r="FQ25" s="159"/>
      <c r="FR25" s="159"/>
      <c r="FS25" s="159"/>
      <c r="FT25" s="159"/>
      <c r="FU25" s="159"/>
      <c r="FV25" s="159"/>
      <c r="FW25" s="159"/>
      <c r="FX25" s="159"/>
      <c r="FY25" s="159"/>
      <c r="FZ25" s="159"/>
      <c r="GA25" s="159"/>
      <c r="GB25" s="159"/>
      <c r="GC25" s="159"/>
      <c r="GD25" s="159"/>
      <c r="GE25" s="159"/>
      <c r="GF25" s="159"/>
      <c r="GG25" s="159"/>
      <c r="GH25" s="159"/>
      <c r="GI25" s="159"/>
      <c r="GJ25" s="159"/>
      <c r="GK25" s="159"/>
      <c r="GL25" s="159"/>
      <c r="GM25" s="159"/>
      <c r="GN25" s="159"/>
      <c r="GO25" s="159"/>
      <c r="GP25" s="159"/>
      <c r="GQ25" s="159"/>
      <c r="GR25" s="159"/>
      <c r="GS25" s="159"/>
      <c r="GT25" s="159"/>
      <c r="GU25" s="159"/>
      <c r="GV25" s="159"/>
      <c r="GW25" s="159"/>
      <c r="GX25" s="159"/>
      <c r="GY25" s="159"/>
      <c r="GZ25" s="159"/>
      <c r="HA25" s="159"/>
      <c r="HB25" s="159"/>
      <c r="HC25" s="159"/>
      <c r="HD25" s="159"/>
      <c r="HE25" s="159"/>
      <c r="HF25" s="159"/>
      <c r="HG25" s="159"/>
      <c r="HH25" s="159"/>
      <c r="HI25" s="159"/>
      <c r="HJ25" s="159"/>
      <c r="HK25" s="159"/>
      <c r="HL25" s="159"/>
      <c r="HM25" s="159"/>
      <c r="HN25" s="159"/>
      <c r="HO25" s="159"/>
      <c r="HP25" s="159"/>
      <c r="HQ25" s="159"/>
      <c r="HR25" s="159"/>
      <c r="HS25" s="159"/>
      <c r="HT25" s="159"/>
      <c r="HU25" s="159"/>
      <c r="HV25" s="159"/>
      <c r="HW25" s="159"/>
      <c r="HX25" s="159"/>
      <c r="HY25" s="159"/>
      <c r="HZ25" s="159"/>
      <c r="IA25" s="159"/>
      <c r="IB25" s="159"/>
      <c r="IC25" s="159"/>
      <c r="ID25" s="159"/>
      <c r="IE25" s="159"/>
      <c r="IF25" s="159"/>
      <c r="IG25" s="159"/>
      <c r="IH25" s="159"/>
      <c r="II25" s="159"/>
      <c r="IJ25" s="159"/>
      <c r="IK25" s="159"/>
      <c r="IL25" s="159"/>
      <c r="IM25" s="159"/>
      <c r="IN25" s="159"/>
      <c r="IO25" s="159"/>
      <c r="IP25" s="159"/>
      <c r="IQ25" s="159"/>
      <c r="IR25" s="159"/>
      <c r="IS25" s="159"/>
      <c r="IT25" s="159"/>
    </row>
    <row r="26" spans="1:254" ht="29.25" customHeight="1">
      <c r="A26" s="159"/>
      <c r="B26" s="561">
        <v>17</v>
      </c>
      <c r="C26" s="578"/>
      <c r="D26" s="579"/>
      <c r="E26" s="579"/>
      <c r="F26" s="579"/>
      <c r="G26" s="580"/>
      <c r="H26" s="580"/>
      <c r="I26" s="579"/>
      <c r="J26" s="579"/>
      <c r="K26" s="579"/>
      <c r="L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59"/>
      <c r="DV26" s="159"/>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59"/>
      <c r="FA26" s="159"/>
      <c r="FB26" s="159"/>
      <c r="FC26" s="159"/>
      <c r="FD26" s="159"/>
      <c r="FE26" s="159"/>
      <c r="FF26" s="159"/>
      <c r="FG26" s="159"/>
      <c r="FH26" s="159"/>
      <c r="FI26" s="159"/>
      <c r="FJ26" s="159"/>
      <c r="FK26" s="159"/>
      <c r="FL26" s="159"/>
      <c r="FM26" s="159"/>
      <c r="FN26" s="159"/>
      <c r="FO26" s="159"/>
      <c r="FP26" s="159"/>
      <c r="FQ26" s="159"/>
      <c r="FR26" s="159"/>
      <c r="FS26" s="159"/>
      <c r="FT26" s="159"/>
      <c r="FU26" s="159"/>
      <c r="FV26" s="159"/>
      <c r="FW26" s="159"/>
      <c r="FX26" s="159"/>
      <c r="FY26" s="159"/>
      <c r="FZ26" s="159"/>
      <c r="GA26" s="159"/>
      <c r="GB26" s="159"/>
      <c r="GC26" s="159"/>
      <c r="GD26" s="159"/>
      <c r="GE26" s="159"/>
      <c r="GF26" s="159"/>
      <c r="GG26" s="159"/>
      <c r="GH26" s="159"/>
      <c r="GI26" s="159"/>
      <c r="GJ26" s="159"/>
      <c r="GK26" s="159"/>
      <c r="GL26" s="159"/>
      <c r="GM26" s="159"/>
      <c r="GN26" s="159"/>
      <c r="GO26" s="159"/>
      <c r="GP26" s="159"/>
      <c r="GQ26" s="159"/>
      <c r="GR26" s="159"/>
      <c r="GS26" s="159"/>
      <c r="GT26" s="159"/>
      <c r="GU26" s="159"/>
      <c r="GV26" s="159"/>
      <c r="GW26" s="159"/>
      <c r="GX26" s="159"/>
      <c r="GY26" s="159"/>
      <c r="GZ26" s="159"/>
      <c r="HA26" s="159"/>
      <c r="HB26" s="159"/>
      <c r="HC26" s="159"/>
      <c r="HD26" s="159"/>
      <c r="HE26" s="159"/>
      <c r="HF26" s="159"/>
      <c r="HG26" s="159"/>
      <c r="HH26" s="159"/>
      <c r="HI26" s="159"/>
      <c r="HJ26" s="159"/>
      <c r="HK26" s="159"/>
      <c r="HL26" s="159"/>
      <c r="HM26" s="159"/>
      <c r="HN26" s="159"/>
      <c r="HO26" s="159"/>
      <c r="HP26" s="159"/>
      <c r="HQ26" s="159"/>
      <c r="HR26" s="159"/>
      <c r="HS26" s="159"/>
      <c r="HT26" s="159"/>
      <c r="HU26" s="159"/>
      <c r="HV26" s="159"/>
      <c r="HW26" s="159"/>
      <c r="HX26" s="159"/>
      <c r="HY26" s="159"/>
      <c r="HZ26" s="159"/>
      <c r="IA26" s="159"/>
      <c r="IB26" s="159"/>
      <c r="IC26" s="159"/>
      <c r="ID26" s="159"/>
      <c r="IE26" s="159"/>
      <c r="IF26" s="159"/>
      <c r="IG26" s="159"/>
      <c r="IH26" s="159"/>
      <c r="II26" s="159"/>
      <c r="IJ26" s="159"/>
      <c r="IK26" s="159"/>
      <c r="IL26" s="159"/>
      <c r="IM26" s="159"/>
      <c r="IN26" s="159"/>
      <c r="IO26" s="159"/>
      <c r="IP26" s="159"/>
      <c r="IQ26" s="159"/>
      <c r="IR26" s="159"/>
      <c r="IS26" s="159"/>
      <c r="IT26" s="159"/>
    </row>
    <row r="27" spans="1:254" ht="29.25" customHeight="1">
      <c r="A27" s="159"/>
      <c r="B27" s="561">
        <v>18</v>
      </c>
      <c r="C27" s="578"/>
      <c r="D27" s="579"/>
      <c r="E27" s="579"/>
      <c r="F27" s="579"/>
      <c r="G27" s="580"/>
      <c r="H27" s="580"/>
      <c r="I27" s="579"/>
      <c r="J27" s="579"/>
      <c r="K27" s="579"/>
      <c r="L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59"/>
      <c r="DM27" s="159"/>
      <c r="DN27" s="159"/>
      <c r="DO27" s="159"/>
      <c r="DP27" s="159"/>
      <c r="DQ27" s="159"/>
      <c r="DR27" s="159"/>
      <c r="DS27" s="159"/>
      <c r="DT27" s="159"/>
      <c r="DU27" s="159"/>
      <c r="DV27" s="159"/>
      <c r="DW27" s="159"/>
      <c r="DX27" s="159"/>
      <c r="DY27" s="159"/>
      <c r="DZ27" s="159"/>
      <c r="EA27" s="159"/>
      <c r="EB27" s="159"/>
      <c r="EC27" s="159"/>
      <c r="ED27" s="159"/>
      <c r="EE27" s="159"/>
      <c r="EF27" s="159"/>
      <c r="EG27" s="159"/>
      <c r="EH27" s="159"/>
      <c r="EI27" s="159"/>
      <c r="EJ27" s="159"/>
      <c r="EK27" s="159"/>
      <c r="EL27" s="159"/>
      <c r="EM27" s="159"/>
      <c r="EN27" s="159"/>
      <c r="EO27" s="159"/>
      <c r="EP27" s="159"/>
      <c r="EQ27" s="159"/>
      <c r="ER27" s="159"/>
      <c r="ES27" s="159"/>
      <c r="ET27" s="159"/>
      <c r="EU27" s="159"/>
      <c r="EV27" s="159"/>
      <c r="EW27" s="159"/>
      <c r="EX27" s="159"/>
      <c r="EY27" s="159"/>
      <c r="EZ27" s="159"/>
      <c r="FA27" s="159"/>
      <c r="FB27" s="159"/>
      <c r="FC27" s="159"/>
      <c r="FD27" s="159"/>
      <c r="FE27" s="159"/>
      <c r="FF27" s="159"/>
      <c r="FG27" s="159"/>
      <c r="FH27" s="159"/>
      <c r="FI27" s="159"/>
      <c r="FJ27" s="159"/>
      <c r="FK27" s="159"/>
      <c r="FL27" s="159"/>
      <c r="FM27" s="159"/>
      <c r="FN27" s="159"/>
      <c r="FO27" s="159"/>
      <c r="FP27" s="159"/>
      <c r="FQ27" s="159"/>
      <c r="FR27" s="159"/>
      <c r="FS27" s="159"/>
      <c r="FT27" s="159"/>
      <c r="FU27" s="159"/>
      <c r="FV27" s="159"/>
      <c r="FW27" s="159"/>
      <c r="FX27" s="159"/>
      <c r="FY27" s="159"/>
      <c r="FZ27" s="159"/>
      <c r="GA27" s="159"/>
      <c r="GB27" s="159"/>
      <c r="GC27" s="159"/>
      <c r="GD27" s="159"/>
      <c r="GE27" s="159"/>
      <c r="GF27" s="159"/>
      <c r="GG27" s="159"/>
      <c r="GH27" s="159"/>
      <c r="GI27" s="159"/>
      <c r="GJ27" s="159"/>
      <c r="GK27" s="159"/>
      <c r="GL27" s="159"/>
      <c r="GM27" s="159"/>
      <c r="GN27" s="159"/>
      <c r="GO27" s="159"/>
      <c r="GP27" s="159"/>
      <c r="GQ27" s="159"/>
      <c r="GR27" s="159"/>
      <c r="GS27" s="159"/>
      <c r="GT27" s="159"/>
      <c r="GU27" s="159"/>
      <c r="GV27" s="159"/>
      <c r="GW27" s="159"/>
      <c r="GX27" s="159"/>
      <c r="GY27" s="159"/>
      <c r="GZ27" s="159"/>
      <c r="HA27" s="159"/>
      <c r="HB27" s="159"/>
      <c r="HC27" s="159"/>
      <c r="HD27" s="159"/>
      <c r="HE27" s="159"/>
      <c r="HF27" s="159"/>
      <c r="HG27" s="159"/>
      <c r="HH27" s="159"/>
      <c r="HI27" s="159"/>
      <c r="HJ27" s="159"/>
      <c r="HK27" s="159"/>
      <c r="HL27" s="159"/>
      <c r="HM27" s="159"/>
      <c r="HN27" s="159"/>
      <c r="HO27" s="159"/>
      <c r="HP27" s="159"/>
      <c r="HQ27" s="159"/>
      <c r="HR27" s="159"/>
      <c r="HS27" s="159"/>
      <c r="HT27" s="159"/>
      <c r="HU27" s="159"/>
      <c r="HV27" s="159"/>
      <c r="HW27" s="159"/>
      <c r="HX27" s="159"/>
      <c r="HY27" s="159"/>
      <c r="HZ27" s="159"/>
      <c r="IA27" s="159"/>
      <c r="IB27" s="159"/>
      <c r="IC27" s="159"/>
      <c r="ID27" s="159"/>
      <c r="IE27" s="159"/>
      <c r="IF27" s="159"/>
      <c r="IG27" s="159"/>
      <c r="IH27" s="159"/>
      <c r="II27" s="159"/>
      <c r="IJ27" s="159"/>
      <c r="IK27" s="159"/>
      <c r="IL27" s="159"/>
      <c r="IM27" s="159"/>
      <c r="IN27" s="159"/>
      <c r="IO27" s="159"/>
      <c r="IP27" s="159"/>
      <c r="IQ27" s="159"/>
      <c r="IR27" s="159"/>
      <c r="IS27" s="159"/>
      <c r="IT27" s="159"/>
    </row>
  </sheetData>
  <sheetProtection sheet="1" formatColumns="0" formatRows="0" insertRows="0"/>
  <mergeCells count="14">
    <mergeCell ref="C8:D8"/>
    <mergeCell ref="B2:K2"/>
    <mergeCell ref="B3:K3"/>
    <mergeCell ref="B4:K4"/>
    <mergeCell ref="B5:K5"/>
    <mergeCell ref="B6:K6"/>
    <mergeCell ref="B8:B9"/>
    <mergeCell ref="E8:E9"/>
    <mergeCell ref="F8:F9"/>
    <mergeCell ref="G8:G9"/>
    <mergeCell ref="H8:H9"/>
    <mergeCell ref="I8:I9"/>
    <mergeCell ref="J8:J9"/>
    <mergeCell ref="K8:K9"/>
  </mergeCells>
  <phoneticPr fontId="3"/>
  <dataValidations count="1">
    <dataValidation type="list" allowBlank="1" showInputMessage="1" showErrorMessage="1" error="該当する設備種別を選択してください。" prompt="該当する設備種別を選択してください。" sqref="C10:C27">
      <formula1>設備種別</formula1>
    </dataValidation>
  </dataValidations>
  <pageMargins left="0.43307086614173229" right="0" top="0.15748031496062992" bottom="0.15748031496062992" header="0.31496062992125984" footer="0.31496062992125984"/>
  <pageSetup paperSize="9" scale="88"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tint="-0.249977111117893"/>
    <pageSetUpPr fitToPage="1"/>
  </sheetPr>
  <dimension ref="A1:IV52"/>
  <sheetViews>
    <sheetView view="pageBreakPreview" zoomScaleNormal="85"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78" t="s">
        <v>1022</v>
      </c>
      <c r="B1" s="158"/>
      <c r="C1" s="158"/>
      <c r="D1" s="158"/>
      <c r="E1" s="158"/>
      <c r="F1" s="57"/>
      <c r="G1" s="157"/>
      <c r="H1" s="157"/>
      <c r="I1" s="157"/>
      <c r="J1" s="157"/>
      <c r="K1" s="324"/>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row>
    <row r="2" spans="1:256" s="135" customFormat="1" ht="22.5" customHeight="1">
      <c r="B2" s="988" t="s">
        <v>389</v>
      </c>
      <c r="C2" s="988"/>
      <c r="D2" s="988"/>
      <c r="E2" s="988"/>
      <c r="F2" s="988"/>
      <c r="G2" s="988"/>
      <c r="H2" s="988"/>
      <c r="I2" s="988"/>
      <c r="J2" s="988"/>
      <c r="K2" s="136"/>
      <c r="L2" s="136"/>
      <c r="M2" s="136"/>
      <c r="N2" s="136"/>
      <c r="O2" s="136"/>
      <c r="P2" s="136"/>
      <c r="Q2" s="136"/>
      <c r="R2" s="136"/>
    </row>
    <row r="3" spans="1:256" s="134" customFormat="1" ht="9" customHeight="1">
      <c r="C3" s="137"/>
    </row>
    <row r="4" spans="1:256" s="134" customFormat="1" ht="27.95" customHeight="1">
      <c r="B4" s="980" t="s">
        <v>283</v>
      </c>
      <c r="C4" s="981" t="s">
        <v>284</v>
      </c>
      <c r="D4" s="981"/>
      <c r="E4" s="138" t="s">
        <v>285</v>
      </c>
      <c r="F4" s="139" t="s">
        <v>286</v>
      </c>
      <c r="G4" s="139" t="s">
        <v>287</v>
      </c>
      <c r="H4" s="982" t="s">
        <v>288</v>
      </c>
      <c r="I4" s="983"/>
      <c r="J4" s="984"/>
    </row>
    <row r="5" spans="1:256" s="134" customFormat="1" ht="16.899999999999999" customHeight="1" thickBot="1">
      <c r="B5" s="980"/>
      <c r="C5" s="981"/>
      <c r="D5" s="981"/>
      <c r="E5" s="140" t="s">
        <v>289</v>
      </c>
      <c r="F5" s="140" t="s">
        <v>754</v>
      </c>
      <c r="G5" s="140" t="s">
        <v>756</v>
      </c>
      <c r="H5" s="989" t="s">
        <v>757</v>
      </c>
      <c r="I5" s="990"/>
      <c r="J5" s="991"/>
      <c r="K5" s="141"/>
    </row>
    <row r="6" spans="1:256" s="134" customFormat="1" ht="18" customHeight="1" thickTop="1">
      <c r="B6" s="980"/>
      <c r="C6" s="986" t="s">
        <v>240</v>
      </c>
      <c r="D6" s="142" t="s">
        <v>241</v>
      </c>
      <c r="E6" s="419" t="e">
        <f t="shared" ref="E6:E18" si="0">F6/SUM(F$6:F$18,F$23:F$40)*100</f>
        <v>#DIV/0!</v>
      </c>
      <c r="F6" s="476"/>
      <c r="G6" s="477"/>
      <c r="H6" s="947">
        <f t="shared" ref="H6:H18" si="1">F6*G6</f>
        <v>0</v>
      </c>
      <c r="I6" s="947"/>
      <c r="J6" s="948"/>
    </row>
    <row r="7" spans="1:256" s="134" customFormat="1" ht="18" customHeight="1">
      <c r="B7" s="980"/>
      <c r="C7" s="986"/>
      <c r="D7" s="142" t="s">
        <v>242</v>
      </c>
      <c r="E7" s="419" t="e">
        <f t="shared" si="0"/>
        <v>#DIV/0!</v>
      </c>
      <c r="F7" s="478"/>
      <c r="G7" s="479"/>
      <c r="H7" s="947">
        <f t="shared" si="1"/>
        <v>0</v>
      </c>
      <c r="I7" s="947"/>
      <c r="J7" s="948"/>
    </row>
    <row r="8" spans="1:256" s="134" customFormat="1" ht="18" customHeight="1">
      <c r="B8" s="980"/>
      <c r="C8" s="986"/>
      <c r="D8" s="142" t="s">
        <v>243</v>
      </c>
      <c r="E8" s="419" t="e">
        <f t="shared" si="0"/>
        <v>#DIV/0!</v>
      </c>
      <c r="F8" s="478"/>
      <c r="G8" s="479"/>
      <c r="H8" s="947">
        <f t="shared" si="1"/>
        <v>0</v>
      </c>
      <c r="I8" s="947"/>
      <c r="J8" s="948"/>
    </row>
    <row r="9" spans="1:256" s="134" customFormat="1" ht="18" customHeight="1">
      <c r="B9" s="980"/>
      <c r="C9" s="987" t="s">
        <v>244</v>
      </c>
      <c r="D9" s="142" t="s">
        <v>245</v>
      </c>
      <c r="E9" s="419" t="e">
        <f t="shared" si="0"/>
        <v>#DIV/0!</v>
      </c>
      <c r="F9" s="478"/>
      <c r="G9" s="479"/>
      <c r="H9" s="947">
        <f t="shared" si="1"/>
        <v>0</v>
      </c>
      <c r="I9" s="947"/>
      <c r="J9" s="948"/>
    </row>
    <row r="10" spans="1:256" s="134" customFormat="1" ht="18" customHeight="1">
      <c r="B10" s="980"/>
      <c r="C10" s="987"/>
      <c r="D10" s="142" t="s">
        <v>246</v>
      </c>
      <c r="E10" s="419" t="e">
        <f t="shared" si="0"/>
        <v>#DIV/0!</v>
      </c>
      <c r="F10" s="478"/>
      <c r="G10" s="479"/>
      <c r="H10" s="947">
        <f t="shared" si="1"/>
        <v>0</v>
      </c>
      <c r="I10" s="947"/>
      <c r="J10" s="948"/>
    </row>
    <row r="11" spans="1:256" s="134" customFormat="1" ht="18" customHeight="1">
      <c r="B11" s="980"/>
      <c r="C11" s="987"/>
      <c r="D11" s="142" t="s">
        <v>247</v>
      </c>
      <c r="E11" s="419" t="e">
        <f t="shared" si="0"/>
        <v>#DIV/0!</v>
      </c>
      <c r="F11" s="478"/>
      <c r="G11" s="479"/>
      <c r="H11" s="947">
        <f t="shared" si="1"/>
        <v>0</v>
      </c>
      <c r="I11" s="947"/>
      <c r="J11" s="948"/>
    </row>
    <row r="12" spans="1:256" s="134" customFormat="1" ht="18" customHeight="1">
      <c r="B12" s="980"/>
      <c r="C12" s="987"/>
      <c r="D12" s="142" t="s">
        <v>1177</v>
      </c>
      <c r="E12" s="419" t="e">
        <f t="shared" si="0"/>
        <v>#DIV/0!</v>
      </c>
      <c r="F12" s="478"/>
      <c r="G12" s="479"/>
      <c r="H12" s="947">
        <f t="shared" si="1"/>
        <v>0</v>
      </c>
      <c r="I12" s="947"/>
      <c r="J12" s="948"/>
    </row>
    <row r="13" spans="1:256" s="134" customFormat="1" ht="18" customHeight="1">
      <c r="B13" s="980"/>
      <c r="C13" s="987"/>
      <c r="D13" s="142" t="s">
        <v>248</v>
      </c>
      <c r="E13" s="419" t="e">
        <f t="shared" si="0"/>
        <v>#DIV/0!</v>
      </c>
      <c r="F13" s="478"/>
      <c r="G13" s="479"/>
      <c r="H13" s="947">
        <f t="shared" si="1"/>
        <v>0</v>
      </c>
      <c r="I13" s="947"/>
      <c r="J13" s="948"/>
    </row>
    <row r="14" spans="1:256" s="134" customFormat="1" ht="18" customHeight="1">
      <c r="B14" s="980"/>
      <c r="C14" s="986" t="s">
        <v>1165</v>
      </c>
      <c r="D14" s="142" t="s">
        <v>253</v>
      </c>
      <c r="E14" s="419" t="e">
        <f t="shared" si="0"/>
        <v>#DIV/0!</v>
      </c>
      <c r="F14" s="478"/>
      <c r="G14" s="479"/>
      <c r="H14" s="947">
        <f t="shared" si="1"/>
        <v>0</v>
      </c>
      <c r="I14" s="947"/>
      <c r="J14" s="948"/>
    </row>
    <row r="15" spans="1:256" s="134" customFormat="1" ht="18" customHeight="1">
      <c r="B15" s="980"/>
      <c r="C15" s="987"/>
      <c r="D15" s="142" t="s">
        <v>254</v>
      </c>
      <c r="E15" s="419" t="e">
        <f t="shared" si="0"/>
        <v>#DIV/0!</v>
      </c>
      <c r="F15" s="478"/>
      <c r="G15" s="479"/>
      <c r="H15" s="947">
        <f t="shared" si="1"/>
        <v>0</v>
      </c>
      <c r="I15" s="947"/>
      <c r="J15" s="948"/>
    </row>
    <row r="16" spans="1:256" s="134" customFormat="1" ht="18" customHeight="1">
      <c r="B16" s="980"/>
      <c r="C16" s="985" t="s">
        <v>215</v>
      </c>
      <c r="D16" s="142" t="s">
        <v>255</v>
      </c>
      <c r="E16" s="419" t="e">
        <f t="shared" si="0"/>
        <v>#DIV/0!</v>
      </c>
      <c r="F16" s="478"/>
      <c r="G16" s="479"/>
      <c r="H16" s="947">
        <f t="shared" si="1"/>
        <v>0</v>
      </c>
      <c r="I16" s="947"/>
      <c r="J16" s="948"/>
    </row>
    <row r="17" spans="2:10" s="134" customFormat="1" ht="18" customHeight="1">
      <c r="B17" s="980"/>
      <c r="C17" s="985"/>
      <c r="D17" s="142" t="s">
        <v>290</v>
      </c>
      <c r="E17" s="419" t="e">
        <f t="shared" si="0"/>
        <v>#DIV/0!</v>
      </c>
      <c r="F17" s="480"/>
      <c r="G17" s="481"/>
      <c r="H17" s="947">
        <f t="shared" si="1"/>
        <v>0</v>
      </c>
      <c r="I17" s="947"/>
      <c r="J17" s="948"/>
    </row>
    <row r="18" spans="2:10" s="134" customFormat="1" ht="18" customHeight="1" thickBot="1">
      <c r="B18" s="980"/>
      <c r="C18" s="985"/>
      <c r="D18" s="142" t="s">
        <v>291</v>
      </c>
      <c r="E18" s="419" t="e">
        <f t="shared" si="0"/>
        <v>#DIV/0!</v>
      </c>
      <c r="F18" s="482"/>
      <c r="G18" s="483"/>
      <c r="H18" s="947">
        <f t="shared" si="1"/>
        <v>0</v>
      </c>
      <c r="I18" s="947"/>
      <c r="J18" s="948"/>
    </row>
    <row r="19" spans="2:10" s="134" customFormat="1" ht="22.5" customHeight="1" thickTop="1" thickBot="1">
      <c r="C19" s="969"/>
      <c r="D19" s="969"/>
      <c r="E19" s="969"/>
      <c r="F19" s="143"/>
      <c r="G19" s="144"/>
      <c r="H19" s="145" t="s">
        <v>292</v>
      </c>
      <c r="I19" s="971">
        <f>SUM(H6:J18)</f>
        <v>0</v>
      </c>
      <c r="J19" s="972"/>
    </row>
    <row r="20" spans="2:10" s="134" customFormat="1" ht="14.1" customHeight="1">
      <c r="C20" s="969"/>
      <c r="D20" s="969"/>
      <c r="E20" s="970"/>
    </row>
    <row r="21" spans="2:10" s="134" customFormat="1" ht="27.95" customHeight="1">
      <c r="B21" s="980" t="s">
        <v>293</v>
      </c>
      <c r="C21" s="981" t="s">
        <v>284</v>
      </c>
      <c r="D21" s="981"/>
      <c r="E21" s="138" t="s">
        <v>294</v>
      </c>
      <c r="F21" s="139" t="s">
        <v>295</v>
      </c>
      <c r="G21" s="139" t="s">
        <v>296</v>
      </c>
      <c r="H21" s="982" t="s">
        <v>297</v>
      </c>
      <c r="I21" s="983"/>
      <c r="J21" s="984"/>
    </row>
    <row r="22" spans="2:10" s="134" customFormat="1" ht="17.45" customHeight="1" thickBot="1">
      <c r="B22" s="980"/>
      <c r="C22" s="981"/>
      <c r="D22" s="981"/>
      <c r="E22" s="138" t="s">
        <v>289</v>
      </c>
      <c r="F22" s="140" t="s">
        <v>754</v>
      </c>
      <c r="G22" s="140" t="s">
        <v>758</v>
      </c>
      <c r="H22" s="981" t="s">
        <v>757</v>
      </c>
      <c r="I22" s="981"/>
      <c r="J22" s="981"/>
    </row>
    <row r="23" spans="2:10" s="134" customFormat="1" ht="18" customHeight="1" thickTop="1">
      <c r="B23" s="980"/>
      <c r="C23" s="975" t="s">
        <v>256</v>
      </c>
      <c r="D23" s="142" t="s">
        <v>298</v>
      </c>
      <c r="E23" s="419" t="e">
        <f t="shared" ref="E23:E40" si="2">F23/SUM(F$6:F$18,F$23:F$40)*100</f>
        <v>#DIV/0!</v>
      </c>
      <c r="F23" s="476"/>
      <c r="G23" s="477"/>
      <c r="H23" s="947">
        <f t="shared" ref="H23:H40" si="3">F23*G23</f>
        <v>0</v>
      </c>
      <c r="I23" s="947"/>
      <c r="J23" s="948"/>
    </row>
    <row r="24" spans="2:10" s="134" customFormat="1" ht="18" customHeight="1">
      <c r="B24" s="980"/>
      <c r="C24" s="976"/>
      <c r="D24" s="142" t="s">
        <v>541</v>
      </c>
      <c r="E24" s="419" t="e">
        <f t="shared" si="2"/>
        <v>#DIV/0!</v>
      </c>
      <c r="F24" s="478"/>
      <c r="G24" s="479"/>
      <c r="H24" s="947">
        <f t="shared" si="3"/>
        <v>0</v>
      </c>
      <c r="I24" s="947"/>
      <c r="J24" s="948"/>
    </row>
    <row r="25" spans="2:10" s="134" customFormat="1" ht="18" customHeight="1">
      <c r="B25" s="980"/>
      <c r="C25" s="976"/>
      <c r="D25" s="142" t="s">
        <v>257</v>
      </c>
      <c r="E25" s="419" t="e">
        <f t="shared" si="2"/>
        <v>#DIV/0!</v>
      </c>
      <c r="F25" s="478"/>
      <c r="G25" s="479"/>
      <c r="H25" s="947">
        <f t="shared" si="3"/>
        <v>0</v>
      </c>
      <c r="I25" s="947"/>
      <c r="J25" s="948"/>
    </row>
    <row r="26" spans="2:10" s="134" customFormat="1" ht="18" customHeight="1">
      <c r="B26" s="980"/>
      <c r="C26" s="976"/>
      <c r="D26" s="142" t="s">
        <v>258</v>
      </c>
      <c r="E26" s="419" t="e">
        <f t="shared" si="2"/>
        <v>#DIV/0!</v>
      </c>
      <c r="F26" s="478"/>
      <c r="G26" s="479"/>
      <c r="H26" s="947">
        <f t="shared" si="3"/>
        <v>0</v>
      </c>
      <c r="I26" s="947"/>
      <c r="J26" s="948"/>
    </row>
    <row r="27" spans="2:10" s="134" customFormat="1" ht="18" customHeight="1">
      <c r="B27" s="980"/>
      <c r="C27" s="976"/>
      <c r="D27" s="142" t="s">
        <v>259</v>
      </c>
      <c r="E27" s="419" t="e">
        <f t="shared" si="2"/>
        <v>#DIV/0!</v>
      </c>
      <c r="F27" s="478"/>
      <c r="G27" s="479"/>
      <c r="H27" s="947">
        <f t="shared" si="3"/>
        <v>0</v>
      </c>
      <c r="I27" s="947"/>
      <c r="J27" s="948"/>
    </row>
    <row r="28" spans="2:10" s="134" customFormat="1" ht="18" customHeight="1">
      <c r="B28" s="980"/>
      <c r="C28" s="976"/>
      <c r="D28" s="142" t="s">
        <v>260</v>
      </c>
      <c r="E28" s="419" t="e">
        <f t="shared" si="2"/>
        <v>#DIV/0!</v>
      </c>
      <c r="F28" s="478"/>
      <c r="G28" s="479"/>
      <c r="H28" s="947">
        <f t="shared" si="3"/>
        <v>0</v>
      </c>
      <c r="I28" s="947"/>
      <c r="J28" s="948"/>
    </row>
    <row r="29" spans="2:10" s="134" customFormat="1" ht="18" customHeight="1">
      <c r="B29" s="980"/>
      <c r="C29" s="976"/>
      <c r="D29" s="142" t="s">
        <v>299</v>
      </c>
      <c r="E29" s="419" t="e">
        <f t="shared" si="2"/>
        <v>#DIV/0!</v>
      </c>
      <c r="F29" s="478"/>
      <c r="G29" s="479"/>
      <c r="H29" s="947">
        <f t="shared" si="3"/>
        <v>0</v>
      </c>
      <c r="I29" s="947"/>
      <c r="J29" s="948"/>
    </row>
    <row r="30" spans="2:10" s="134" customFormat="1" ht="18" customHeight="1">
      <c r="B30" s="980"/>
      <c r="C30" s="976"/>
      <c r="D30" s="142" t="s">
        <v>300</v>
      </c>
      <c r="E30" s="419" t="e">
        <f t="shared" si="2"/>
        <v>#DIV/0!</v>
      </c>
      <c r="F30" s="478"/>
      <c r="G30" s="479"/>
      <c r="H30" s="947">
        <f t="shared" si="3"/>
        <v>0</v>
      </c>
      <c r="I30" s="947"/>
      <c r="J30" s="948"/>
    </row>
    <row r="31" spans="2:10" s="134" customFormat="1" ht="18" customHeight="1">
      <c r="B31" s="980"/>
      <c r="C31" s="976"/>
      <c r="D31" s="142" t="s">
        <v>261</v>
      </c>
      <c r="E31" s="419" t="e">
        <f t="shared" si="2"/>
        <v>#DIV/0!</v>
      </c>
      <c r="F31" s="478"/>
      <c r="G31" s="479"/>
      <c r="H31" s="947">
        <f t="shared" si="3"/>
        <v>0</v>
      </c>
      <c r="I31" s="947"/>
      <c r="J31" s="948"/>
    </row>
    <row r="32" spans="2:10" s="134" customFormat="1" ht="18" customHeight="1">
      <c r="B32" s="980"/>
      <c r="C32" s="977"/>
      <c r="D32" s="142" t="s">
        <v>264</v>
      </c>
      <c r="E32" s="419" t="e">
        <f t="shared" si="2"/>
        <v>#DIV/0!</v>
      </c>
      <c r="F32" s="478"/>
      <c r="G32" s="479"/>
      <c r="H32" s="947">
        <f t="shared" ref="H32" si="4">F32*G32</f>
        <v>0</v>
      </c>
      <c r="I32" s="947"/>
      <c r="J32" s="948"/>
    </row>
    <row r="33" spans="1:11" s="134" customFormat="1" ht="18" customHeight="1">
      <c r="B33" s="980"/>
      <c r="C33" s="978" t="s">
        <v>301</v>
      </c>
      <c r="D33" s="142" t="s">
        <v>262</v>
      </c>
      <c r="E33" s="419" t="e">
        <f t="shared" si="2"/>
        <v>#DIV/0!</v>
      </c>
      <c r="F33" s="478"/>
      <c r="G33" s="479"/>
      <c r="H33" s="947">
        <f t="shared" si="3"/>
        <v>0</v>
      </c>
      <c r="I33" s="947"/>
      <c r="J33" s="948"/>
    </row>
    <row r="34" spans="1:11" s="134" customFormat="1" ht="18" customHeight="1">
      <c r="B34" s="980"/>
      <c r="C34" s="978"/>
      <c r="D34" s="142" t="s">
        <v>263</v>
      </c>
      <c r="E34" s="419" t="e">
        <f t="shared" si="2"/>
        <v>#DIV/0!</v>
      </c>
      <c r="F34" s="478"/>
      <c r="G34" s="479"/>
      <c r="H34" s="947">
        <f t="shared" si="3"/>
        <v>0</v>
      </c>
      <c r="I34" s="947"/>
      <c r="J34" s="948"/>
    </row>
    <row r="35" spans="1:11" s="134" customFormat="1" ht="18" customHeight="1">
      <c r="B35" s="980"/>
      <c r="C35" s="975" t="s">
        <v>1164</v>
      </c>
      <c r="D35" s="142" t="s">
        <v>249</v>
      </c>
      <c r="E35" s="419" t="e">
        <f t="shared" si="2"/>
        <v>#DIV/0!</v>
      </c>
      <c r="F35" s="478"/>
      <c r="G35" s="479"/>
      <c r="H35" s="947">
        <f>F35*G35</f>
        <v>0</v>
      </c>
      <c r="I35" s="947"/>
      <c r="J35" s="948"/>
    </row>
    <row r="36" spans="1:11" s="134" customFormat="1" ht="18" customHeight="1">
      <c r="B36" s="980"/>
      <c r="C36" s="979"/>
      <c r="D36" s="142" t="s">
        <v>250</v>
      </c>
      <c r="E36" s="419" t="e">
        <f t="shared" si="2"/>
        <v>#DIV/0!</v>
      </c>
      <c r="F36" s="478"/>
      <c r="G36" s="479"/>
      <c r="H36" s="947">
        <f>F36*G36</f>
        <v>0</v>
      </c>
      <c r="I36" s="947"/>
      <c r="J36" s="948"/>
    </row>
    <row r="37" spans="1:11" s="134" customFormat="1" ht="18" customHeight="1">
      <c r="B37" s="980"/>
      <c r="C37" s="979"/>
      <c r="D37" s="142" t="s">
        <v>251</v>
      </c>
      <c r="E37" s="419" t="e">
        <f t="shared" si="2"/>
        <v>#DIV/0!</v>
      </c>
      <c r="F37" s="478"/>
      <c r="G37" s="479"/>
      <c r="H37" s="947">
        <f>F37*G37</f>
        <v>0</v>
      </c>
      <c r="I37" s="947"/>
      <c r="J37" s="948"/>
    </row>
    <row r="38" spans="1:11" s="134" customFormat="1" ht="18" customHeight="1">
      <c r="B38" s="980"/>
      <c r="C38" s="977"/>
      <c r="D38" s="142" t="s">
        <v>252</v>
      </c>
      <c r="E38" s="419" t="e">
        <f t="shared" si="2"/>
        <v>#DIV/0!</v>
      </c>
      <c r="F38" s="478"/>
      <c r="G38" s="479"/>
      <c r="H38" s="947">
        <f>F38*G38</f>
        <v>0</v>
      </c>
      <c r="I38" s="947"/>
      <c r="J38" s="948"/>
    </row>
    <row r="39" spans="1:11" s="134" customFormat="1" ht="18" customHeight="1">
      <c r="B39" s="980"/>
      <c r="C39" s="973" t="s">
        <v>1178</v>
      </c>
      <c r="D39" s="142" t="s">
        <v>302</v>
      </c>
      <c r="E39" s="420" t="e">
        <f t="shared" si="2"/>
        <v>#DIV/0!</v>
      </c>
      <c r="F39" s="478"/>
      <c r="G39" s="479"/>
      <c r="H39" s="947">
        <f t="shared" si="3"/>
        <v>0</v>
      </c>
      <c r="I39" s="947"/>
      <c r="J39" s="948"/>
    </row>
    <row r="40" spans="1:11" s="134" customFormat="1" ht="18" customHeight="1" thickBot="1">
      <c r="B40" s="980"/>
      <c r="C40" s="974"/>
      <c r="D40" s="142" t="s">
        <v>291</v>
      </c>
      <c r="E40" s="420" t="e">
        <f t="shared" si="2"/>
        <v>#DIV/0!</v>
      </c>
      <c r="F40" s="482"/>
      <c r="G40" s="483"/>
      <c r="H40" s="947">
        <f t="shared" si="3"/>
        <v>0</v>
      </c>
      <c r="I40" s="947"/>
      <c r="J40" s="948"/>
    </row>
    <row r="41" spans="1:11" s="134" customFormat="1" ht="7.5" customHeight="1" thickTop="1">
      <c r="B41" s="146"/>
      <c r="C41" s="965"/>
      <c r="D41" s="965"/>
      <c r="E41" s="147"/>
      <c r="F41" s="143"/>
      <c r="G41" s="148"/>
      <c r="H41" s="966" t="s">
        <v>303</v>
      </c>
      <c r="I41" s="959">
        <f>SUM(H23:J40)</f>
        <v>0</v>
      </c>
      <c r="J41" s="960"/>
    </row>
    <row r="42" spans="1:11" s="134" customFormat="1" ht="15" customHeight="1" thickBot="1">
      <c r="B42" s="149"/>
      <c r="C42" s="963" t="s">
        <v>304</v>
      </c>
      <c r="D42" s="964"/>
      <c r="E42" s="421" t="e">
        <f>SUM(E6:E18,E23:E40)</f>
        <v>#DIV/0!</v>
      </c>
      <c r="F42" s="150"/>
      <c r="G42" s="150"/>
      <c r="H42" s="967"/>
      <c r="I42" s="961"/>
      <c r="J42" s="962"/>
    </row>
    <row r="43" spans="1:11" s="134" customFormat="1" ht="17.25" customHeight="1">
      <c r="A43" s="115"/>
      <c r="B43" s="115"/>
      <c r="C43" s="115"/>
      <c r="D43" s="126"/>
      <c r="E43" s="126"/>
      <c r="F43" s="125"/>
      <c r="G43" s="126" t="s">
        <v>266</v>
      </c>
      <c r="H43" s="126"/>
      <c r="I43" s="126"/>
      <c r="J43" s="126"/>
      <c r="K43" s="151"/>
    </row>
    <row r="44" spans="1:11" s="134" customFormat="1" ht="9" customHeight="1">
      <c r="A44" s="115"/>
      <c r="B44" s="950" t="s">
        <v>267</v>
      </c>
      <c r="C44" s="950"/>
      <c r="D44" s="950"/>
      <c r="E44" s="115"/>
      <c r="F44" s="127"/>
      <c r="G44" s="950" t="s">
        <v>268</v>
      </c>
      <c r="H44" s="950"/>
      <c r="I44" s="950"/>
      <c r="J44" s="950"/>
      <c r="K44" s="151"/>
    </row>
    <row r="45" spans="1:11" s="134" customFormat="1" ht="17.25" customHeight="1" thickBot="1">
      <c r="A45" s="115"/>
      <c r="B45" s="950"/>
      <c r="C45" s="950"/>
      <c r="D45" s="950"/>
      <c r="E45" s="115"/>
      <c r="F45" s="125"/>
      <c r="G45" s="950"/>
      <c r="H45" s="950"/>
      <c r="I45" s="950"/>
      <c r="J45" s="950"/>
      <c r="K45" s="151"/>
    </row>
    <row r="46" spans="1:11" s="134" customFormat="1" ht="11.25" customHeight="1">
      <c r="A46" s="115"/>
      <c r="B46" s="115"/>
      <c r="C46" s="126"/>
      <c r="D46" s="126"/>
      <c r="E46" s="126"/>
      <c r="F46" s="128"/>
      <c r="G46" s="951" t="s">
        <v>269</v>
      </c>
      <c r="H46" s="952">
        <f>IF(I19=0,0,ROUNDDOWN(I19/(I19+I41)*100,1))</f>
        <v>0</v>
      </c>
      <c r="I46" s="953"/>
      <c r="J46" s="956" t="s">
        <v>239</v>
      </c>
      <c r="K46" s="151"/>
    </row>
    <row r="47" spans="1:11" s="134" customFormat="1" ht="14.25" customHeight="1" thickBot="1">
      <c r="A47" s="115"/>
      <c r="B47" s="115"/>
      <c r="C47" s="958"/>
      <c r="D47" s="958"/>
      <c r="E47" s="958"/>
      <c r="F47" s="958"/>
      <c r="G47" s="951"/>
      <c r="H47" s="954"/>
      <c r="I47" s="955"/>
      <c r="J47" s="957"/>
    </row>
    <row r="48" spans="1:11" s="134" customFormat="1" ht="14.25" customHeight="1">
      <c r="A48" s="115"/>
      <c r="B48" s="115"/>
      <c r="C48" s="130"/>
      <c r="D48" s="130"/>
      <c r="E48" s="130"/>
      <c r="F48" s="130"/>
      <c r="G48" s="131"/>
      <c r="H48" s="131"/>
      <c r="I48" s="131"/>
      <c r="J48" s="132"/>
    </row>
    <row r="49" spans="1:10" s="134" customFormat="1" ht="18" customHeight="1">
      <c r="A49" s="115"/>
      <c r="B49" s="968" t="s">
        <v>270</v>
      </c>
      <c r="C49" s="968"/>
      <c r="D49" s="968"/>
      <c r="E49" s="968"/>
      <c r="F49" s="968"/>
      <c r="G49" s="968"/>
      <c r="H49" s="968"/>
      <c r="I49" s="968"/>
      <c r="J49" s="968"/>
    </row>
    <row r="50" spans="1:10" s="134" customFormat="1" ht="18" customHeight="1">
      <c r="A50" s="115"/>
      <c r="B50" s="968"/>
      <c r="C50" s="968"/>
      <c r="D50" s="968"/>
      <c r="E50" s="968"/>
      <c r="F50" s="968"/>
      <c r="G50" s="968"/>
      <c r="H50" s="968"/>
      <c r="I50" s="968"/>
      <c r="J50" s="968"/>
    </row>
    <row r="51" spans="1:10" s="134" customFormat="1" ht="18" customHeight="1">
      <c r="B51" s="949"/>
      <c r="C51" s="949"/>
      <c r="D51" s="949"/>
      <c r="E51" s="949"/>
      <c r="F51" s="949"/>
      <c r="G51" s="949"/>
      <c r="H51" s="949"/>
      <c r="I51" s="949"/>
      <c r="J51" s="949"/>
    </row>
    <row r="52" spans="1:10" s="134" customFormat="1" ht="14.1" customHeight="1"/>
  </sheetData>
  <sheetProtection sheet="1" objects="1" scenarios="1"/>
  <mergeCells count="62">
    <mergeCell ref="H32:J32"/>
    <mergeCell ref="C14:C15"/>
    <mergeCell ref="H14:J14"/>
    <mergeCell ref="H15:J15"/>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B21:B40"/>
    <mergeCell ref="C21:D22"/>
    <mergeCell ref="H21:J21"/>
    <mergeCell ref="H22:J22"/>
    <mergeCell ref="H23:J23"/>
    <mergeCell ref="H24:J24"/>
    <mergeCell ref="H28:J28"/>
    <mergeCell ref="H29:J29"/>
    <mergeCell ref="H30:J30"/>
    <mergeCell ref="H31:J31"/>
    <mergeCell ref="C16:C18"/>
    <mergeCell ref="H16:J16"/>
    <mergeCell ref="H17:J17"/>
    <mergeCell ref="H18:J18"/>
    <mergeCell ref="C19:E20"/>
    <mergeCell ref="I19:J19"/>
    <mergeCell ref="C39:C40"/>
    <mergeCell ref="H39:J39"/>
    <mergeCell ref="H40:J40"/>
    <mergeCell ref="H38:J38"/>
    <mergeCell ref="C23:C32"/>
    <mergeCell ref="H34:J34"/>
    <mergeCell ref="C33:C34"/>
    <mergeCell ref="H26:J26"/>
    <mergeCell ref="H27:J27"/>
    <mergeCell ref="H25:J25"/>
    <mergeCell ref="C35:C38"/>
    <mergeCell ref="H35:J35"/>
    <mergeCell ref="H36:J36"/>
    <mergeCell ref="H37:J37"/>
    <mergeCell ref="H33:J33"/>
    <mergeCell ref="B51:J51"/>
    <mergeCell ref="B44:D45"/>
    <mergeCell ref="G44:J45"/>
    <mergeCell ref="G46:G47"/>
    <mergeCell ref="H46:I47"/>
    <mergeCell ref="J46:J47"/>
    <mergeCell ref="C47:F47"/>
    <mergeCell ref="I41:J42"/>
    <mergeCell ref="C42:D42"/>
    <mergeCell ref="C41:D41"/>
    <mergeCell ref="H41:H42"/>
    <mergeCell ref="B49:J50"/>
  </mergeCells>
  <phoneticPr fontId="47"/>
  <pageMargins left="0.43307086614173229" right="0" top="0.15748031496062992" bottom="0.15748031496062992" header="0.31496062992125984" footer="0.31496062992125984"/>
  <pageSetup paperSize="9" scale="93" orientation="portrait" blackAndWhite="1" r:id="rId1"/>
  <ignoredErrors>
    <ignoredError sqref="E23 E39:E40" evalError="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3" tint="-0.249977111117893"/>
    <pageSetUpPr fitToPage="1"/>
  </sheetPr>
  <dimension ref="A1:IV52"/>
  <sheetViews>
    <sheetView view="pageBreakPreview" zoomScaleNormal="100"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78" t="s">
        <v>1022</v>
      </c>
      <c r="B1" s="158"/>
      <c r="C1" s="158"/>
      <c r="D1" s="158"/>
      <c r="E1" s="158"/>
      <c r="F1" s="57"/>
      <c r="G1" s="157"/>
      <c r="H1" s="157"/>
      <c r="I1" s="157"/>
      <c r="J1" s="157"/>
      <c r="K1" s="324"/>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row>
    <row r="2" spans="1:256" s="135" customFormat="1" ht="22.5" customHeight="1">
      <c r="A2" s="113"/>
      <c r="B2" s="1008" t="s">
        <v>390</v>
      </c>
      <c r="C2" s="1008"/>
      <c r="D2" s="1008"/>
      <c r="E2" s="1008"/>
      <c r="F2" s="1008"/>
      <c r="G2" s="1008"/>
      <c r="H2" s="1008"/>
      <c r="I2" s="1008"/>
      <c r="J2" s="1008"/>
      <c r="K2" s="114"/>
      <c r="L2" s="114"/>
      <c r="M2" s="136"/>
      <c r="N2" s="136"/>
      <c r="O2" s="136"/>
      <c r="P2" s="136"/>
      <c r="Q2" s="136"/>
      <c r="R2" s="136"/>
    </row>
    <row r="3" spans="1:256" s="134" customFormat="1" ht="9" customHeight="1">
      <c r="A3" s="115"/>
      <c r="B3" s="115"/>
      <c r="C3" s="116"/>
      <c r="D3" s="115"/>
      <c r="E3" s="115"/>
      <c r="F3" s="115"/>
      <c r="G3" s="115"/>
      <c r="H3" s="115"/>
      <c r="I3" s="115"/>
      <c r="J3" s="115"/>
      <c r="K3" s="115"/>
      <c r="L3" s="115"/>
    </row>
    <row r="4" spans="1:256" s="134" customFormat="1" ht="27.95" customHeight="1">
      <c r="A4" s="115"/>
      <c r="B4" s="1002" t="s">
        <v>271</v>
      </c>
      <c r="C4" s="1003" t="s">
        <v>237</v>
      </c>
      <c r="D4" s="1003"/>
      <c r="E4" s="117" t="s">
        <v>238</v>
      </c>
      <c r="F4" s="118" t="s">
        <v>272</v>
      </c>
      <c r="G4" s="118" t="s">
        <v>273</v>
      </c>
      <c r="H4" s="1005" t="s">
        <v>274</v>
      </c>
      <c r="I4" s="1006"/>
      <c r="J4" s="1007"/>
      <c r="K4" s="115"/>
      <c r="L4" s="115"/>
    </row>
    <row r="5" spans="1:256" s="134" customFormat="1" ht="16.5" customHeight="1" thickBot="1">
      <c r="A5" s="115"/>
      <c r="B5" s="1002"/>
      <c r="C5" s="1003"/>
      <c r="D5" s="1003"/>
      <c r="E5" s="119" t="s">
        <v>239</v>
      </c>
      <c r="F5" s="484" t="s">
        <v>1172</v>
      </c>
      <c r="G5" s="592" t="str">
        <f>IF(F5="ｋｇ/ｈ","ＭＪ/ｋｇ","ＭＪ/Ｎｍ３")</f>
        <v>ＭＪ/ｋｇ</v>
      </c>
      <c r="H5" s="1009" t="s">
        <v>755</v>
      </c>
      <c r="I5" s="1010"/>
      <c r="J5" s="1011"/>
      <c r="K5" s="120"/>
      <c r="L5" s="115"/>
    </row>
    <row r="6" spans="1:256" s="134" customFormat="1" ht="18" customHeight="1" thickTop="1">
      <c r="A6" s="115"/>
      <c r="B6" s="1002"/>
      <c r="C6" s="986" t="s">
        <v>240</v>
      </c>
      <c r="D6" s="142" t="s">
        <v>241</v>
      </c>
      <c r="E6" s="419" t="e">
        <f t="shared" ref="E6:E18" si="0">F6/SUM(F$6:F$18,F$23:F$40)*100</f>
        <v>#DIV/0!</v>
      </c>
      <c r="F6" s="476"/>
      <c r="G6" s="477"/>
      <c r="H6" s="947">
        <f t="shared" ref="H6:H18" si="1">F6*G6</f>
        <v>0</v>
      </c>
      <c r="I6" s="947"/>
      <c r="J6" s="948"/>
      <c r="K6" s="115"/>
      <c r="L6" s="115"/>
    </row>
    <row r="7" spans="1:256" s="134" customFormat="1" ht="18" customHeight="1">
      <c r="A7" s="115"/>
      <c r="B7" s="1002"/>
      <c r="C7" s="986"/>
      <c r="D7" s="142" t="s">
        <v>242</v>
      </c>
      <c r="E7" s="419" t="e">
        <f t="shared" si="0"/>
        <v>#DIV/0!</v>
      </c>
      <c r="F7" s="478"/>
      <c r="G7" s="479"/>
      <c r="H7" s="947">
        <f t="shared" si="1"/>
        <v>0</v>
      </c>
      <c r="I7" s="947"/>
      <c r="J7" s="948"/>
      <c r="K7" s="115"/>
      <c r="L7" s="115"/>
    </row>
    <row r="8" spans="1:256" s="134" customFormat="1" ht="18" customHeight="1">
      <c r="A8" s="115"/>
      <c r="B8" s="1002"/>
      <c r="C8" s="986"/>
      <c r="D8" s="142" t="s">
        <v>243</v>
      </c>
      <c r="E8" s="419" t="e">
        <f t="shared" si="0"/>
        <v>#DIV/0!</v>
      </c>
      <c r="F8" s="478"/>
      <c r="G8" s="479"/>
      <c r="H8" s="947">
        <f t="shared" si="1"/>
        <v>0</v>
      </c>
      <c r="I8" s="947"/>
      <c r="J8" s="948"/>
      <c r="K8" s="115"/>
      <c r="L8" s="115"/>
    </row>
    <row r="9" spans="1:256" s="134" customFormat="1" ht="18" customHeight="1">
      <c r="A9" s="115"/>
      <c r="B9" s="1002"/>
      <c r="C9" s="987" t="s">
        <v>244</v>
      </c>
      <c r="D9" s="142" t="s">
        <v>245</v>
      </c>
      <c r="E9" s="419" t="e">
        <f t="shared" si="0"/>
        <v>#DIV/0!</v>
      </c>
      <c r="F9" s="478"/>
      <c r="G9" s="479"/>
      <c r="H9" s="947">
        <f t="shared" si="1"/>
        <v>0</v>
      </c>
      <c r="I9" s="947"/>
      <c r="J9" s="948"/>
      <c r="K9" s="115"/>
      <c r="L9" s="115"/>
    </row>
    <row r="10" spans="1:256" s="134" customFormat="1" ht="18" customHeight="1">
      <c r="A10" s="115"/>
      <c r="B10" s="1002"/>
      <c r="C10" s="987"/>
      <c r="D10" s="142" t="s">
        <v>246</v>
      </c>
      <c r="E10" s="419" t="e">
        <f t="shared" si="0"/>
        <v>#DIV/0!</v>
      </c>
      <c r="F10" s="478"/>
      <c r="G10" s="479"/>
      <c r="H10" s="947">
        <f t="shared" si="1"/>
        <v>0</v>
      </c>
      <c r="I10" s="947"/>
      <c r="J10" s="948"/>
      <c r="K10" s="115"/>
      <c r="L10" s="115"/>
    </row>
    <row r="11" spans="1:256" s="134" customFormat="1" ht="18" customHeight="1">
      <c r="A11" s="115"/>
      <c r="B11" s="1002"/>
      <c r="C11" s="987"/>
      <c r="D11" s="142" t="s">
        <v>247</v>
      </c>
      <c r="E11" s="419" t="e">
        <f t="shared" si="0"/>
        <v>#DIV/0!</v>
      </c>
      <c r="F11" s="478"/>
      <c r="G11" s="479"/>
      <c r="H11" s="947">
        <f t="shared" si="1"/>
        <v>0</v>
      </c>
      <c r="I11" s="947"/>
      <c r="J11" s="948"/>
      <c r="K11" s="115"/>
      <c r="L11" s="115"/>
    </row>
    <row r="12" spans="1:256" s="134" customFormat="1" ht="18" customHeight="1">
      <c r="A12" s="115"/>
      <c r="B12" s="1002"/>
      <c r="C12" s="987"/>
      <c r="D12" s="142" t="s">
        <v>1176</v>
      </c>
      <c r="E12" s="419" t="e">
        <f t="shared" si="0"/>
        <v>#DIV/0!</v>
      </c>
      <c r="F12" s="478"/>
      <c r="G12" s="479"/>
      <c r="H12" s="947">
        <f t="shared" si="1"/>
        <v>0</v>
      </c>
      <c r="I12" s="947"/>
      <c r="J12" s="948"/>
      <c r="K12" s="115"/>
      <c r="L12" s="115"/>
    </row>
    <row r="13" spans="1:256" s="134" customFormat="1" ht="18" customHeight="1">
      <c r="A13" s="115"/>
      <c r="B13" s="1002"/>
      <c r="C13" s="987"/>
      <c r="D13" s="142" t="s">
        <v>248</v>
      </c>
      <c r="E13" s="419" t="e">
        <f t="shared" si="0"/>
        <v>#DIV/0!</v>
      </c>
      <c r="F13" s="478"/>
      <c r="G13" s="479"/>
      <c r="H13" s="947">
        <f t="shared" si="1"/>
        <v>0</v>
      </c>
      <c r="I13" s="947"/>
      <c r="J13" s="948"/>
      <c r="K13" s="115"/>
      <c r="L13" s="115"/>
    </row>
    <row r="14" spans="1:256" s="134" customFormat="1" ht="18" customHeight="1">
      <c r="A14" s="115"/>
      <c r="B14" s="1002"/>
      <c r="C14" s="986" t="s">
        <v>1167</v>
      </c>
      <c r="D14" s="142" t="s">
        <v>253</v>
      </c>
      <c r="E14" s="419" t="e">
        <f t="shared" si="0"/>
        <v>#DIV/0!</v>
      </c>
      <c r="F14" s="478"/>
      <c r="G14" s="479"/>
      <c r="H14" s="947">
        <f t="shared" si="1"/>
        <v>0</v>
      </c>
      <c r="I14" s="947"/>
      <c r="J14" s="948"/>
      <c r="K14" s="115"/>
      <c r="L14" s="115"/>
    </row>
    <row r="15" spans="1:256" s="134" customFormat="1" ht="18" customHeight="1">
      <c r="A15" s="115"/>
      <c r="B15" s="1002"/>
      <c r="C15" s="987"/>
      <c r="D15" s="142" t="s">
        <v>254</v>
      </c>
      <c r="E15" s="419" t="e">
        <f t="shared" si="0"/>
        <v>#DIV/0!</v>
      </c>
      <c r="F15" s="478"/>
      <c r="G15" s="479"/>
      <c r="H15" s="947">
        <f t="shared" si="1"/>
        <v>0</v>
      </c>
      <c r="I15" s="947"/>
      <c r="J15" s="948"/>
      <c r="K15" s="115"/>
      <c r="L15" s="115"/>
    </row>
    <row r="16" spans="1:256" s="134" customFormat="1" ht="18" customHeight="1">
      <c r="A16" s="115"/>
      <c r="B16" s="1002"/>
      <c r="C16" s="985" t="s">
        <v>215</v>
      </c>
      <c r="D16" s="142" t="s">
        <v>255</v>
      </c>
      <c r="E16" s="419" t="e">
        <f t="shared" si="0"/>
        <v>#DIV/0!</v>
      </c>
      <c r="F16" s="478"/>
      <c r="G16" s="479"/>
      <c r="H16" s="947">
        <f t="shared" si="1"/>
        <v>0</v>
      </c>
      <c r="I16" s="947"/>
      <c r="J16" s="948"/>
      <c r="K16" s="115"/>
      <c r="L16" s="115"/>
    </row>
    <row r="17" spans="1:12" s="134" customFormat="1" ht="18" customHeight="1">
      <c r="A17" s="115"/>
      <c r="B17" s="1002"/>
      <c r="C17" s="985"/>
      <c r="D17" s="142" t="s">
        <v>290</v>
      </c>
      <c r="E17" s="419" t="e">
        <f t="shared" si="0"/>
        <v>#DIV/0!</v>
      </c>
      <c r="F17" s="480"/>
      <c r="G17" s="481"/>
      <c r="H17" s="947">
        <f t="shared" si="1"/>
        <v>0</v>
      </c>
      <c r="I17" s="947"/>
      <c r="J17" s="948"/>
      <c r="K17" s="115"/>
      <c r="L17" s="115"/>
    </row>
    <row r="18" spans="1:12" s="134" customFormat="1" ht="18" customHeight="1" thickBot="1">
      <c r="A18" s="115"/>
      <c r="B18" s="1002"/>
      <c r="C18" s="985"/>
      <c r="D18" s="142" t="s">
        <v>291</v>
      </c>
      <c r="E18" s="419" t="e">
        <f t="shared" si="0"/>
        <v>#DIV/0!</v>
      </c>
      <c r="F18" s="482"/>
      <c r="G18" s="483"/>
      <c r="H18" s="947">
        <f t="shared" si="1"/>
        <v>0</v>
      </c>
      <c r="I18" s="947"/>
      <c r="J18" s="948"/>
      <c r="K18" s="115"/>
      <c r="L18" s="115"/>
    </row>
    <row r="19" spans="1:12" s="134" customFormat="1" ht="22.5" customHeight="1" thickTop="1" thickBot="1">
      <c r="A19" s="115"/>
      <c r="B19" s="115"/>
      <c r="C19" s="969"/>
      <c r="D19" s="969"/>
      <c r="E19" s="969"/>
      <c r="F19" s="143"/>
      <c r="G19" s="144"/>
      <c r="H19" s="145" t="s">
        <v>292</v>
      </c>
      <c r="I19" s="971">
        <f>SUM(H6:J18)</f>
        <v>0</v>
      </c>
      <c r="J19" s="972"/>
      <c r="K19" s="115"/>
      <c r="L19" s="115"/>
    </row>
    <row r="20" spans="1:12" s="134" customFormat="1" ht="14.1" customHeight="1">
      <c r="A20" s="115"/>
      <c r="B20" s="115"/>
      <c r="C20" s="969"/>
      <c r="D20" s="969"/>
      <c r="E20" s="970"/>
      <c r="K20" s="115"/>
      <c r="L20" s="115"/>
    </row>
    <row r="21" spans="1:12" s="134" customFormat="1" ht="27.95" customHeight="1">
      <c r="A21" s="115"/>
      <c r="B21" s="1002" t="s">
        <v>275</v>
      </c>
      <c r="C21" s="1003" t="s">
        <v>237</v>
      </c>
      <c r="D21" s="1003"/>
      <c r="E21" s="117" t="s">
        <v>276</v>
      </c>
      <c r="F21" s="118" t="s">
        <v>277</v>
      </c>
      <c r="G21" s="118" t="s">
        <v>278</v>
      </c>
      <c r="H21" s="1005" t="s">
        <v>279</v>
      </c>
      <c r="I21" s="1006"/>
      <c r="J21" s="1007"/>
      <c r="K21" s="115"/>
      <c r="L21" s="115"/>
    </row>
    <row r="22" spans="1:12" s="134" customFormat="1" ht="17.45" customHeight="1" thickBot="1">
      <c r="A22" s="115"/>
      <c r="B22" s="1002"/>
      <c r="C22" s="1003"/>
      <c r="D22" s="1003"/>
      <c r="E22" s="117" t="s">
        <v>239</v>
      </c>
      <c r="F22" s="422" t="str">
        <f>F5</f>
        <v>ｋｇ/ｈ</v>
      </c>
      <c r="G22" s="422" t="str">
        <f>G5</f>
        <v>ＭＪ/ｋｇ</v>
      </c>
      <c r="H22" s="1003" t="s">
        <v>755</v>
      </c>
      <c r="I22" s="1003"/>
      <c r="J22" s="1003"/>
      <c r="K22" s="115"/>
      <c r="L22" s="115"/>
    </row>
    <row r="23" spans="1:12" s="134" customFormat="1" ht="18" customHeight="1" thickTop="1">
      <c r="A23" s="115"/>
      <c r="B23" s="1002"/>
      <c r="C23" s="999" t="s">
        <v>256</v>
      </c>
      <c r="D23" s="142" t="s">
        <v>298</v>
      </c>
      <c r="E23" s="419" t="e">
        <f t="shared" ref="E23:E40" si="2">F23/SUM(F$6:F$18,F$23:F$40)*100</f>
        <v>#DIV/0!</v>
      </c>
      <c r="F23" s="476"/>
      <c r="G23" s="477"/>
      <c r="H23" s="947">
        <f t="shared" ref="H23:H40" si="3">F23*G23</f>
        <v>0</v>
      </c>
      <c r="I23" s="947"/>
      <c r="J23" s="948"/>
      <c r="K23" s="115"/>
      <c r="L23" s="115"/>
    </row>
    <row r="24" spans="1:12" s="134" customFormat="1" ht="18" customHeight="1">
      <c r="A24" s="115"/>
      <c r="B24" s="1002"/>
      <c r="C24" s="1004"/>
      <c r="D24" s="142" t="s">
        <v>541</v>
      </c>
      <c r="E24" s="419" t="e">
        <f t="shared" si="2"/>
        <v>#DIV/0!</v>
      </c>
      <c r="F24" s="485"/>
      <c r="G24" s="486"/>
      <c r="H24" s="947">
        <f t="shared" si="3"/>
        <v>0</v>
      </c>
      <c r="I24" s="947"/>
      <c r="J24" s="948"/>
      <c r="K24" s="115"/>
      <c r="L24" s="115"/>
    </row>
    <row r="25" spans="1:12" s="134" customFormat="1" ht="18" customHeight="1">
      <c r="A25" s="115"/>
      <c r="B25" s="1002"/>
      <c r="C25" s="1004"/>
      <c r="D25" s="142" t="s">
        <v>257</v>
      </c>
      <c r="E25" s="419" t="e">
        <f t="shared" si="2"/>
        <v>#DIV/0!</v>
      </c>
      <c r="F25" s="485"/>
      <c r="G25" s="486"/>
      <c r="H25" s="947">
        <f t="shared" si="3"/>
        <v>0</v>
      </c>
      <c r="I25" s="947"/>
      <c r="J25" s="948"/>
      <c r="K25" s="115"/>
      <c r="L25" s="115"/>
    </row>
    <row r="26" spans="1:12" s="134" customFormat="1" ht="18" customHeight="1">
      <c r="A26" s="115"/>
      <c r="B26" s="1002"/>
      <c r="C26" s="1004"/>
      <c r="D26" s="142" t="s">
        <v>258</v>
      </c>
      <c r="E26" s="419" t="e">
        <f t="shared" si="2"/>
        <v>#DIV/0!</v>
      </c>
      <c r="F26" s="485"/>
      <c r="G26" s="486"/>
      <c r="H26" s="947">
        <f t="shared" si="3"/>
        <v>0</v>
      </c>
      <c r="I26" s="947"/>
      <c r="J26" s="948"/>
      <c r="K26" s="115"/>
      <c r="L26" s="115"/>
    </row>
    <row r="27" spans="1:12" s="134" customFormat="1" ht="18" customHeight="1">
      <c r="A27" s="115"/>
      <c r="B27" s="1002"/>
      <c r="C27" s="1004"/>
      <c r="D27" s="142" t="s">
        <v>259</v>
      </c>
      <c r="E27" s="419" t="e">
        <f t="shared" si="2"/>
        <v>#DIV/0!</v>
      </c>
      <c r="F27" s="485"/>
      <c r="G27" s="486"/>
      <c r="H27" s="947">
        <f t="shared" si="3"/>
        <v>0</v>
      </c>
      <c r="I27" s="947"/>
      <c r="J27" s="948"/>
      <c r="K27" s="115"/>
      <c r="L27" s="115"/>
    </row>
    <row r="28" spans="1:12" s="134" customFormat="1" ht="18" customHeight="1">
      <c r="A28" s="115"/>
      <c r="B28" s="1002"/>
      <c r="C28" s="1004"/>
      <c r="D28" s="142" t="s">
        <v>260</v>
      </c>
      <c r="E28" s="419" t="e">
        <f t="shared" si="2"/>
        <v>#DIV/0!</v>
      </c>
      <c r="F28" s="485"/>
      <c r="G28" s="486"/>
      <c r="H28" s="947">
        <f t="shared" si="3"/>
        <v>0</v>
      </c>
      <c r="I28" s="947"/>
      <c r="J28" s="948"/>
      <c r="K28" s="115"/>
      <c r="L28" s="115"/>
    </row>
    <row r="29" spans="1:12" s="134" customFormat="1" ht="18" customHeight="1">
      <c r="A29" s="115"/>
      <c r="B29" s="1002"/>
      <c r="C29" s="1004"/>
      <c r="D29" s="142" t="s">
        <v>299</v>
      </c>
      <c r="E29" s="419" t="e">
        <f t="shared" si="2"/>
        <v>#DIV/0!</v>
      </c>
      <c r="F29" s="485"/>
      <c r="G29" s="486"/>
      <c r="H29" s="947">
        <f t="shared" si="3"/>
        <v>0</v>
      </c>
      <c r="I29" s="947"/>
      <c r="J29" s="948"/>
      <c r="K29" s="115"/>
      <c r="L29" s="115"/>
    </row>
    <row r="30" spans="1:12" s="134" customFormat="1" ht="18" customHeight="1">
      <c r="A30" s="115"/>
      <c r="B30" s="1002"/>
      <c r="C30" s="1004"/>
      <c r="D30" s="142" t="s">
        <v>300</v>
      </c>
      <c r="E30" s="419" t="e">
        <f t="shared" si="2"/>
        <v>#DIV/0!</v>
      </c>
      <c r="F30" s="485"/>
      <c r="G30" s="486"/>
      <c r="H30" s="947">
        <f t="shared" si="3"/>
        <v>0</v>
      </c>
      <c r="I30" s="947"/>
      <c r="J30" s="948"/>
      <c r="K30" s="115"/>
      <c r="L30" s="115"/>
    </row>
    <row r="31" spans="1:12" s="134" customFormat="1" ht="18" customHeight="1">
      <c r="A31" s="115"/>
      <c r="B31" s="1002"/>
      <c r="C31" s="1004"/>
      <c r="D31" s="142" t="s">
        <v>261</v>
      </c>
      <c r="E31" s="419" t="e">
        <f t="shared" si="2"/>
        <v>#DIV/0!</v>
      </c>
      <c r="F31" s="485"/>
      <c r="G31" s="486"/>
      <c r="H31" s="947">
        <f t="shared" si="3"/>
        <v>0</v>
      </c>
      <c r="I31" s="947"/>
      <c r="J31" s="948"/>
      <c r="K31" s="115"/>
      <c r="L31" s="115"/>
    </row>
    <row r="32" spans="1:12" s="134" customFormat="1" ht="18" customHeight="1">
      <c r="A32" s="115"/>
      <c r="B32" s="1002"/>
      <c r="C32" s="977"/>
      <c r="D32" s="142" t="s">
        <v>264</v>
      </c>
      <c r="E32" s="419" t="e">
        <f t="shared" si="2"/>
        <v>#DIV/0!</v>
      </c>
      <c r="F32" s="485"/>
      <c r="G32" s="486"/>
      <c r="H32" s="947">
        <f t="shared" ref="H32" si="4">F32*G32</f>
        <v>0</v>
      </c>
      <c r="I32" s="947"/>
      <c r="J32" s="948"/>
      <c r="K32" s="115"/>
      <c r="L32" s="115"/>
    </row>
    <row r="33" spans="1:12" s="134" customFormat="1" ht="18" customHeight="1">
      <c r="A33" s="115"/>
      <c r="B33" s="1002"/>
      <c r="C33" s="992" t="s">
        <v>280</v>
      </c>
      <c r="D33" s="142" t="s">
        <v>262</v>
      </c>
      <c r="E33" s="419" t="e">
        <f t="shared" si="2"/>
        <v>#DIV/0!</v>
      </c>
      <c r="F33" s="485"/>
      <c r="G33" s="486"/>
      <c r="H33" s="947">
        <f t="shared" si="3"/>
        <v>0</v>
      </c>
      <c r="I33" s="947"/>
      <c r="J33" s="948"/>
      <c r="K33" s="115"/>
      <c r="L33" s="115"/>
    </row>
    <row r="34" spans="1:12" s="134" customFormat="1" ht="18" customHeight="1">
      <c r="A34" s="115"/>
      <c r="B34" s="1002"/>
      <c r="C34" s="992"/>
      <c r="D34" s="142" t="s">
        <v>263</v>
      </c>
      <c r="E34" s="419" t="e">
        <f t="shared" si="2"/>
        <v>#DIV/0!</v>
      </c>
      <c r="F34" s="485"/>
      <c r="G34" s="486"/>
      <c r="H34" s="947">
        <f t="shared" si="3"/>
        <v>0</v>
      </c>
      <c r="I34" s="947"/>
      <c r="J34" s="948"/>
      <c r="K34" s="115"/>
      <c r="L34" s="115"/>
    </row>
    <row r="35" spans="1:12" s="134" customFormat="1" ht="18" customHeight="1">
      <c r="A35" s="115"/>
      <c r="B35" s="1002"/>
      <c r="C35" s="999" t="s">
        <v>1166</v>
      </c>
      <c r="D35" s="142" t="s">
        <v>249</v>
      </c>
      <c r="E35" s="419" t="e">
        <f t="shared" si="2"/>
        <v>#DIV/0!</v>
      </c>
      <c r="F35" s="485"/>
      <c r="G35" s="486"/>
      <c r="H35" s="947">
        <f>F35*G35</f>
        <v>0</v>
      </c>
      <c r="I35" s="947"/>
      <c r="J35" s="948"/>
      <c r="K35" s="115"/>
      <c r="L35" s="115"/>
    </row>
    <row r="36" spans="1:12" s="134" customFormat="1" ht="18" customHeight="1">
      <c r="A36" s="115"/>
      <c r="B36" s="1002"/>
      <c r="C36" s="979"/>
      <c r="D36" s="142" t="s">
        <v>250</v>
      </c>
      <c r="E36" s="419" t="e">
        <f t="shared" si="2"/>
        <v>#DIV/0!</v>
      </c>
      <c r="F36" s="485"/>
      <c r="G36" s="486"/>
      <c r="H36" s="947">
        <f>F36*G36</f>
        <v>0</v>
      </c>
      <c r="I36" s="947"/>
      <c r="J36" s="948"/>
      <c r="K36" s="115"/>
      <c r="L36" s="115"/>
    </row>
    <row r="37" spans="1:12" s="134" customFormat="1" ht="18" customHeight="1">
      <c r="A37" s="115"/>
      <c r="B37" s="1002"/>
      <c r="C37" s="979"/>
      <c r="D37" s="142" t="s">
        <v>251</v>
      </c>
      <c r="E37" s="419" t="e">
        <f t="shared" si="2"/>
        <v>#DIV/0!</v>
      </c>
      <c r="F37" s="485"/>
      <c r="G37" s="486"/>
      <c r="H37" s="947">
        <f>F37*G37</f>
        <v>0</v>
      </c>
      <c r="I37" s="947"/>
      <c r="J37" s="948"/>
      <c r="K37" s="115"/>
      <c r="L37" s="115"/>
    </row>
    <row r="38" spans="1:12" s="134" customFormat="1" ht="18" customHeight="1">
      <c r="A38" s="115"/>
      <c r="B38" s="1002"/>
      <c r="C38" s="977"/>
      <c r="D38" s="142" t="s">
        <v>252</v>
      </c>
      <c r="E38" s="419" t="e">
        <f t="shared" si="2"/>
        <v>#DIV/0!</v>
      </c>
      <c r="F38" s="485"/>
      <c r="G38" s="486"/>
      <c r="H38" s="947">
        <f>F38*G38</f>
        <v>0</v>
      </c>
      <c r="I38" s="947"/>
      <c r="J38" s="948"/>
      <c r="K38" s="115"/>
      <c r="L38" s="115"/>
    </row>
    <row r="39" spans="1:12" s="134" customFormat="1" ht="18" customHeight="1">
      <c r="A39" s="115"/>
      <c r="B39" s="1002"/>
      <c r="C39" s="1000" t="s">
        <v>381</v>
      </c>
      <c r="D39" s="142" t="s">
        <v>302</v>
      </c>
      <c r="E39" s="420" t="e">
        <f t="shared" si="2"/>
        <v>#DIV/0!</v>
      </c>
      <c r="F39" s="485"/>
      <c r="G39" s="486"/>
      <c r="H39" s="947">
        <f t="shared" si="3"/>
        <v>0</v>
      </c>
      <c r="I39" s="947"/>
      <c r="J39" s="948"/>
      <c r="K39" s="115"/>
      <c r="L39" s="115"/>
    </row>
    <row r="40" spans="1:12" s="134" customFormat="1" ht="18" customHeight="1" thickBot="1">
      <c r="A40" s="115"/>
      <c r="B40" s="1002"/>
      <c r="C40" s="1001"/>
      <c r="D40" s="142" t="s">
        <v>291</v>
      </c>
      <c r="E40" s="420" t="e">
        <f t="shared" si="2"/>
        <v>#DIV/0!</v>
      </c>
      <c r="F40" s="487"/>
      <c r="G40" s="488"/>
      <c r="H40" s="947">
        <f t="shared" si="3"/>
        <v>0</v>
      </c>
      <c r="I40" s="947"/>
      <c r="J40" s="948"/>
      <c r="K40" s="115"/>
      <c r="L40" s="115"/>
    </row>
    <row r="41" spans="1:12" s="134" customFormat="1" ht="7.5" customHeight="1" thickTop="1">
      <c r="A41" s="115"/>
      <c r="B41" s="122"/>
      <c r="C41" s="994"/>
      <c r="D41" s="994"/>
      <c r="E41" s="133"/>
      <c r="F41" s="121"/>
      <c r="G41" s="123"/>
      <c r="H41" s="995" t="s">
        <v>281</v>
      </c>
      <c r="I41" s="959">
        <f>SUM(H23:J40)</f>
        <v>0</v>
      </c>
      <c r="J41" s="960"/>
      <c r="K41" s="115"/>
      <c r="L41" s="115"/>
    </row>
    <row r="42" spans="1:12" s="134" customFormat="1" ht="15" customHeight="1" thickBot="1">
      <c r="A42" s="115"/>
      <c r="B42" s="124"/>
      <c r="C42" s="997" t="s">
        <v>265</v>
      </c>
      <c r="D42" s="998"/>
      <c r="E42" s="421" t="e">
        <f>SUM(E6:E18,E23:E40)</f>
        <v>#DIV/0!</v>
      </c>
      <c r="F42" s="125"/>
      <c r="G42" s="125"/>
      <c r="H42" s="996"/>
      <c r="I42" s="961"/>
      <c r="J42" s="962"/>
      <c r="K42" s="115"/>
      <c r="L42" s="115"/>
    </row>
    <row r="43" spans="1:12" s="134" customFormat="1" ht="17.25" customHeight="1">
      <c r="A43" s="115"/>
      <c r="B43" s="115"/>
      <c r="C43" s="115"/>
      <c r="D43" s="126"/>
      <c r="E43" s="126"/>
      <c r="F43" s="125"/>
      <c r="G43" s="126" t="s">
        <v>266</v>
      </c>
      <c r="H43" s="126"/>
      <c r="I43" s="126"/>
      <c r="J43" s="126"/>
      <c r="K43" s="126"/>
      <c r="L43" s="115"/>
    </row>
    <row r="44" spans="1:12" s="134" customFormat="1" ht="9" customHeight="1">
      <c r="A44" s="115"/>
      <c r="B44" s="950" t="s">
        <v>267</v>
      </c>
      <c r="C44" s="950"/>
      <c r="D44" s="950"/>
      <c r="E44" s="115"/>
      <c r="F44" s="127"/>
      <c r="G44" s="950" t="s">
        <v>268</v>
      </c>
      <c r="H44" s="950"/>
      <c r="I44" s="950"/>
      <c r="J44" s="950"/>
      <c r="K44" s="126"/>
      <c r="L44" s="115"/>
    </row>
    <row r="45" spans="1:12" s="134" customFormat="1" ht="17.25" customHeight="1" thickBot="1">
      <c r="A45" s="115"/>
      <c r="B45" s="950"/>
      <c r="C45" s="950"/>
      <c r="D45" s="950"/>
      <c r="E45" s="115"/>
      <c r="F45" s="125"/>
      <c r="G45" s="950"/>
      <c r="H45" s="950"/>
      <c r="I45" s="950"/>
      <c r="J45" s="950"/>
      <c r="K45" s="126"/>
      <c r="L45" s="115"/>
    </row>
    <row r="46" spans="1:12" s="134" customFormat="1" ht="11.25" customHeight="1">
      <c r="A46" s="115"/>
      <c r="B46" s="115"/>
      <c r="C46" s="126"/>
      <c r="D46" s="126"/>
      <c r="E46" s="126"/>
      <c r="F46" s="128"/>
      <c r="G46" s="951" t="s">
        <v>269</v>
      </c>
      <c r="H46" s="952">
        <f>IF(I19=0,0,ROUNDDOWN(I19/(I19+I41)*100,1))</f>
        <v>0</v>
      </c>
      <c r="I46" s="953"/>
      <c r="J46" s="956" t="s">
        <v>239</v>
      </c>
      <c r="K46" s="126"/>
      <c r="L46" s="115"/>
    </row>
    <row r="47" spans="1:12" s="134" customFormat="1" ht="14.25" customHeight="1" thickBot="1">
      <c r="A47" s="115"/>
      <c r="B47" s="115"/>
      <c r="C47" s="958"/>
      <c r="D47" s="958"/>
      <c r="E47" s="958"/>
      <c r="F47" s="958"/>
      <c r="G47" s="951"/>
      <c r="H47" s="954"/>
      <c r="I47" s="955"/>
      <c r="J47" s="957"/>
      <c r="K47" s="129"/>
      <c r="L47" s="115"/>
    </row>
    <row r="48" spans="1:12" s="134" customFormat="1" ht="14.25" customHeight="1">
      <c r="A48" s="115"/>
      <c r="B48" s="115"/>
      <c r="C48" s="130"/>
      <c r="D48" s="130"/>
      <c r="E48" s="130"/>
      <c r="F48" s="130"/>
      <c r="G48" s="131"/>
      <c r="H48" s="131"/>
      <c r="I48" s="131"/>
      <c r="J48" s="132"/>
      <c r="K48" s="129"/>
      <c r="L48" s="115"/>
    </row>
    <row r="49" spans="1:12" s="134" customFormat="1" ht="18" customHeight="1">
      <c r="A49" s="115"/>
      <c r="B49" s="968" t="s">
        <v>270</v>
      </c>
      <c r="C49" s="968"/>
      <c r="D49" s="968"/>
      <c r="E49" s="968"/>
      <c r="F49" s="968"/>
      <c r="G49" s="968"/>
      <c r="H49" s="968"/>
      <c r="I49" s="968"/>
      <c r="J49" s="968"/>
      <c r="K49" s="115"/>
      <c r="L49" s="115"/>
    </row>
    <row r="50" spans="1:12" s="134" customFormat="1" ht="11.25" customHeight="1">
      <c r="A50" s="115"/>
      <c r="B50" s="968"/>
      <c r="C50" s="968"/>
      <c r="D50" s="968"/>
      <c r="E50" s="968"/>
      <c r="F50" s="968"/>
      <c r="G50" s="968"/>
      <c r="H50" s="968"/>
      <c r="I50" s="968"/>
      <c r="J50" s="968"/>
      <c r="K50" s="115"/>
      <c r="L50" s="115"/>
    </row>
    <row r="51" spans="1:12" s="134" customFormat="1" ht="18" customHeight="1">
      <c r="A51" s="115"/>
      <c r="B51" s="993" t="s">
        <v>282</v>
      </c>
      <c r="C51" s="993"/>
      <c r="D51" s="993"/>
      <c r="E51" s="993"/>
      <c r="F51" s="993"/>
      <c r="G51" s="993"/>
      <c r="H51" s="993"/>
      <c r="I51" s="993"/>
      <c r="J51" s="993"/>
      <c r="K51" s="115"/>
      <c r="L51" s="115"/>
    </row>
    <row r="52" spans="1:12" s="134" customFormat="1" ht="14.1" customHeight="1"/>
  </sheetData>
  <sheetProtection sheet="1" objects="1" scenarios="1"/>
  <mergeCells count="62">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C16:C18"/>
    <mergeCell ref="H16:J16"/>
    <mergeCell ref="H17:J17"/>
    <mergeCell ref="H18:J18"/>
    <mergeCell ref="C14:C15"/>
    <mergeCell ref="H14:J14"/>
    <mergeCell ref="H15:J15"/>
    <mergeCell ref="C19:E20"/>
    <mergeCell ref="I19:J19"/>
    <mergeCell ref="C39:C40"/>
    <mergeCell ref="H39:J39"/>
    <mergeCell ref="B21:B40"/>
    <mergeCell ref="H22:J22"/>
    <mergeCell ref="H23:J23"/>
    <mergeCell ref="H24:J24"/>
    <mergeCell ref="H25:J25"/>
    <mergeCell ref="C23:C32"/>
    <mergeCell ref="H26:J26"/>
    <mergeCell ref="H27:J27"/>
    <mergeCell ref="H40:J40"/>
    <mergeCell ref="H28:J28"/>
    <mergeCell ref="C21:D22"/>
    <mergeCell ref="H21:J21"/>
    <mergeCell ref="C35:C38"/>
    <mergeCell ref="H35:J35"/>
    <mergeCell ref="H36:J36"/>
    <mergeCell ref="H37:J37"/>
    <mergeCell ref="H38:J38"/>
    <mergeCell ref="B51:J51"/>
    <mergeCell ref="C41:D41"/>
    <mergeCell ref="H41:H42"/>
    <mergeCell ref="I41:J42"/>
    <mergeCell ref="C42:D42"/>
    <mergeCell ref="B44:D45"/>
    <mergeCell ref="G44:J45"/>
    <mergeCell ref="G46:G47"/>
    <mergeCell ref="H46:I47"/>
    <mergeCell ref="J46:J47"/>
    <mergeCell ref="B49:J50"/>
    <mergeCell ref="C47:F47"/>
    <mergeCell ref="C33:C34"/>
    <mergeCell ref="H33:J33"/>
    <mergeCell ref="H34:J34"/>
    <mergeCell ref="H29:J29"/>
    <mergeCell ref="H30:J30"/>
    <mergeCell ref="H31:J31"/>
    <mergeCell ref="H32:J32"/>
  </mergeCells>
  <phoneticPr fontId="2"/>
  <dataValidations count="1">
    <dataValidation type="list" allowBlank="1" showInputMessage="1" showErrorMessage="1" sqref="F5">
      <formula1>バイオマス原料利用単位</formula1>
    </dataValidation>
  </dataValidations>
  <pageMargins left="0.43307086614173229" right="0" top="0.15748031496062992" bottom="0.15748031496062992" header="0.31496062992125984" footer="0.31496062992125984"/>
  <pageSetup paperSize="9" scale="93"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24"/>
  <sheetViews>
    <sheetView view="pageBreakPreview" zoomScaleNormal="85" zoomScaleSheetLayoutView="100" workbookViewId="0"/>
  </sheetViews>
  <sheetFormatPr defaultRowHeight="18.75"/>
  <cols>
    <col min="1" max="1" width="2.6328125" customWidth="1"/>
    <col min="2" max="2" width="4.08984375" customWidth="1"/>
    <col min="3" max="3" width="8.81640625" customWidth="1"/>
    <col min="5" max="5" width="8.36328125" bestFit="1" customWidth="1"/>
    <col min="8" max="9" width="8.7265625" customWidth="1"/>
    <col min="10" max="10" width="4.54296875" customWidth="1"/>
    <col min="12" max="12" width="8.90625" customWidth="1"/>
  </cols>
  <sheetData>
    <row r="1" spans="1:19">
      <c r="A1" s="178" t="s">
        <v>1023</v>
      </c>
      <c r="B1" s="1"/>
      <c r="C1" s="1"/>
      <c r="D1" s="1"/>
      <c r="E1" s="1"/>
      <c r="F1" s="1"/>
      <c r="G1" s="1"/>
      <c r="H1" s="1"/>
      <c r="I1" s="1"/>
      <c r="J1" s="324"/>
      <c r="L1" s="54"/>
    </row>
    <row r="2" spans="1:19" ht="22.5" customHeight="1">
      <c r="A2" s="1020" t="s">
        <v>371</v>
      </c>
      <c r="B2" s="1020"/>
      <c r="C2" s="1020"/>
      <c r="D2" s="1020"/>
      <c r="E2" s="1020"/>
      <c r="F2" s="1020"/>
      <c r="G2" s="1020"/>
      <c r="H2" s="1020"/>
      <c r="I2" s="1020"/>
      <c r="J2" s="1020"/>
    </row>
    <row r="3" spans="1:19" ht="12" customHeight="1">
      <c r="A3" s="176"/>
      <c r="B3" s="176"/>
      <c r="C3" s="176"/>
      <c r="D3" s="176"/>
      <c r="E3" s="176"/>
      <c r="F3" s="176"/>
      <c r="G3" s="176"/>
      <c r="H3" s="176"/>
      <c r="I3" s="176"/>
      <c r="J3" s="176"/>
    </row>
    <row r="4" spans="1:19">
      <c r="A4" s="6"/>
      <c r="B4" s="5" t="s">
        <v>965</v>
      </c>
      <c r="C4" s="1"/>
      <c r="D4" s="1"/>
      <c r="E4" s="1"/>
      <c r="F4" s="1"/>
      <c r="G4" s="1"/>
      <c r="H4" s="1"/>
      <c r="I4" s="1"/>
      <c r="J4" s="1"/>
    </row>
    <row r="5" spans="1:19">
      <c r="A5" s="6"/>
      <c r="B5" s="5"/>
      <c r="C5" s="1021" t="s">
        <v>372</v>
      </c>
      <c r="D5" s="941"/>
      <c r="E5" s="48" t="s">
        <v>373</v>
      </c>
      <c r="F5" s="1024" t="s">
        <v>907</v>
      </c>
      <c r="G5" s="1025"/>
      <c r="H5" s="1025"/>
      <c r="I5" s="627"/>
      <c r="J5" s="1"/>
    </row>
    <row r="6" spans="1:19" ht="37.5" customHeight="1">
      <c r="A6" s="6"/>
      <c r="B6" s="5"/>
      <c r="C6" s="1015" t="s">
        <v>374</v>
      </c>
      <c r="D6" s="1016"/>
      <c r="E6" s="583"/>
      <c r="F6" s="1017"/>
      <c r="G6" s="1018"/>
      <c r="H6" s="1018"/>
      <c r="I6" s="1019"/>
      <c r="J6" s="1"/>
    </row>
    <row r="7" spans="1:19" ht="37.5" customHeight="1">
      <c r="A7" s="6"/>
      <c r="B7" s="5"/>
      <c r="C7" s="1015" t="s">
        <v>375</v>
      </c>
      <c r="D7" s="1016"/>
      <c r="E7" s="583"/>
      <c r="F7" s="1017"/>
      <c r="G7" s="1018"/>
      <c r="H7" s="1018"/>
      <c r="I7" s="1019"/>
      <c r="J7" s="1"/>
    </row>
    <row r="8" spans="1:19" ht="37.5" customHeight="1">
      <c r="A8" s="6"/>
      <c r="B8" s="5"/>
      <c r="C8" s="1015" t="s">
        <v>376</v>
      </c>
      <c r="D8" s="1016"/>
      <c r="E8" s="583"/>
      <c r="F8" s="1017"/>
      <c r="G8" s="1018"/>
      <c r="H8" s="1018"/>
      <c r="I8" s="1019"/>
      <c r="J8" s="1"/>
    </row>
    <row r="9" spans="1:19" ht="37.5" customHeight="1">
      <c r="A9" s="6"/>
      <c r="B9" s="5"/>
      <c r="C9" s="1015" t="s">
        <v>377</v>
      </c>
      <c r="D9" s="1016"/>
      <c r="E9" s="583"/>
      <c r="F9" s="1017"/>
      <c r="G9" s="1018"/>
      <c r="H9" s="1018"/>
      <c r="I9" s="1019"/>
      <c r="J9" s="1"/>
    </row>
    <row r="10" spans="1:19" ht="37.5" customHeight="1">
      <c r="A10" s="6"/>
      <c r="B10" s="5"/>
      <c r="C10" s="1015" t="s">
        <v>381</v>
      </c>
      <c r="D10" s="1016"/>
      <c r="E10" s="1017"/>
      <c r="F10" s="1022"/>
      <c r="G10" s="1022"/>
      <c r="H10" s="1022"/>
      <c r="I10" s="1023"/>
      <c r="J10" s="1"/>
    </row>
    <row r="11" spans="1:19">
      <c r="A11" s="6"/>
      <c r="B11" s="1"/>
      <c r="C11" s="182"/>
      <c r="D11" s="182"/>
      <c r="E11" s="182"/>
      <c r="F11" s="184"/>
      <c r="G11" s="184"/>
      <c r="H11" s="184"/>
      <c r="I11" s="184"/>
      <c r="J11" s="183"/>
      <c r="K11" s="177"/>
      <c r="L11" s="181"/>
    </row>
    <row r="12" spans="1:19">
      <c r="A12" s="6"/>
      <c r="B12" s="1" t="s">
        <v>1006</v>
      </c>
      <c r="C12" s="1"/>
      <c r="D12" s="1"/>
      <c r="E12" s="1"/>
      <c r="F12" s="1"/>
      <c r="G12" s="1"/>
      <c r="H12" s="1"/>
      <c r="I12" s="1"/>
      <c r="J12" s="1"/>
      <c r="L12" s="97"/>
      <c r="M12" s="97"/>
      <c r="N12" s="97"/>
      <c r="O12" s="97"/>
      <c r="P12" s="97"/>
      <c r="Q12" s="97"/>
      <c r="R12" s="97"/>
      <c r="S12" s="13"/>
    </row>
    <row r="13" spans="1:19" ht="67.5" customHeight="1">
      <c r="B13" s="1"/>
      <c r="C13" s="1012"/>
      <c r="D13" s="1013"/>
      <c r="E13" s="1013"/>
      <c r="F13" s="1013"/>
      <c r="G13" s="1013"/>
      <c r="H13" s="1013"/>
      <c r="I13" s="1014"/>
      <c r="J13" s="1"/>
    </row>
    <row r="14" spans="1:19">
      <c r="B14" s="1"/>
      <c r="C14" s="1"/>
      <c r="D14" s="1"/>
      <c r="E14" s="1"/>
      <c r="F14" s="1"/>
      <c r="G14" s="1"/>
      <c r="H14" s="1"/>
      <c r="I14" s="1"/>
      <c r="J14" s="1"/>
    </row>
    <row r="15" spans="1:19">
      <c r="B15" s="1" t="s">
        <v>1007</v>
      </c>
      <c r="C15" s="1"/>
      <c r="D15" s="1"/>
      <c r="E15" s="1"/>
      <c r="F15" s="1"/>
      <c r="G15" s="1"/>
      <c r="H15" s="1"/>
      <c r="I15" s="1"/>
      <c r="J15" s="1"/>
    </row>
    <row r="16" spans="1:19">
      <c r="B16" s="1"/>
      <c r="C16" s="178" t="s">
        <v>966</v>
      </c>
      <c r="D16" s="1"/>
      <c r="E16" s="1"/>
      <c r="F16" s="1"/>
      <c r="G16" s="1"/>
      <c r="H16" s="1"/>
      <c r="I16" s="1"/>
      <c r="J16" s="1"/>
    </row>
    <row r="17" spans="2:10" ht="37.5" customHeight="1">
      <c r="B17" s="1"/>
      <c r="C17" s="186" t="s">
        <v>379</v>
      </c>
      <c r="D17" s="1012"/>
      <c r="E17" s="1013"/>
      <c r="F17" s="1013"/>
      <c r="G17" s="1013"/>
      <c r="H17" s="1013"/>
      <c r="I17" s="1014"/>
      <c r="J17" s="1"/>
    </row>
    <row r="18" spans="2:10" ht="37.5" customHeight="1">
      <c r="B18" s="1"/>
      <c r="C18" s="186" t="s">
        <v>378</v>
      </c>
      <c r="D18" s="1012"/>
      <c r="E18" s="1013"/>
      <c r="F18" s="1013"/>
      <c r="G18" s="1013"/>
      <c r="H18" s="1013"/>
      <c r="I18" s="1014"/>
      <c r="J18" s="1"/>
    </row>
    <row r="19" spans="2:10" ht="37.5" customHeight="1">
      <c r="B19" s="1"/>
      <c r="C19" s="186" t="s">
        <v>380</v>
      </c>
      <c r="D19" s="1012"/>
      <c r="E19" s="1013"/>
      <c r="F19" s="1013"/>
      <c r="G19" s="1013"/>
      <c r="H19" s="1013"/>
      <c r="I19" s="1014"/>
      <c r="J19" s="1"/>
    </row>
    <row r="20" spans="2:10">
      <c r="B20" s="1"/>
      <c r="C20" s="1"/>
      <c r="D20" s="1"/>
      <c r="E20" s="1"/>
      <c r="F20" s="1"/>
      <c r="G20" s="1"/>
      <c r="H20" s="1"/>
      <c r="I20" s="1"/>
      <c r="J20" s="1"/>
    </row>
    <row r="21" spans="2:10">
      <c r="B21" s="1"/>
      <c r="C21" s="178" t="s">
        <v>1103</v>
      </c>
      <c r="D21" s="1"/>
      <c r="E21" s="1"/>
      <c r="F21" s="1"/>
      <c r="G21" s="1"/>
      <c r="H21" s="1"/>
      <c r="I21" s="1"/>
      <c r="J21" s="1"/>
    </row>
    <row r="22" spans="2:10" ht="37.5" customHeight="1">
      <c r="B22" s="1"/>
      <c r="C22" s="186" t="s">
        <v>379</v>
      </c>
      <c r="D22" s="1012"/>
      <c r="E22" s="1013"/>
      <c r="F22" s="1013"/>
      <c r="G22" s="1013"/>
      <c r="H22" s="1013"/>
      <c r="I22" s="1014"/>
      <c r="J22" s="1"/>
    </row>
    <row r="23" spans="2:10" ht="37.5" customHeight="1">
      <c r="B23" s="1"/>
      <c r="C23" s="186" t="s">
        <v>378</v>
      </c>
      <c r="D23" s="1012"/>
      <c r="E23" s="1013"/>
      <c r="F23" s="1013"/>
      <c r="G23" s="1013"/>
      <c r="H23" s="1013"/>
      <c r="I23" s="1014"/>
      <c r="J23" s="1"/>
    </row>
    <row r="24" spans="2:10" ht="37.5" customHeight="1">
      <c r="B24" s="1"/>
      <c r="C24" s="186" t="s">
        <v>380</v>
      </c>
      <c r="D24" s="1012"/>
      <c r="E24" s="1013"/>
      <c r="F24" s="1013"/>
      <c r="G24" s="1013"/>
      <c r="H24" s="1013"/>
      <c r="I24" s="1014"/>
      <c r="J24" s="1"/>
    </row>
  </sheetData>
  <sheetProtection sheet="1" objects="1" scenarios="1"/>
  <mergeCells count="20">
    <mergeCell ref="A2:J2"/>
    <mergeCell ref="C5:D5"/>
    <mergeCell ref="C6:D6"/>
    <mergeCell ref="C7:D7"/>
    <mergeCell ref="E10:I10"/>
    <mergeCell ref="F5:I5"/>
    <mergeCell ref="F6:I6"/>
    <mergeCell ref="F7:I7"/>
    <mergeCell ref="D24:I24"/>
    <mergeCell ref="C8:D8"/>
    <mergeCell ref="C9:D9"/>
    <mergeCell ref="C13:I13"/>
    <mergeCell ref="F8:I8"/>
    <mergeCell ref="F9:I9"/>
    <mergeCell ref="D18:I18"/>
    <mergeCell ref="D17:I17"/>
    <mergeCell ref="C10:D10"/>
    <mergeCell ref="D19:I19"/>
    <mergeCell ref="D23:I23"/>
    <mergeCell ref="D22:I22"/>
  </mergeCells>
  <phoneticPr fontId="2"/>
  <dataValidations count="1">
    <dataValidation type="list" allowBlank="1" showInputMessage="1" showErrorMessage="1" sqref="E6:E9">
      <formula1>有無チェック</formula1>
    </dataValidation>
  </dataValidations>
  <pageMargins left="0.43307086614173229" right="0" top="0.15748031496062992" bottom="0.15748031496062992" header="0.31496062992125984" footer="0.31496062992125984"/>
  <pageSetup paperSize="9" scale="94" orientation="portrait" blackAndWhite="1" r:id="rId1"/>
  <rowBreaks count="1" manualBreakCount="1">
    <brk id="24"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T43"/>
  <sheetViews>
    <sheetView view="pageBreakPreview" zoomScaleNormal="85" zoomScaleSheetLayoutView="100" workbookViewId="0"/>
  </sheetViews>
  <sheetFormatPr defaultRowHeight="18.75"/>
  <cols>
    <col min="1" max="1" width="2.6328125" style="491" customWidth="1"/>
    <col min="2" max="2" width="2.453125" style="491" customWidth="1"/>
    <col min="3" max="3" width="8.7265625" style="491"/>
    <col min="4" max="4" width="3.6328125" style="491" customWidth="1"/>
    <col min="5" max="6" width="10" style="491" customWidth="1"/>
    <col min="7" max="8" width="6.36328125" style="491" customWidth="1"/>
    <col min="9" max="10" width="9.08984375" style="491" customWidth="1"/>
    <col min="11" max="11" width="3.54296875" style="491" customWidth="1"/>
    <col min="12" max="12" width="8.7265625" style="491"/>
    <col min="13" max="13" width="8.90625" style="491" customWidth="1"/>
    <col min="14" max="16384" width="8.7265625" style="491"/>
  </cols>
  <sheetData>
    <row r="1" spans="1:13">
      <c r="A1" s="514" t="s">
        <v>1024</v>
      </c>
      <c r="B1" s="515"/>
      <c r="C1" s="515"/>
      <c r="D1" s="515"/>
      <c r="E1" s="515"/>
      <c r="F1" s="515"/>
      <c r="G1" s="515"/>
      <c r="H1" s="515"/>
      <c r="I1" s="515"/>
      <c r="J1" s="515"/>
      <c r="K1" s="490"/>
      <c r="M1" s="492"/>
    </row>
    <row r="2" spans="1:13" ht="22.5" customHeight="1">
      <c r="A2" s="1028" t="s">
        <v>370</v>
      </c>
      <c r="B2" s="1028"/>
      <c r="C2" s="1028"/>
      <c r="D2" s="1028"/>
      <c r="E2" s="1028"/>
      <c r="F2" s="1028"/>
      <c r="G2" s="1028"/>
      <c r="H2" s="1028"/>
      <c r="I2" s="1028"/>
      <c r="J2" s="1028"/>
      <c r="K2" s="493"/>
    </row>
    <row r="3" spans="1:13" ht="13.5" customHeight="1">
      <c r="A3" s="516"/>
      <c r="B3" s="516"/>
      <c r="C3" s="516"/>
      <c r="D3" s="516"/>
      <c r="E3" s="516"/>
      <c r="F3" s="516"/>
      <c r="G3" s="516"/>
      <c r="H3" s="516"/>
      <c r="I3" s="516"/>
      <c r="J3" s="516"/>
      <c r="K3" s="494"/>
    </row>
    <row r="4" spans="1:13">
      <c r="A4" s="517"/>
      <c r="B4" s="518" t="s">
        <v>363</v>
      </c>
      <c r="C4" s="515"/>
      <c r="D4" s="515"/>
      <c r="E4" s="515"/>
      <c r="F4" s="515"/>
      <c r="G4" s="515"/>
      <c r="H4" s="515"/>
      <c r="I4" s="515"/>
      <c r="J4" s="515"/>
      <c r="K4" s="489"/>
    </row>
    <row r="5" spans="1:13" ht="24" customHeight="1">
      <c r="A5" s="495"/>
      <c r="B5" s="1034" t="s">
        <v>665</v>
      </c>
      <c r="C5" s="1026" t="s">
        <v>365</v>
      </c>
      <c r="D5" s="521" t="s">
        <v>669</v>
      </c>
      <c r="E5" s="1040"/>
      <c r="F5" s="1040"/>
      <c r="G5" s="1040"/>
      <c r="H5" s="1040"/>
      <c r="I5" s="1040"/>
      <c r="J5" s="1041"/>
      <c r="K5" s="496"/>
      <c r="L5" s="497"/>
      <c r="M5" s="489"/>
    </row>
    <row r="6" spans="1:13" ht="24" customHeight="1">
      <c r="A6" s="495"/>
      <c r="B6" s="1035"/>
      <c r="C6" s="1027"/>
      <c r="D6" s="1042"/>
      <c r="E6" s="1043"/>
      <c r="F6" s="1043"/>
      <c r="G6" s="1043"/>
      <c r="H6" s="1043"/>
      <c r="I6" s="1043"/>
      <c r="J6" s="1044"/>
      <c r="K6" s="496"/>
      <c r="L6" s="497"/>
      <c r="M6" s="489"/>
    </row>
    <row r="7" spans="1:13" ht="24" customHeight="1">
      <c r="A7" s="495"/>
      <c r="B7" s="1035"/>
      <c r="C7" s="519" t="s">
        <v>364</v>
      </c>
      <c r="D7" s="1045"/>
      <c r="E7" s="1040"/>
      <c r="F7" s="1041"/>
      <c r="G7" s="1032" t="s">
        <v>364</v>
      </c>
      <c r="H7" s="1033"/>
      <c r="I7" s="1057"/>
      <c r="J7" s="1058"/>
      <c r="K7" s="498"/>
      <c r="L7" s="497"/>
      <c r="M7" s="489"/>
    </row>
    <row r="8" spans="1:13" ht="24" customHeight="1">
      <c r="A8" s="495"/>
      <c r="B8" s="1036"/>
      <c r="C8" s="520" t="s">
        <v>668</v>
      </c>
      <c r="D8" s="1062"/>
      <c r="E8" s="1063"/>
      <c r="F8" s="1064"/>
      <c r="G8" s="1038" t="s">
        <v>366</v>
      </c>
      <c r="H8" s="1039"/>
      <c r="I8" s="1059"/>
      <c r="J8" s="1060"/>
      <c r="K8" s="498"/>
      <c r="L8" s="499"/>
      <c r="M8" s="500"/>
    </row>
    <row r="9" spans="1:13" ht="24" customHeight="1">
      <c r="A9" s="495"/>
      <c r="B9" s="1036"/>
      <c r="C9" s="519" t="s">
        <v>364</v>
      </c>
      <c r="D9" s="1061"/>
      <c r="E9" s="1040"/>
      <c r="F9" s="1041"/>
      <c r="G9" s="1029" t="s">
        <v>367</v>
      </c>
      <c r="H9" s="1030"/>
      <c r="I9" s="1047"/>
      <c r="J9" s="1048"/>
      <c r="K9" s="501"/>
      <c r="L9" s="502"/>
      <c r="M9" s="502"/>
    </row>
    <row r="10" spans="1:13" ht="24" customHeight="1">
      <c r="A10" s="495"/>
      <c r="B10" s="1036"/>
      <c r="C10" s="1050" t="s">
        <v>667</v>
      </c>
      <c r="D10" s="1042"/>
      <c r="E10" s="1043"/>
      <c r="F10" s="1044"/>
      <c r="G10" s="1031" t="s">
        <v>368</v>
      </c>
      <c r="H10" s="1030"/>
      <c r="I10" s="1049"/>
      <c r="J10" s="1048"/>
      <c r="K10" s="501"/>
      <c r="L10" s="503"/>
      <c r="M10" s="503"/>
    </row>
    <row r="11" spans="1:13" ht="24" customHeight="1">
      <c r="A11" s="495"/>
      <c r="B11" s="1037"/>
      <c r="C11" s="1051"/>
      <c r="D11" s="1054"/>
      <c r="E11" s="1055"/>
      <c r="F11" s="1056"/>
      <c r="G11" s="1031" t="s">
        <v>369</v>
      </c>
      <c r="H11" s="1030"/>
      <c r="I11" s="1049"/>
      <c r="J11" s="1048"/>
      <c r="K11" s="501"/>
      <c r="L11" s="499"/>
      <c r="M11" s="500"/>
    </row>
    <row r="12" spans="1:13" ht="12" customHeight="1">
      <c r="A12" s="495"/>
      <c r="B12" s="489"/>
      <c r="C12" s="504"/>
      <c r="D12" s="504"/>
      <c r="E12" s="504"/>
      <c r="F12" s="505"/>
      <c r="G12" s="505"/>
      <c r="H12" s="505"/>
      <c r="I12" s="505"/>
      <c r="J12" s="505"/>
      <c r="K12" s="505"/>
      <c r="L12" s="500"/>
      <c r="M12" s="500"/>
    </row>
    <row r="13" spans="1:13" ht="24" customHeight="1">
      <c r="A13" s="495"/>
      <c r="B13" s="1034" t="s">
        <v>666</v>
      </c>
      <c r="C13" s="1026" t="s">
        <v>365</v>
      </c>
      <c r="D13" s="521" t="s">
        <v>669</v>
      </c>
      <c r="E13" s="1040"/>
      <c r="F13" s="1040"/>
      <c r="G13" s="1040"/>
      <c r="H13" s="1040"/>
      <c r="I13" s="1040"/>
      <c r="J13" s="1041"/>
      <c r="K13" s="501"/>
      <c r="L13" s="499"/>
      <c r="M13" s="500"/>
    </row>
    <row r="14" spans="1:13" ht="24" customHeight="1">
      <c r="A14" s="495"/>
      <c r="B14" s="1035"/>
      <c r="C14" s="1027"/>
      <c r="D14" s="1042"/>
      <c r="E14" s="1043"/>
      <c r="F14" s="1043"/>
      <c r="G14" s="1043"/>
      <c r="H14" s="1043"/>
      <c r="I14" s="1043"/>
      <c r="J14" s="1044"/>
      <c r="K14" s="501"/>
      <c r="L14" s="500"/>
      <c r="M14" s="500"/>
    </row>
    <row r="15" spans="1:13" ht="24" customHeight="1">
      <c r="A15" s="495"/>
      <c r="B15" s="1035"/>
      <c r="C15" s="519" t="s">
        <v>364</v>
      </c>
      <c r="D15" s="1045"/>
      <c r="E15" s="1040"/>
      <c r="F15" s="1041"/>
      <c r="G15" s="1032" t="s">
        <v>364</v>
      </c>
      <c r="H15" s="1033"/>
      <c r="I15" s="1057"/>
      <c r="J15" s="1058"/>
      <c r="K15" s="501"/>
      <c r="L15" s="500"/>
      <c r="M15" s="500"/>
    </row>
    <row r="16" spans="1:13" ht="24" customHeight="1">
      <c r="A16" s="495"/>
      <c r="B16" s="1036"/>
      <c r="C16" s="520" t="s">
        <v>668</v>
      </c>
      <c r="D16" s="1062"/>
      <c r="E16" s="1063"/>
      <c r="F16" s="1064"/>
      <c r="G16" s="1038" t="s">
        <v>366</v>
      </c>
      <c r="H16" s="1039"/>
      <c r="I16" s="1059"/>
      <c r="J16" s="1060"/>
      <c r="K16" s="501"/>
      <c r="L16" s="500"/>
      <c r="M16" s="500"/>
    </row>
    <row r="17" spans="1:20" ht="24" customHeight="1">
      <c r="A17" s="495"/>
      <c r="B17" s="1036"/>
      <c r="C17" s="519" t="s">
        <v>364</v>
      </c>
      <c r="D17" s="1061"/>
      <c r="E17" s="1040"/>
      <c r="F17" s="1041"/>
      <c r="G17" s="1029" t="s">
        <v>367</v>
      </c>
      <c r="H17" s="1030"/>
      <c r="I17" s="1047"/>
      <c r="J17" s="1048"/>
      <c r="K17" s="501"/>
      <c r="L17" s="499"/>
      <c r="M17" s="500"/>
    </row>
    <row r="18" spans="1:20" ht="24" customHeight="1">
      <c r="A18" s="495"/>
      <c r="B18" s="1036"/>
      <c r="C18" s="1050" t="s">
        <v>667</v>
      </c>
      <c r="D18" s="1042"/>
      <c r="E18" s="1043"/>
      <c r="F18" s="1044"/>
      <c r="G18" s="1031" t="s">
        <v>368</v>
      </c>
      <c r="H18" s="1030"/>
      <c r="I18" s="1049"/>
      <c r="J18" s="1048"/>
      <c r="K18" s="501"/>
      <c r="L18" s="502"/>
      <c r="M18" s="502"/>
    </row>
    <row r="19" spans="1:20" ht="24" customHeight="1">
      <c r="A19" s="495"/>
      <c r="B19" s="1037"/>
      <c r="C19" s="1051"/>
      <c r="D19" s="1054"/>
      <c r="E19" s="1055"/>
      <c r="F19" s="1056"/>
      <c r="G19" s="1031" t="s">
        <v>369</v>
      </c>
      <c r="H19" s="1030"/>
      <c r="I19" s="1049"/>
      <c r="J19" s="1048"/>
      <c r="K19" s="501"/>
      <c r="L19" s="503"/>
      <c r="M19" s="503"/>
    </row>
    <row r="20" spans="1:20">
      <c r="A20" s="495"/>
      <c r="B20" s="489"/>
      <c r="C20" s="504"/>
      <c r="D20" s="504"/>
      <c r="E20" s="504"/>
      <c r="F20" s="506"/>
      <c r="G20" s="506"/>
      <c r="H20" s="506"/>
      <c r="I20" s="506"/>
      <c r="J20" s="507"/>
      <c r="K20" s="507"/>
      <c r="L20" s="499"/>
      <c r="M20" s="500"/>
    </row>
    <row r="21" spans="1:20">
      <c r="A21" s="495"/>
      <c r="B21" s="515" t="s">
        <v>908</v>
      </c>
      <c r="C21" s="515"/>
      <c r="D21" s="489"/>
      <c r="E21" s="489"/>
      <c r="F21" s="489"/>
      <c r="G21" s="489"/>
      <c r="H21" s="489"/>
      <c r="I21" s="489"/>
      <c r="J21" s="489"/>
      <c r="K21" s="489"/>
      <c r="M21" s="508"/>
      <c r="N21" s="508"/>
      <c r="O21" s="508"/>
      <c r="P21" s="508"/>
      <c r="Q21" s="508"/>
      <c r="R21" s="508"/>
      <c r="S21" s="508"/>
      <c r="T21" s="509"/>
    </row>
    <row r="22" spans="1:20" ht="56.25" customHeight="1">
      <c r="A22" s="510"/>
      <c r="B22" s="1052" t="s">
        <v>1123</v>
      </c>
      <c r="C22" s="1053"/>
      <c r="D22" s="1053"/>
      <c r="E22" s="1053"/>
      <c r="F22" s="1053"/>
      <c r="G22" s="1053"/>
      <c r="H22" s="1053"/>
      <c r="I22" s="1053"/>
      <c r="J22" s="1053"/>
      <c r="K22" s="511"/>
      <c r="M22" s="512"/>
      <c r="N22" s="512"/>
      <c r="O22" s="512"/>
      <c r="P22" s="512"/>
      <c r="Q22" s="512"/>
      <c r="R22" s="512"/>
      <c r="S22" s="512"/>
      <c r="T22" s="512"/>
    </row>
    <row r="23" spans="1:20" ht="21.75" customHeight="1">
      <c r="A23" s="510"/>
      <c r="B23" s="513"/>
      <c r="C23" s="511"/>
      <c r="D23" s="511"/>
      <c r="E23" s="511"/>
      <c r="F23" s="511"/>
      <c r="G23" s="511"/>
      <c r="H23" s="511"/>
      <c r="I23" s="511"/>
      <c r="J23" s="511"/>
      <c r="K23" s="511"/>
      <c r="M23" s="512"/>
      <c r="N23" s="512"/>
      <c r="O23" s="512"/>
      <c r="P23" s="512"/>
      <c r="Q23" s="512"/>
      <c r="R23" s="512"/>
      <c r="S23" s="512"/>
      <c r="T23" s="512"/>
    </row>
    <row r="24" spans="1:20" ht="263.25" customHeight="1">
      <c r="A24" s="1046"/>
      <c r="B24" s="1046"/>
      <c r="C24" s="1046"/>
      <c r="D24" s="1046"/>
      <c r="E24" s="1046"/>
      <c r="F24" s="1046"/>
      <c r="G24" s="1046"/>
      <c r="H24" s="1046"/>
      <c r="I24" s="1046"/>
      <c r="J24" s="489"/>
      <c r="K24" s="489"/>
      <c r="M24" s="512"/>
      <c r="N24" s="512"/>
      <c r="O24" s="512"/>
      <c r="P24" s="512"/>
      <c r="Q24" s="512"/>
      <c r="R24" s="512"/>
      <c r="S24" s="512"/>
      <c r="T24" s="512"/>
    </row>
    <row r="25" spans="1:20">
      <c r="A25" s="489"/>
      <c r="B25" s="489"/>
      <c r="C25" s="489"/>
      <c r="D25" s="489"/>
      <c r="E25" s="489"/>
      <c r="F25" s="489"/>
      <c r="G25" s="489"/>
      <c r="H25" s="489"/>
      <c r="I25" s="489"/>
      <c r="J25" s="489"/>
      <c r="K25" s="489"/>
      <c r="M25" s="512"/>
      <c r="N25" s="512"/>
      <c r="O25" s="512"/>
      <c r="P25" s="512"/>
      <c r="Q25" s="512"/>
      <c r="R25" s="512"/>
      <c r="S25" s="512"/>
      <c r="T25" s="512"/>
    </row>
    <row r="26" spans="1:20">
      <c r="B26" s="489"/>
      <c r="C26" s="489"/>
      <c r="D26" s="489"/>
      <c r="E26" s="489"/>
      <c r="F26" s="489"/>
      <c r="G26" s="489"/>
      <c r="H26" s="489"/>
      <c r="I26" s="489"/>
      <c r="J26" s="489"/>
      <c r="K26" s="489"/>
    </row>
    <row r="27" spans="1:20">
      <c r="B27" s="489"/>
      <c r="C27" s="489"/>
      <c r="D27" s="489"/>
      <c r="E27" s="489"/>
      <c r="F27" s="489"/>
      <c r="G27" s="489"/>
      <c r="H27" s="489"/>
      <c r="I27" s="489"/>
      <c r="J27" s="489"/>
      <c r="K27" s="489"/>
    </row>
    <row r="28" spans="1:20">
      <c r="B28" s="489"/>
      <c r="C28" s="489"/>
      <c r="D28" s="489"/>
      <c r="E28" s="489"/>
      <c r="F28" s="489"/>
      <c r="G28" s="489"/>
      <c r="H28" s="489"/>
      <c r="I28" s="489"/>
      <c r="J28" s="489"/>
      <c r="K28" s="489"/>
    </row>
    <row r="29" spans="1:20">
      <c r="B29" s="489"/>
      <c r="C29" s="489"/>
      <c r="D29" s="489"/>
      <c r="E29" s="489"/>
      <c r="F29" s="489"/>
      <c r="G29" s="489"/>
      <c r="H29" s="489"/>
      <c r="I29" s="489"/>
      <c r="J29" s="489"/>
      <c r="K29" s="489"/>
    </row>
    <row r="30" spans="1:20">
      <c r="B30" s="489"/>
      <c r="C30" s="489"/>
      <c r="D30" s="489"/>
      <c r="E30" s="489"/>
      <c r="F30" s="489"/>
      <c r="G30" s="489"/>
      <c r="H30" s="489"/>
      <c r="I30" s="489"/>
      <c r="J30" s="489"/>
      <c r="K30" s="489"/>
    </row>
    <row r="31" spans="1:20">
      <c r="B31" s="489"/>
      <c r="C31" s="489"/>
      <c r="D31" s="489"/>
      <c r="E31" s="489"/>
      <c r="F31" s="489"/>
      <c r="G31" s="489"/>
      <c r="H31" s="489"/>
      <c r="I31" s="489"/>
      <c r="J31" s="489"/>
      <c r="K31" s="489"/>
    </row>
    <row r="32" spans="1:20">
      <c r="B32" s="489"/>
      <c r="C32" s="489"/>
      <c r="D32" s="489"/>
      <c r="E32" s="489"/>
      <c r="F32" s="489"/>
      <c r="G32" s="489"/>
      <c r="H32" s="489"/>
      <c r="I32" s="489"/>
      <c r="J32" s="489"/>
      <c r="K32" s="489"/>
    </row>
    <row r="33" spans="2:11">
      <c r="B33" s="489"/>
      <c r="C33" s="489"/>
      <c r="D33" s="489"/>
      <c r="E33" s="489"/>
      <c r="F33" s="489"/>
      <c r="G33" s="489"/>
      <c r="H33" s="489"/>
      <c r="I33" s="489"/>
      <c r="J33" s="489"/>
      <c r="K33" s="489"/>
    </row>
    <row r="34" spans="2:11">
      <c r="B34" s="489"/>
      <c r="C34" s="489"/>
      <c r="D34" s="489"/>
      <c r="E34" s="489"/>
      <c r="F34" s="489"/>
      <c r="G34" s="489"/>
      <c r="H34" s="489"/>
      <c r="I34" s="489"/>
      <c r="J34" s="489"/>
      <c r="K34" s="489"/>
    </row>
    <row r="35" spans="2:11">
      <c r="B35" s="489"/>
      <c r="C35" s="489"/>
      <c r="D35" s="489"/>
      <c r="E35" s="489"/>
      <c r="F35" s="489"/>
      <c r="G35" s="489"/>
      <c r="H35" s="489"/>
      <c r="I35" s="489"/>
      <c r="J35" s="489"/>
      <c r="K35" s="489"/>
    </row>
    <row r="36" spans="2:11">
      <c r="B36" s="489"/>
      <c r="C36" s="489"/>
      <c r="D36" s="489"/>
      <c r="E36" s="489"/>
      <c r="F36" s="489"/>
      <c r="G36" s="489"/>
      <c r="H36" s="489"/>
      <c r="I36" s="489"/>
      <c r="J36" s="489"/>
      <c r="K36" s="489"/>
    </row>
    <row r="37" spans="2:11">
      <c r="B37" s="489"/>
      <c r="C37" s="489"/>
      <c r="D37" s="489"/>
      <c r="E37" s="489"/>
      <c r="F37" s="489"/>
      <c r="G37" s="489"/>
      <c r="H37" s="489"/>
      <c r="I37" s="489"/>
      <c r="J37" s="489"/>
      <c r="K37" s="489"/>
    </row>
    <row r="38" spans="2:11">
      <c r="B38" s="489"/>
      <c r="C38" s="489"/>
      <c r="D38" s="489"/>
      <c r="E38" s="489"/>
      <c r="F38" s="489"/>
      <c r="G38" s="489"/>
      <c r="H38" s="489"/>
      <c r="I38" s="489"/>
      <c r="J38" s="489"/>
      <c r="K38" s="489"/>
    </row>
    <row r="39" spans="2:11">
      <c r="B39" s="489"/>
      <c r="C39" s="489"/>
      <c r="D39" s="489"/>
      <c r="E39" s="489"/>
      <c r="F39" s="489"/>
      <c r="G39" s="489"/>
      <c r="H39" s="489"/>
      <c r="I39" s="489"/>
      <c r="J39" s="489"/>
      <c r="K39" s="489"/>
    </row>
    <row r="40" spans="2:11">
      <c r="B40" s="489"/>
      <c r="C40" s="489"/>
      <c r="D40" s="489"/>
      <c r="E40" s="489"/>
      <c r="F40" s="489"/>
      <c r="G40" s="489"/>
      <c r="H40" s="489"/>
      <c r="I40" s="489"/>
      <c r="J40" s="489"/>
      <c r="K40" s="489"/>
    </row>
    <row r="41" spans="2:11">
      <c r="B41" s="489"/>
      <c r="C41" s="489"/>
      <c r="D41" s="489"/>
      <c r="E41" s="489"/>
      <c r="F41" s="489"/>
      <c r="G41" s="489"/>
      <c r="H41" s="489"/>
      <c r="I41" s="489"/>
      <c r="J41" s="489"/>
      <c r="K41" s="489"/>
    </row>
    <row r="42" spans="2:11">
      <c r="B42" s="489"/>
      <c r="C42" s="489"/>
      <c r="D42" s="489"/>
      <c r="E42" s="489"/>
      <c r="F42" s="489"/>
      <c r="G42" s="489"/>
      <c r="H42" s="489"/>
      <c r="I42" s="489"/>
      <c r="J42" s="489"/>
      <c r="K42" s="489"/>
    </row>
    <row r="43" spans="2:11">
      <c r="B43" s="489"/>
      <c r="C43" s="489"/>
      <c r="D43" s="489"/>
      <c r="E43" s="489"/>
      <c r="F43" s="489"/>
      <c r="G43" s="489"/>
      <c r="H43" s="489"/>
      <c r="I43" s="489"/>
      <c r="J43" s="489"/>
      <c r="K43" s="489"/>
    </row>
  </sheetData>
  <sheetProtection sheet="1"/>
  <mergeCells count="41">
    <mergeCell ref="D18:F19"/>
    <mergeCell ref="D16:F16"/>
    <mergeCell ref="I17:J17"/>
    <mergeCell ref="D17:F17"/>
    <mergeCell ref="G17:H17"/>
    <mergeCell ref="G16:H16"/>
    <mergeCell ref="I16:J16"/>
    <mergeCell ref="I15:J15"/>
    <mergeCell ref="I7:J7"/>
    <mergeCell ref="I8:J8"/>
    <mergeCell ref="D9:F9"/>
    <mergeCell ref="E13:J13"/>
    <mergeCell ref="D8:F8"/>
    <mergeCell ref="D15:F15"/>
    <mergeCell ref="A24:I24"/>
    <mergeCell ref="I9:J9"/>
    <mergeCell ref="I10:J10"/>
    <mergeCell ref="I11:J11"/>
    <mergeCell ref="I18:J18"/>
    <mergeCell ref="I19:J19"/>
    <mergeCell ref="C18:C19"/>
    <mergeCell ref="G18:H18"/>
    <mergeCell ref="B22:J22"/>
    <mergeCell ref="G19:H19"/>
    <mergeCell ref="B13:B19"/>
    <mergeCell ref="D14:J14"/>
    <mergeCell ref="G15:H15"/>
    <mergeCell ref="D10:F11"/>
    <mergeCell ref="C13:C14"/>
    <mergeCell ref="C10:C11"/>
    <mergeCell ref="C5:C6"/>
    <mergeCell ref="A2:J2"/>
    <mergeCell ref="G9:H9"/>
    <mergeCell ref="G10:H10"/>
    <mergeCell ref="G11:H11"/>
    <mergeCell ref="G7:H7"/>
    <mergeCell ref="B5:B11"/>
    <mergeCell ref="G8:H8"/>
    <mergeCell ref="E5:J5"/>
    <mergeCell ref="D6:J6"/>
    <mergeCell ref="D7:F7"/>
  </mergeCells>
  <phoneticPr fontId="2"/>
  <pageMargins left="0.43307086614173229" right="0" top="0.15748031496062992" bottom="0.15748031496062992" header="0.31496062992125984" footer="0.31496062992125984"/>
  <pageSetup paperSize="9" scale="94" orientation="portrait" blackAndWhite="1" r:id="rId1"/>
  <rowBreaks count="1" manualBreakCount="1">
    <brk id="43" max="8"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pageSetUpPr fitToPage="1"/>
  </sheetPr>
  <dimension ref="A1:AM48"/>
  <sheetViews>
    <sheetView view="pageBreakPreview" zoomScaleNormal="70" zoomScaleSheetLayoutView="100" workbookViewId="0"/>
  </sheetViews>
  <sheetFormatPr defaultRowHeight="18.75"/>
  <cols>
    <col min="1" max="1" width="2.26953125" customWidth="1"/>
    <col min="2" max="2" width="13.7265625" customWidth="1"/>
    <col min="3" max="3" width="16.1796875" customWidth="1"/>
    <col min="4" max="39" width="1.6328125" customWidth="1"/>
  </cols>
  <sheetData>
    <row r="1" spans="1:39" s="56" customFormat="1" ht="18.75" customHeight="1">
      <c r="A1" s="325" t="s">
        <v>1101</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324"/>
    </row>
    <row r="2" spans="1:39" s="56" customFormat="1" ht="21" customHeight="1">
      <c r="B2" s="1070" t="s">
        <v>1003</v>
      </c>
      <c r="C2" s="1070"/>
      <c r="D2" s="1070"/>
      <c r="E2" s="1070"/>
      <c r="F2" s="1070"/>
      <c r="G2" s="1070"/>
      <c r="H2" s="1070"/>
      <c r="I2" s="1070"/>
      <c r="J2" s="1070"/>
      <c r="K2" s="1070"/>
      <c r="L2" s="1070"/>
      <c r="M2" s="1070"/>
      <c r="N2" s="1070"/>
      <c r="O2" s="1070"/>
      <c r="P2" s="1070"/>
      <c r="Q2" s="1070"/>
      <c r="R2" s="1070"/>
      <c r="S2" s="1070"/>
      <c r="T2" s="1070"/>
      <c r="U2" s="1070"/>
      <c r="V2" s="1070"/>
      <c r="W2" s="1070"/>
      <c r="X2" s="1070"/>
      <c r="Y2" s="1070"/>
      <c r="Z2" s="1070"/>
      <c r="AA2" s="1070"/>
      <c r="AB2" s="1070"/>
      <c r="AC2" s="1070"/>
      <c r="AD2" s="1070"/>
      <c r="AE2" s="1070"/>
      <c r="AF2" s="1070"/>
      <c r="AG2" s="1070"/>
      <c r="AH2" s="1070"/>
      <c r="AI2" s="1070"/>
      <c r="AJ2" s="1070"/>
      <c r="AK2" s="1070"/>
      <c r="AL2" s="1070"/>
      <c r="AM2" s="1070"/>
    </row>
    <row r="3" spans="1:39" s="56" customFormat="1" ht="21" customHeight="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row>
    <row r="4" spans="1:39" s="56" customFormat="1" ht="24.75" customHeight="1">
      <c r="B4" s="355" t="str">
        <f>"＜平成"&amp;データ参照シート!B7&amp;"年度スケジュール＞"</f>
        <v>＜平成0年度スケジュール＞</v>
      </c>
      <c r="C4" s="3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row>
    <row r="5" spans="1:39" s="56" customFormat="1" ht="24.75" customHeight="1">
      <c r="B5" s="1088" t="s">
        <v>306</v>
      </c>
      <c r="C5" s="1089"/>
      <c r="D5" s="1090" t="str">
        <f>"＜平成"&amp;データ参照シート!B7&amp;"年度＞"</f>
        <v>＜平成0年度＞</v>
      </c>
      <c r="E5" s="1090"/>
      <c r="F5" s="1090"/>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090"/>
      <c r="AM5" s="1090"/>
    </row>
    <row r="6" spans="1:39" s="56" customFormat="1" ht="24.75" customHeight="1">
      <c r="B6" s="1067"/>
      <c r="C6" s="1069"/>
      <c r="D6" s="1067" t="s">
        <v>680</v>
      </c>
      <c r="E6" s="1068"/>
      <c r="F6" s="1069"/>
      <c r="G6" s="1067" t="s">
        <v>681</v>
      </c>
      <c r="H6" s="1068"/>
      <c r="I6" s="1069"/>
      <c r="J6" s="1067" t="s">
        <v>682</v>
      </c>
      <c r="K6" s="1068"/>
      <c r="L6" s="1069"/>
      <c r="M6" s="1067" t="s">
        <v>683</v>
      </c>
      <c r="N6" s="1068"/>
      <c r="O6" s="1069"/>
      <c r="P6" s="1067" t="s">
        <v>684</v>
      </c>
      <c r="Q6" s="1068"/>
      <c r="R6" s="1069"/>
      <c r="S6" s="1067" t="s">
        <v>685</v>
      </c>
      <c r="T6" s="1068"/>
      <c r="U6" s="1069"/>
      <c r="V6" s="1067" t="s">
        <v>686</v>
      </c>
      <c r="W6" s="1068"/>
      <c r="X6" s="1069"/>
      <c r="Y6" s="1067" t="s">
        <v>687</v>
      </c>
      <c r="Z6" s="1068"/>
      <c r="AA6" s="1069"/>
      <c r="AB6" s="1067" t="s">
        <v>688</v>
      </c>
      <c r="AC6" s="1068"/>
      <c r="AD6" s="1069"/>
      <c r="AE6" s="1067" t="s">
        <v>689</v>
      </c>
      <c r="AF6" s="1068"/>
      <c r="AG6" s="1069"/>
      <c r="AH6" s="1067" t="s">
        <v>690</v>
      </c>
      <c r="AI6" s="1068"/>
      <c r="AJ6" s="1069"/>
      <c r="AK6" s="1067" t="s">
        <v>691</v>
      </c>
      <c r="AL6" s="1068"/>
      <c r="AM6" s="1069"/>
    </row>
    <row r="7" spans="1:39" s="56" customFormat="1" ht="19.5" customHeight="1">
      <c r="B7" s="1081" t="s">
        <v>216</v>
      </c>
      <c r="C7" s="1082"/>
      <c r="D7" s="522"/>
      <c r="E7" s="523"/>
      <c r="F7" s="524"/>
      <c r="G7" s="522"/>
      <c r="H7" s="523"/>
      <c r="I7" s="524"/>
      <c r="J7" s="522"/>
      <c r="K7" s="525"/>
      <c r="L7" s="524"/>
      <c r="M7" s="522"/>
      <c r="N7" s="523"/>
      <c r="O7" s="524"/>
      <c r="P7" s="522"/>
      <c r="Q7" s="523"/>
      <c r="R7" s="524"/>
      <c r="S7" s="522"/>
      <c r="T7" s="523"/>
      <c r="U7" s="524"/>
      <c r="V7" s="522"/>
      <c r="W7" s="523"/>
      <c r="X7" s="524"/>
      <c r="Y7" s="522"/>
      <c r="Z7" s="523"/>
      <c r="AA7" s="524"/>
      <c r="AB7" s="522"/>
      <c r="AC7" s="523"/>
      <c r="AD7" s="524"/>
      <c r="AE7" s="522"/>
      <c r="AF7" s="523"/>
      <c r="AG7" s="524"/>
      <c r="AH7" s="1072"/>
      <c r="AI7" s="1073"/>
      <c r="AJ7" s="1074"/>
      <c r="AK7" s="1072"/>
      <c r="AL7" s="1073"/>
      <c r="AM7" s="1074"/>
    </row>
    <row r="8" spans="1:39" s="56" customFormat="1" ht="24.75" customHeight="1">
      <c r="B8" s="1083" t="s">
        <v>308</v>
      </c>
      <c r="C8" s="104" t="s">
        <v>911</v>
      </c>
      <c r="D8" s="526"/>
      <c r="E8" s="527"/>
      <c r="F8" s="528"/>
      <c r="G8" s="526"/>
      <c r="H8" s="527"/>
      <c r="I8" s="528"/>
      <c r="J8" s="526"/>
      <c r="K8" s="527"/>
      <c r="L8" s="528"/>
      <c r="M8" s="526"/>
      <c r="N8" s="527"/>
      <c r="O8" s="528"/>
      <c r="P8" s="526"/>
      <c r="Q8" s="527"/>
      <c r="R8" s="528"/>
      <c r="S8" s="526"/>
      <c r="T8" s="527"/>
      <c r="U8" s="528"/>
      <c r="V8" s="526"/>
      <c r="W8" s="527"/>
      <c r="X8" s="528"/>
      <c r="Y8" s="526"/>
      <c r="Z8" s="527"/>
      <c r="AA8" s="528"/>
      <c r="AB8" s="526"/>
      <c r="AC8" s="527"/>
      <c r="AD8" s="528"/>
      <c r="AE8" s="526"/>
      <c r="AF8" s="527"/>
      <c r="AG8" s="528"/>
      <c r="AH8" s="1075"/>
      <c r="AI8" s="1076"/>
      <c r="AJ8" s="1077"/>
      <c r="AK8" s="1075"/>
      <c r="AL8" s="1076"/>
      <c r="AM8" s="1077"/>
    </row>
    <row r="9" spans="1:39" s="56" customFormat="1" ht="24.75" customHeight="1">
      <c r="B9" s="1084"/>
      <c r="C9" s="154" t="s">
        <v>677</v>
      </c>
      <c r="D9" s="526"/>
      <c r="E9" s="527"/>
      <c r="F9" s="528"/>
      <c r="G9" s="526"/>
      <c r="H9" s="527"/>
      <c r="I9" s="528"/>
      <c r="J9" s="526"/>
      <c r="K9" s="527"/>
      <c r="L9" s="528"/>
      <c r="M9" s="526"/>
      <c r="N9" s="527"/>
      <c r="O9" s="528"/>
      <c r="P9" s="526"/>
      <c r="Q9" s="527"/>
      <c r="R9" s="528"/>
      <c r="S9" s="526"/>
      <c r="T9" s="527"/>
      <c r="U9" s="528"/>
      <c r="V9" s="526"/>
      <c r="W9" s="527"/>
      <c r="X9" s="528"/>
      <c r="Y9" s="526"/>
      <c r="Z9" s="527"/>
      <c r="AA9" s="528"/>
      <c r="AB9" s="526"/>
      <c r="AC9" s="527"/>
      <c r="AD9" s="528"/>
      <c r="AE9" s="526"/>
      <c r="AF9" s="527"/>
      <c r="AG9" s="528"/>
      <c r="AH9" s="1075"/>
      <c r="AI9" s="1076"/>
      <c r="AJ9" s="1077"/>
      <c r="AK9" s="1075"/>
      <c r="AL9" s="1076"/>
      <c r="AM9" s="1077"/>
    </row>
    <row r="10" spans="1:39" s="56" customFormat="1" ht="24.75" customHeight="1">
      <c r="B10" s="1084"/>
      <c r="C10" s="154" t="s">
        <v>678</v>
      </c>
      <c r="D10" s="526"/>
      <c r="E10" s="527"/>
      <c r="F10" s="528"/>
      <c r="G10" s="526"/>
      <c r="H10" s="527"/>
      <c r="I10" s="528"/>
      <c r="J10" s="526"/>
      <c r="K10" s="527"/>
      <c r="L10" s="528"/>
      <c r="M10" s="526"/>
      <c r="N10" s="527"/>
      <c r="O10" s="528"/>
      <c r="P10" s="526"/>
      <c r="Q10" s="527"/>
      <c r="R10" s="528"/>
      <c r="S10" s="526"/>
      <c r="T10" s="527"/>
      <c r="U10" s="528"/>
      <c r="V10" s="526"/>
      <c r="W10" s="527"/>
      <c r="X10" s="528"/>
      <c r="Y10" s="526"/>
      <c r="Z10" s="527"/>
      <c r="AA10" s="528"/>
      <c r="AB10" s="526"/>
      <c r="AC10" s="527"/>
      <c r="AD10" s="528"/>
      <c r="AE10" s="526"/>
      <c r="AF10" s="527"/>
      <c r="AG10" s="528"/>
      <c r="AH10" s="1075"/>
      <c r="AI10" s="1076"/>
      <c r="AJ10" s="1077"/>
      <c r="AK10" s="1075"/>
      <c r="AL10" s="1076"/>
      <c r="AM10" s="1077"/>
    </row>
    <row r="11" spans="1:39" s="56" customFormat="1" ht="24.75" customHeight="1">
      <c r="B11" s="1084"/>
      <c r="C11" s="154" t="s">
        <v>679</v>
      </c>
      <c r="D11" s="529"/>
      <c r="E11" s="530"/>
      <c r="F11" s="531"/>
      <c r="G11" s="529"/>
      <c r="H11" s="530"/>
      <c r="I11" s="531"/>
      <c r="J11" s="529"/>
      <c r="K11" s="530"/>
      <c r="L11" s="531"/>
      <c r="M11" s="529"/>
      <c r="N11" s="530"/>
      <c r="O11" s="531"/>
      <c r="P11" s="529"/>
      <c r="Q11" s="530"/>
      <c r="R11" s="531"/>
      <c r="S11" s="529"/>
      <c r="T11" s="530"/>
      <c r="U11" s="531"/>
      <c r="V11" s="529"/>
      <c r="W11" s="530"/>
      <c r="X11" s="531"/>
      <c r="Y11" s="529"/>
      <c r="Z11" s="530"/>
      <c r="AA11" s="531"/>
      <c r="AB11" s="529"/>
      <c r="AC11" s="530"/>
      <c r="AD11" s="531"/>
      <c r="AE11" s="529"/>
      <c r="AF11" s="530"/>
      <c r="AG11" s="531"/>
      <c r="AH11" s="1075"/>
      <c r="AI11" s="1076"/>
      <c r="AJ11" s="1077"/>
      <c r="AK11" s="1075"/>
      <c r="AL11" s="1076"/>
      <c r="AM11" s="1077"/>
    </row>
    <row r="12" spans="1:39" s="56" customFormat="1" ht="24.75" customHeight="1">
      <c r="B12" s="1084"/>
      <c r="C12" s="154" t="s">
        <v>676</v>
      </c>
      <c r="D12" s="529"/>
      <c r="E12" s="530"/>
      <c r="F12" s="531"/>
      <c r="G12" s="529"/>
      <c r="H12" s="530"/>
      <c r="I12" s="531"/>
      <c r="J12" s="529"/>
      <c r="K12" s="530"/>
      <c r="L12" s="531"/>
      <c r="M12" s="529"/>
      <c r="N12" s="530"/>
      <c r="O12" s="531"/>
      <c r="P12" s="529"/>
      <c r="Q12" s="530"/>
      <c r="R12" s="531"/>
      <c r="S12" s="529"/>
      <c r="T12" s="530"/>
      <c r="U12" s="531"/>
      <c r="V12" s="529"/>
      <c r="W12" s="530"/>
      <c r="X12" s="531"/>
      <c r="Y12" s="529"/>
      <c r="Z12" s="530"/>
      <c r="AA12" s="531"/>
      <c r="AB12" s="529"/>
      <c r="AC12" s="530"/>
      <c r="AD12" s="531"/>
      <c r="AE12" s="529"/>
      <c r="AF12" s="530"/>
      <c r="AG12" s="531"/>
      <c r="AH12" s="1075"/>
      <c r="AI12" s="1076"/>
      <c r="AJ12" s="1077"/>
      <c r="AK12" s="1075"/>
      <c r="AL12" s="1076"/>
      <c r="AM12" s="1077"/>
    </row>
    <row r="13" spans="1:39" s="56" customFormat="1" ht="24.75" customHeight="1">
      <c r="B13" s="1084"/>
      <c r="C13" s="154" t="s">
        <v>217</v>
      </c>
      <c r="D13" s="532"/>
      <c r="E13" s="533"/>
      <c r="F13" s="534"/>
      <c r="G13" s="532"/>
      <c r="H13" s="533"/>
      <c r="I13" s="534"/>
      <c r="J13" s="532"/>
      <c r="K13" s="533"/>
      <c r="L13" s="534"/>
      <c r="M13" s="532"/>
      <c r="N13" s="533"/>
      <c r="O13" s="534"/>
      <c r="P13" s="532"/>
      <c r="Q13" s="533"/>
      <c r="R13" s="534"/>
      <c r="S13" s="532"/>
      <c r="T13" s="533"/>
      <c r="U13" s="534"/>
      <c r="V13" s="532"/>
      <c r="W13" s="533"/>
      <c r="X13" s="534"/>
      <c r="Y13" s="532"/>
      <c r="Z13" s="533"/>
      <c r="AA13" s="534"/>
      <c r="AB13" s="532"/>
      <c r="AC13" s="533"/>
      <c r="AD13" s="534"/>
      <c r="AE13" s="532"/>
      <c r="AF13" s="533"/>
      <c r="AG13" s="534"/>
      <c r="AH13" s="1075"/>
      <c r="AI13" s="1076"/>
      <c r="AJ13" s="1077"/>
      <c r="AK13" s="1075"/>
      <c r="AL13" s="1076"/>
      <c r="AM13" s="1077"/>
    </row>
    <row r="14" spans="1:39" s="56" customFormat="1" ht="24.75" customHeight="1">
      <c r="B14" s="1085"/>
      <c r="C14" s="624" t="s">
        <v>909</v>
      </c>
      <c r="D14" s="535"/>
      <c r="E14" s="536"/>
      <c r="F14" s="537"/>
      <c r="G14" s="535"/>
      <c r="H14" s="536"/>
      <c r="I14" s="537"/>
      <c r="J14" s="535"/>
      <c r="K14" s="536"/>
      <c r="L14" s="537"/>
      <c r="M14" s="535"/>
      <c r="N14" s="536"/>
      <c r="O14" s="537"/>
      <c r="P14" s="535"/>
      <c r="Q14" s="536"/>
      <c r="R14" s="537"/>
      <c r="S14" s="535"/>
      <c r="T14" s="536"/>
      <c r="U14" s="537"/>
      <c r="V14" s="535"/>
      <c r="W14" s="536"/>
      <c r="X14" s="537"/>
      <c r="Y14" s="535"/>
      <c r="Z14" s="536"/>
      <c r="AA14" s="537"/>
      <c r="AB14" s="535"/>
      <c r="AC14" s="536"/>
      <c r="AD14" s="537"/>
      <c r="AE14" s="535"/>
      <c r="AF14" s="536"/>
      <c r="AG14" s="537"/>
      <c r="AH14" s="1075"/>
      <c r="AI14" s="1076"/>
      <c r="AJ14" s="1077"/>
      <c r="AK14" s="1075"/>
      <c r="AL14" s="1076"/>
      <c r="AM14" s="1077"/>
    </row>
    <row r="15" spans="1:39" s="56" customFormat="1" ht="24.75" customHeight="1">
      <c r="B15" s="1083" t="s">
        <v>218</v>
      </c>
      <c r="C15" s="104" t="s">
        <v>911</v>
      </c>
      <c r="D15" s="526"/>
      <c r="E15" s="527"/>
      <c r="F15" s="528"/>
      <c r="G15" s="526"/>
      <c r="H15" s="527"/>
      <c r="I15" s="528"/>
      <c r="J15" s="526"/>
      <c r="K15" s="527"/>
      <c r="L15" s="528"/>
      <c r="M15" s="526"/>
      <c r="N15" s="527"/>
      <c r="O15" s="528"/>
      <c r="P15" s="526"/>
      <c r="Q15" s="527"/>
      <c r="R15" s="528"/>
      <c r="S15" s="526"/>
      <c r="T15" s="527"/>
      <c r="U15" s="528"/>
      <c r="V15" s="526"/>
      <c r="W15" s="527"/>
      <c r="X15" s="527"/>
      <c r="Y15" s="538"/>
      <c r="Z15" s="527"/>
      <c r="AA15" s="530"/>
      <c r="AB15" s="526"/>
      <c r="AC15" s="527"/>
      <c r="AD15" s="528"/>
      <c r="AE15" s="526"/>
      <c r="AF15" s="527"/>
      <c r="AG15" s="528"/>
      <c r="AH15" s="1075"/>
      <c r="AI15" s="1076"/>
      <c r="AJ15" s="1077"/>
      <c r="AK15" s="1075"/>
      <c r="AL15" s="1076"/>
      <c r="AM15" s="1077"/>
    </row>
    <row r="16" spans="1:39" s="56" customFormat="1" ht="24.75" customHeight="1">
      <c r="B16" s="1084"/>
      <c r="C16" s="154" t="s">
        <v>677</v>
      </c>
      <c r="D16" s="526"/>
      <c r="E16" s="527"/>
      <c r="F16" s="528"/>
      <c r="G16" s="526"/>
      <c r="H16" s="527"/>
      <c r="I16" s="528"/>
      <c r="J16" s="526"/>
      <c r="K16" s="527"/>
      <c r="L16" s="528"/>
      <c r="M16" s="526"/>
      <c r="N16" s="527"/>
      <c r="O16" s="528"/>
      <c r="P16" s="526"/>
      <c r="Q16" s="527"/>
      <c r="R16" s="528"/>
      <c r="S16" s="526"/>
      <c r="T16" s="527"/>
      <c r="U16" s="528"/>
      <c r="V16" s="526"/>
      <c r="W16" s="527"/>
      <c r="X16" s="527"/>
      <c r="Y16" s="526"/>
      <c r="Z16" s="527"/>
      <c r="AA16" s="530"/>
      <c r="AB16" s="526"/>
      <c r="AC16" s="527"/>
      <c r="AD16" s="528"/>
      <c r="AE16" s="526"/>
      <c r="AF16" s="527"/>
      <c r="AG16" s="528"/>
      <c r="AH16" s="1075"/>
      <c r="AI16" s="1076"/>
      <c r="AJ16" s="1077"/>
      <c r="AK16" s="1075"/>
      <c r="AL16" s="1076"/>
      <c r="AM16" s="1077"/>
    </row>
    <row r="17" spans="2:39" s="56" customFormat="1" ht="24.75" customHeight="1">
      <c r="B17" s="1084"/>
      <c r="C17" s="154" t="s">
        <v>678</v>
      </c>
      <c r="D17" s="526"/>
      <c r="E17" s="527"/>
      <c r="F17" s="528"/>
      <c r="G17" s="526"/>
      <c r="H17" s="527"/>
      <c r="I17" s="528"/>
      <c r="J17" s="526"/>
      <c r="K17" s="527"/>
      <c r="L17" s="528"/>
      <c r="M17" s="526"/>
      <c r="N17" s="527"/>
      <c r="O17" s="528"/>
      <c r="P17" s="526"/>
      <c r="Q17" s="527"/>
      <c r="R17" s="528"/>
      <c r="S17" s="526"/>
      <c r="T17" s="527"/>
      <c r="U17" s="528"/>
      <c r="V17" s="526"/>
      <c r="W17" s="527"/>
      <c r="X17" s="527"/>
      <c r="Y17" s="526"/>
      <c r="Z17" s="527"/>
      <c r="AA17" s="530"/>
      <c r="AB17" s="526"/>
      <c r="AC17" s="527"/>
      <c r="AD17" s="528"/>
      <c r="AE17" s="526"/>
      <c r="AF17" s="527"/>
      <c r="AG17" s="528"/>
      <c r="AH17" s="1075"/>
      <c r="AI17" s="1076"/>
      <c r="AJ17" s="1077"/>
      <c r="AK17" s="1075"/>
      <c r="AL17" s="1076"/>
      <c r="AM17" s="1077"/>
    </row>
    <row r="18" spans="2:39" s="56" customFormat="1" ht="24.75" customHeight="1">
      <c r="B18" s="1084"/>
      <c r="C18" s="154" t="s">
        <v>679</v>
      </c>
      <c r="D18" s="529"/>
      <c r="E18" s="530"/>
      <c r="F18" s="531"/>
      <c r="G18" s="529"/>
      <c r="H18" s="530"/>
      <c r="I18" s="531"/>
      <c r="J18" s="529"/>
      <c r="K18" s="530"/>
      <c r="L18" s="531"/>
      <c r="M18" s="529"/>
      <c r="N18" s="530"/>
      <c r="O18" s="531"/>
      <c r="P18" s="529"/>
      <c r="Q18" s="530"/>
      <c r="R18" s="531"/>
      <c r="S18" s="529"/>
      <c r="T18" s="530"/>
      <c r="U18" s="531"/>
      <c r="V18" s="529"/>
      <c r="W18" s="530"/>
      <c r="X18" s="531"/>
      <c r="Y18" s="529"/>
      <c r="Z18" s="530"/>
      <c r="AA18" s="530"/>
      <c r="AB18" s="529"/>
      <c r="AC18" s="530"/>
      <c r="AD18" s="531"/>
      <c r="AE18" s="529"/>
      <c r="AF18" s="530"/>
      <c r="AG18" s="531"/>
      <c r="AH18" s="1075"/>
      <c r="AI18" s="1076"/>
      <c r="AJ18" s="1077"/>
      <c r="AK18" s="1075"/>
      <c r="AL18" s="1076"/>
      <c r="AM18" s="1077"/>
    </row>
    <row r="19" spans="2:39" s="56" customFormat="1" ht="24.75" customHeight="1">
      <c r="B19" s="1084"/>
      <c r="C19" s="154" t="s">
        <v>676</v>
      </c>
      <c r="D19" s="529"/>
      <c r="E19" s="530"/>
      <c r="F19" s="531"/>
      <c r="G19" s="529"/>
      <c r="H19" s="530"/>
      <c r="I19" s="531"/>
      <c r="J19" s="529"/>
      <c r="K19" s="530"/>
      <c r="L19" s="531"/>
      <c r="M19" s="529"/>
      <c r="N19" s="530"/>
      <c r="O19" s="531"/>
      <c r="P19" s="529"/>
      <c r="Q19" s="530"/>
      <c r="R19" s="531"/>
      <c r="S19" s="529"/>
      <c r="T19" s="530"/>
      <c r="U19" s="531"/>
      <c r="V19" s="529"/>
      <c r="W19" s="530"/>
      <c r="X19" s="531"/>
      <c r="Y19" s="529"/>
      <c r="Z19" s="530"/>
      <c r="AA19" s="530"/>
      <c r="AB19" s="529"/>
      <c r="AC19" s="527"/>
      <c r="AD19" s="531"/>
      <c r="AE19" s="529"/>
      <c r="AF19" s="530"/>
      <c r="AG19" s="531"/>
      <c r="AH19" s="1075"/>
      <c r="AI19" s="1076"/>
      <c r="AJ19" s="1077"/>
      <c r="AK19" s="1075"/>
      <c r="AL19" s="1076"/>
      <c r="AM19" s="1077"/>
    </row>
    <row r="20" spans="2:39" s="56" customFormat="1" ht="24.75" customHeight="1">
      <c r="B20" s="1084"/>
      <c r="C20" s="154" t="s">
        <v>217</v>
      </c>
      <c r="D20" s="529"/>
      <c r="E20" s="530"/>
      <c r="F20" s="531"/>
      <c r="G20" s="529"/>
      <c r="H20" s="530"/>
      <c r="I20" s="531"/>
      <c r="J20" s="529"/>
      <c r="K20" s="530"/>
      <c r="L20" s="531"/>
      <c r="M20" s="529"/>
      <c r="N20" s="530"/>
      <c r="O20" s="531"/>
      <c r="P20" s="529"/>
      <c r="Q20" s="530"/>
      <c r="R20" s="531"/>
      <c r="S20" s="529"/>
      <c r="T20" s="530"/>
      <c r="U20" s="531"/>
      <c r="V20" s="529"/>
      <c r="W20" s="530"/>
      <c r="X20" s="531"/>
      <c r="Y20" s="529"/>
      <c r="Z20" s="539"/>
      <c r="AA20" s="530"/>
      <c r="AB20" s="529"/>
      <c r="AC20" s="527"/>
      <c r="AD20" s="531"/>
      <c r="AE20" s="529"/>
      <c r="AF20" s="530"/>
      <c r="AG20" s="531"/>
      <c r="AH20" s="1075"/>
      <c r="AI20" s="1076"/>
      <c r="AJ20" s="1077"/>
      <c r="AK20" s="1075"/>
      <c r="AL20" s="1076"/>
      <c r="AM20" s="1077"/>
    </row>
    <row r="21" spans="2:39" s="56" customFormat="1" ht="24.75" customHeight="1">
      <c r="B21" s="1085"/>
      <c r="C21" s="624" t="s">
        <v>909</v>
      </c>
      <c r="D21" s="535"/>
      <c r="E21" s="536"/>
      <c r="F21" s="537"/>
      <c r="G21" s="535"/>
      <c r="H21" s="536"/>
      <c r="I21" s="537"/>
      <c r="J21" s="535"/>
      <c r="K21" s="536"/>
      <c r="L21" s="537"/>
      <c r="M21" s="535"/>
      <c r="N21" s="536"/>
      <c r="O21" s="537"/>
      <c r="P21" s="535"/>
      <c r="Q21" s="536"/>
      <c r="R21" s="537"/>
      <c r="S21" s="535"/>
      <c r="T21" s="536"/>
      <c r="U21" s="537"/>
      <c r="V21" s="535"/>
      <c r="W21" s="536"/>
      <c r="X21" s="537"/>
      <c r="Y21" s="535"/>
      <c r="Z21" s="536"/>
      <c r="AA21" s="540"/>
      <c r="AB21" s="535"/>
      <c r="AC21" s="536"/>
      <c r="AD21" s="537"/>
      <c r="AE21" s="535"/>
      <c r="AF21" s="536"/>
      <c r="AG21" s="537"/>
      <c r="AH21" s="1075"/>
      <c r="AI21" s="1076"/>
      <c r="AJ21" s="1077"/>
      <c r="AK21" s="1075"/>
      <c r="AL21" s="1076"/>
      <c r="AM21" s="1077"/>
    </row>
    <row r="22" spans="2:39" s="56" customFormat="1" ht="24.75" customHeight="1">
      <c r="B22" s="1083" t="s">
        <v>307</v>
      </c>
      <c r="C22" s="104" t="s">
        <v>911</v>
      </c>
      <c r="D22" s="526"/>
      <c r="E22" s="527"/>
      <c r="F22" s="528"/>
      <c r="G22" s="526"/>
      <c r="H22" s="527"/>
      <c r="I22" s="528"/>
      <c r="J22" s="526"/>
      <c r="K22" s="527"/>
      <c r="L22" s="528"/>
      <c r="M22" s="526"/>
      <c r="N22" s="527"/>
      <c r="O22" s="528"/>
      <c r="P22" s="526"/>
      <c r="Q22" s="527"/>
      <c r="R22" s="528"/>
      <c r="S22" s="526"/>
      <c r="T22" s="527"/>
      <c r="U22" s="528"/>
      <c r="V22" s="526"/>
      <c r="W22" s="527"/>
      <c r="X22" s="528"/>
      <c r="Y22" s="538"/>
      <c r="Z22" s="527"/>
      <c r="AA22" s="530"/>
      <c r="AB22" s="526"/>
      <c r="AC22" s="527"/>
      <c r="AD22" s="528"/>
      <c r="AE22" s="526"/>
      <c r="AF22" s="527"/>
      <c r="AG22" s="528"/>
      <c r="AH22" s="1075"/>
      <c r="AI22" s="1076"/>
      <c r="AJ22" s="1077"/>
      <c r="AK22" s="1075"/>
      <c r="AL22" s="1076"/>
      <c r="AM22" s="1077"/>
    </row>
    <row r="23" spans="2:39" s="56" customFormat="1" ht="24.75" customHeight="1">
      <c r="B23" s="1084"/>
      <c r="C23" s="154" t="s">
        <v>677</v>
      </c>
      <c r="D23" s="526"/>
      <c r="E23" s="527"/>
      <c r="F23" s="528"/>
      <c r="G23" s="526"/>
      <c r="H23" s="527"/>
      <c r="I23" s="528"/>
      <c r="J23" s="526"/>
      <c r="K23" s="527"/>
      <c r="L23" s="528"/>
      <c r="M23" s="526"/>
      <c r="N23" s="527"/>
      <c r="O23" s="528"/>
      <c r="P23" s="526"/>
      <c r="Q23" s="527"/>
      <c r="R23" s="528"/>
      <c r="S23" s="526"/>
      <c r="T23" s="527"/>
      <c r="U23" s="528"/>
      <c r="V23" s="526"/>
      <c r="W23" s="527"/>
      <c r="X23" s="528"/>
      <c r="Y23" s="526"/>
      <c r="Z23" s="527"/>
      <c r="AA23" s="530"/>
      <c r="AB23" s="526"/>
      <c r="AC23" s="527"/>
      <c r="AD23" s="528"/>
      <c r="AE23" s="526"/>
      <c r="AF23" s="527"/>
      <c r="AG23" s="528"/>
      <c r="AH23" s="1075"/>
      <c r="AI23" s="1076"/>
      <c r="AJ23" s="1077"/>
      <c r="AK23" s="1075"/>
      <c r="AL23" s="1076"/>
      <c r="AM23" s="1077"/>
    </row>
    <row r="24" spans="2:39" s="56" customFormat="1" ht="24.75" customHeight="1">
      <c r="B24" s="1084"/>
      <c r="C24" s="154" t="s">
        <v>678</v>
      </c>
      <c r="D24" s="526"/>
      <c r="E24" s="527"/>
      <c r="F24" s="528"/>
      <c r="G24" s="526"/>
      <c r="H24" s="527"/>
      <c r="I24" s="528"/>
      <c r="J24" s="526"/>
      <c r="K24" s="527"/>
      <c r="L24" s="528"/>
      <c r="M24" s="526"/>
      <c r="N24" s="527"/>
      <c r="O24" s="528"/>
      <c r="P24" s="526"/>
      <c r="Q24" s="527"/>
      <c r="R24" s="528"/>
      <c r="S24" s="526"/>
      <c r="T24" s="527"/>
      <c r="U24" s="528"/>
      <c r="V24" s="526"/>
      <c r="W24" s="527"/>
      <c r="X24" s="528"/>
      <c r="Y24" s="526"/>
      <c r="Z24" s="527"/>
      <c r="AA24" s="530"/>
      <c r="AB24" s="526"/>
      <c r="AC24" s="527"/>
      <c r="AD24" s="528"/>
      <c r="AE24" s="526"/>
      <c r="AF24" s="527"/>
      <c r="AG24" s="528"/>
      <c r="AH24" s="1075"/>
      <c r="AI24" s="1076"/>
      <c r="AJ24" s="1077"/>
      <c r="AK24" s="1075"/>
      <c r="AL24" s="1076"/>
      <c r="AM24" s="1077"/>
    </row>
    <row r="25" spans="2:39" s="56" customFormat="1" ht="24.75" customHeight="1">
      <c r="B25" s="1084"/>
      <c r="C25" s="154" t="s">
        <v>679</v>
      </c>
      <c r="D25" s="526"/>
      <c r="E25" s="527"/>
      <c r="F25" s="528"/>
      <c r="G25" s="526"/>
      <c r="H25" s="527"/>
      <c r="I25" s="528"/>
      <c r="J25" s="526"/>
      <c r="K25" s="527"/>
      <c r="L25" s="528"/>
      <c r="M25" s="526"/>
      <c r="N25" s="527"/>
      <c r="O25" s="528"/>
      <c r="P25" s="526"/>
      <c r="Q25" s="527"/>
      <c r="R25" s="528"/>
      <c r="S25" s="526"/>
      <c r="T25" s="527"/>
      <c r="U25" s="528"/>
      <c r="V25" s="526"/>
      <c r="W25" s="527"/>
      <c r="X25" s="528"/>
      <c r="Y25" s="526"/>
      <c r="Z25" s="527"/>
      <c r="AA25" s="530"/>
      <c r="AB25" s="526"/>
      <c r="AC25" s="527"/>
      <c r="AD25" s="528"/>
      <c r="AE25" s="526"/>
      <c r="AF25" s="527"/>
      <c r="AG25" s="528"/>
      <c r="AH25" s="1075"/>
      <c r="AI25" s="1076"/>
      <c r="AJ25" s="1077"/>
      <c r="AK25" s="1075"/>
      <c r="AL25" s="1076"/>
      <c r="AM25" s="1077"/>
    </row>
    <row r="26" spans="2:39" s="56" customFormat="1" ht="24.75" customHeight="1">
      <c r="B26" s="1084"/>
      <c r="C26" s="154" t="s">
        <v>676</v>
      </c>
      <c r="D26" s="529"/>
      <c r="E26" s="530"/>
      <c r="F26" s="531"/>
      <c r="G26" s="529"/>
      <c r="H26" s="530"/>
      <c r="I26" s="531"/>
      <c r="J26" s="529"/>
      <c r="K26" s="530"/>
      <c r="L26" s="531"/>
      <c r="M26" s="529"/>
      <c r="N26" s="530"/>
      <c r="O26" s="531"/>
      <c r="P26" s="529"/>
      <c r="Q26" s="530"/>
      <c r="R26" s="531"/>
      <c r="S26" s="529"/>
      <c r="T26" s="530"/>
      <c r="U26" s="531"/>
      <c r="V26" s="529"/>
      <c r="W26" s="530"/>
      <c r="X26" s="531"/>
      <c r="Y26" s="529"/>
      <c r="Z26" s="530"/>
      <c r="AA26" s="530"/>
      <c r="AB26" s="529"/>
      <c r="AC26" s="530"/>
      <c r="AD26" s="531"/>
      <c r="AE26" s="529"/>
      <c r="AF26" s="530"/>
      <c r="AG26" s="531"/>
      <c r="AH26" s="1075"/>
      <c r="AI26" s="1076"/>
      <c r="AJ26" s="1077"/>
      <c r="AK26" s="1075"/>
      <c r="AL26" s="1076"/>
      <c r="AM26" s="1077"/>
    </row>
    <row r="27" spans="2:39" s="56" customFormat="1" ht="24.75" customHeight="1">
      <c r="B27" s="1084"/>
      <c r="C27" s="154" t="s">
        <v>217</v>
      </c>
      <c r="D27" s="529"/>
      <c r="E27" s="530"/>
      <c r="F27" s="531"/>
      <c r="G27" s="529"/>
      <c r="H27" s="530"/>
      <c r="I27" s="531"/>
      <c r="J27" s="529"/>
      <c r="K27" s="530"/>
      <c r="L27" s="531"/>
      <c r="M27" s="529"/>
      <c r="N27" s="530"/>
      <c r="O27" s="531"/>
      <c r="P27" s="529"/>
      <c r="Q27" s="530"/>
      <c r="R27" s="531"/>
      <c r="S27" s="529"/>
      <c r="T27" s="530"/>
      <c r="U27" s="531"/>
      <c r="V27" s="529"/>
      <c r="W27" s="530"/>
      <c r="X27" s="531"/>
      <c r="Y27" s="529"/>
      <c r="Z27" s="530"/>
      <c r="AA27" s="531"/>
      <c r="AB27" s="529"/>
      <c r="AC27" s="530"/>
      <c r="AD27" s="531"/>
      <c r="AE27" s="529"/>
      <c r="AF27" s="530"/>
      <c r="AG27" s="531"/>
      <c r="AH27" s="1075"/>
      <c r="AI27" s="1076"/>
      <c r="AJ27" s="1077"/>
      <c r="AK27" s="1075"/>
      <c r="AL27" s="1076"/>
      <c r="AM27" s="1077"/>
    </row>
    <row r="28" spans="2:39" s="56" customFormat="1" ht="24.75" customHeight="1">
      <c r="B28" s="1085"/>
      <c r="C28" s="624" t="s">
        <v>909</v>
      </c>
      <c r="D28" s="535"/>
      <c r="E28" s="536"/>
      <c r="F28" s="537"/>
      <c r="G28" s="535"/>
      <c r="H28" s="536"/>
      <c r="I28" s="537"/>
      <c r="J28" s="535"/>
      <c r="K28" s="536"/>
      <c r="L28" s="537"/>
      <c r="M28" s="535"/>
      <c r="N28" s="536"/>
      <c r="O28" s="537"/>
      <c r="P28" s="535"/>
      <c r="Q28" s="536"/>
      <c r="R28" s="537"/>
      <c r="S28" s="535"/>
      <c r="T28" s="536"/>
      <c r="U28" s="537"/>
      <c r="V28" s="535"/>
      <c r="W28" s="536"/>
      <c r="X28" s="537"/>
      <c r="Y28" s="535"/>
      <c r="Z28" s="536"/>
      <c r="AA28" s="537"/>
      <c r="AB28" s="535"/>
      <c r="AC28" s="536"/>
      <c r="AD28" s="537"/>
      <c r="AE28" s="535"/>
      <c r="AF28" s="536"/>
      <c r="AG28" s="537"/>
      <c r="AH28" s="1075"/>
      <c r="AI28" s="1076"/>
      <c r="AJ28" s="1077"/>
      <c r="AK28" s="1075"/>
      <c r="AL28" s="1076"/>
      <c r="AM28" s="1077"/>
    </row>
    <row r="29" spans="2:39" s="56" customFormat="1" ht="20.100000000000001" customHeight="1">
      <c r="B29" s="1086" t="s">
        <v>344</v>
      </c>
      <c r="C29" s="1087"/>
      <c r="D29" s="541"/>
      <c r="E29" s="525"/>
      <c r="F29" s="540"/>
      <c r="G29" s="541"/>
      <c r="H29" s="525"/>
      <c r="I29" s="540"/>
      <c r="J29" s="541"/>
      <c r="K29" s="525"/>
      <c r="L29" s="540"/>
      <c r="M29" s="541"/>
      <c r="N29" s="525"/>
      <c r="O29" s="540"/>
      <c r="P29" s="541"/>
      <c r="Q29" s="525"/>
      <c r="R29" s="540"/>
      <c r="S29" s="541"/>
      <c r="T29" s="525"/>
      <c r="U29" s="540"/>
      <c r="V29" s="541"/>
      <c r="W29" s="525"/>
      <c r="X29" s="540"/>
      <c r="Y29" s="541"/>
      <c r="Z29" s="525"/>
      <c r="AA29" s="540"/>
      <c r="AB29" s="541"/>
      <c r="AC29" s="525"/>
      <c r="AD29" s="540"/>
      <c r="AE29" s="541"/>
      <c r="AF29" s="525"/>
      <c r="AG29" s="540"/>
      <c r="AH29" s="1078"/>
      <c r="AI29" s="1079"/>
      <c r="AJ29" s="1080"/>
      <c r="AK29" s="1078"/>
      <c r="AL29" s="1079"/>
      <c r="AM29" s="1080"/>
    </row>
    <row r="30" spans="2:39" s="56" customFormat="1" ht="20.100000000000001" customHeight="1">
      <c r="B30" s="1108" t="s">
        <v>219</v>
      </c>
      <c r="C30" s="1109"/>
      <c r="D30" s="526"/>
      <c r="E30" s="527"/>
      <c r="F30" s="528"/>
      <c r="G30" s="526"/>
      <c r="H30" s="527"/>
      <c r="I30" s="528"/>
      <c r="J30" s="526"/>
      <c r="K30" s="527"/>
      <c r="L30" s="528"/>
      <c r="M30" s="526"/>
      <c r="N30" s="527"/>
      <c r="O30" s="528"/>
      <c r="P30" s="526"/>
      <c r="Q30" s="527"/>
      <c r="R30" s="528"/>
      <c r="S30" s="526"/>
      <c r="T30" s="527"/>
      <c r="U30" s="528"/>
      <c r="V30" s="526"/>
      <c r="W30" s="527"/>
      <c r="X30" s="528"/>
      <c r="Y30" s="526"/>
      <c r="Z30" s="527"/>
      <c r="AA30" s="528"/>
      <c r="AB30" s="526"/>
      <c r="AC30" s="527"/>
      <c r="AD30" s="528"/>
      <c r="AE30" s="526"/>
      <c r="AF30" s="527"/>
      <c r="AG30" s="528"/>
      <c r="AH30" s="526"/>
      <c r="AI30" s="527"/>
      <c r="AJ30" s="528"/>
      <c r="AK30" s="542"/>
      <c r="AL30" s="543"/>
      <c r="AM30" s="544"/>
    </row>
    <row r="31" spans="2:39" s="56" customFormat="1" ht="20.100000000000001" customHeight="1">
      <c r="B31" s="1065" t="s">
        <v>675</v>
      </c>
      <c r="C31" s="1066"/>
      <c r="D31" s="535"/>
      <c r="E31" s="536"/>
      <c r="F31" s="537"/>
      <c r="G31" s="535"/>
      <c r="H31" s="536"/>
      <c r="I31" s="537"/>
      <c r="J31" s="535"/>
      <c r="K31" s="536"/>
      <c r="L31" s="537"/>
      <c r="M31" s="535"/>
      <c r="N31" s="536"/>
      <c r="O31" s="537"/>
      <c r="P31" s="535"/>
      <c r="Q31" s="536"/>
      <c r="R31" s="537"/>
      <c r="S31" s="535"/>
      <c r="T31" s="536"/>
      <c r="U31" s="537"/>
      <c r="V31" s="535"/>
      <c r="W31" s="536"/>
      <c r="X31" s="537"/>
      <c r="Y31" s="535"/>
      <c r="Z31" s="536"/>
      <c r="AA31" s="537"/>
      <c r="AB31" s="535"/>
      <c r="AC31" s="536"/>
      <c r="AD31" s="537"/>
      <c r="AE31" s="535"/>
      <c r="AF31" s="536"/>
      <c r="AG31" s="537"/>
      <c r="AH31" s="535"/>
      <c r="AI31" s="536"/>
      <c r="AJ31" s="537"/>
      <c r="AK31" s="545"/>
      <c r="AL31" s="546"/>
      <c r="AM31" s="547"/>
    </row>
    <row r="32" spans="2:39" s="56" customFormat="1" ht="24.75" customHeight="1">
      <c r="B32" s="103" t="s">
        <v>967</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row>
    <row r="33" spans="2:39" s="56" customFormat="1" ht="24.75" customHeight="1">
      <c r="B33" s="103"/>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row>
    <row r="34" spans="2:39" s="56" customFormat="1" ht="24.75" customHeight="1">
      <c r="B34" s="1105" t="s">
        <v>1004</v>
      </c>
      <c r="C34" s="673"/>
      <c r="D34" s="673"/>
      <c r="E34" s="673"/>
      <c r="F34" s="673"/>
      <c r="G34" s="673"/>
      <c r="H34" s="673"/>
      <c r="I34" s="673"/>
      <c r="J34" s="673"/>
      <c r="K34" s="673"/>
      <c r="L34" s="673"/>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row>
    <row r="35" spans="2:39" s="56" customFormat="1" ht="24.75" customHeight="1">
      <c r="B35" s="1091" t="s">
        <v>101</v>
      </c>
      <c r="C35" s="1092"/>
      <c r="D35" s="1071">
        <f>データ参照シート!B17</f>
        <v>0</v>
      </c>
      <c r="E35" s="1071"/>
      <c r="F35" s="1071"/>
      <c r="G35" s="1071"/>
      <c r="H35" s="1071"/>
      <c r="I35" s="1071"/>
      <c r="J35" s="1071"/>
      <c r="K35" s="1071"/>
      <c r="L35" s="1071"/>
      <c r="M35" s="1071" t="str">
        <f>データ参照シート!B18</f>
        <v>-</v>
      </c>
      <c r="N35" s="1071"/>
      <c r="O35" s="1071"/>
      <c r="P35" s="1071"/>
      <c r="Q35" s="1071"/>
      <c r="R35" s="1071"/>
      <c r="S35" s="1071"/>
      <c r="T35" s="1071"/>
      <c r="U35" s="1071"/>
      <c r="V35" s="1071" t="str">
        <f>データ参照シート!B19</f>
        <v>-</v>
      </c>
      <c r="W35" s="1071"/>
      <c r="X35" s="1071"/>
      <c r="Y35" s="1071"/>
      <c r="Z35" s="1071"/>
      <c r="AA35" s="1071"/>
      <c r="AB35" s="1071"/>
      <c r="AC35" s="1071"/>
      <c r="AD35" s="1071"/>
      <c r="AE35" s="1071" t="str">
        <f>データ参照シート!B20</f>
        <v>-</v>
      </c>
      <c r="AF35" s="1071"/>
      <c r="AG35" s="1071"/>
      <c r="AH35" s="1071"/>
      <c r="AI35" s="1071"/>
      <c r="AJ35" s="1071"/>
      <c r="AK35" s="1071"/>
      <c r="AL35" s="1071"/>
      <c r="AM35" s="1071"/>
    </row>
    <row r="36" spans="2:39" s="56" customFormat="1" ht="20.100000000000001" customHeight="1">
      <c r="B36" s="1101" t="s">
        <v>216</v>
      </c>
      <c r="C36" s="1102"/>
      <c r="D36" s="548"/>
      <c r="E36" s="549"/>
      <c r="F36" s="550"/>
      <c r="G36" s="549"/>
      <c r="H36" s="549"/>
      <c r="I36" s="549"/>
      <c r="J36" s="549"/>
      <c r="K36" s="551"/>
      <c r="L36" s="552"/>
      <c r="M36" s="549"/>
      <c r="N36" s="549"/>
      <c r="O36" s="549"/>
      <c r="P36" s="549"/>
      <c r="Q36" s="549"/>
      <c r="R36" s="549"/>
      <c r="S36" s="549"/>
      <c r="T36" s="551"/>
      <c r="U36" s="552"/>
      <c r="V36" s="548"/>
      <c r="W36" s="549"/>
      <c r="X36" s="549"/>
      <c r="Y36" s="549"/>
      <c r="Z36" s="549"/>
      <c r="AA36" s="549"/>
      <c r="AB36" s="549"/>
      <c r="AC36" s="551"/>
      <c r="AD36" s="552"/>
      <c r="AE36" s="548"/>
      <c r="AF36" s="549"/>
      <c r="AG36" s="549"/>
      <c r="AH36" s="549"/>
      <c r="AI36" s="549"/>
      <c r="AJ36" s="549"/>
      <c r="AK36" s="549"/>
      <c r="AL36" s="549"/>
      <c r="AM36" s="553"/>
    </row>
    <row r="37" spans="2:39" s="56" customFormat="1" ht="20.100000000000001" customHeight="1">
      <c r="B37" s="1101" t="s">
        <v>750</v>
      </c>
      <c r="C37" s="1102"/>
      <c r="D37" s="554"/>
      <c r="E37" s="550"/>
      <c r="F37" s="550"/>
      <c r="G37" s="550"/>
      <c r="H37" s="550"/>
      <c r="I37" s="550"/>
      <c r="J37" s="550"/>
      <c r="K37" s="555"/>
      <c r="L37" s="556"/>
      <c r="M37" s="550"/>
      <c r="N37" s="550"/>
      <c r="O37" s="550"/>
      <c r="P37" s="550"/>
      <c r="Q37" s="550"/>
      <c r="R37" s="550"/>
      <c r="S37" s="550"/>
      <c r="T37" s="555"/>
      <c r="U37" s="556"/>
      <c r="V37" s="554"/>
      <c r="W37" s="550"/>
      <c r="X37" s="550"/>
      <c r="Y37" s="550"/>
      <c r="Z37" s="550"/>
      <c r="AA37" s="550"/>
      <c r="AB37" s="550"/>
      <c r="AC37" s="555"/>
      <c r="AD37" s="556"/>
      <c r="AE37" s="554"/>
      <c r="AF37" s="550"/>
      <c r="AG37" s="550"/>
      <c r="AH37" s="550"/>
      <c r="AI37" s="550"/>
      <c r="AJ37" s="550"/>
      <c r="AK37" s="550"/>
      <c r="AL37" s="550"/>
      <c r="AM37" s="557"/>
    </row>
    <row r="38" spans="2:39" s="56" customFormat="1" ht="20.100000000000001" customHeight="1">
      <c r="B38" s="1101" t="s">
        <v>218</v>
      </c>
      <c r="C38" s="1102"/>
      <c r="D38" s="554"/>
      <c r="E38" s="550"/>
      <c r="F38" s="550"/>
      <c r="G38" s="550"/>
      <c r="H38" s="550"/>
      <c r="I38" s="550"/>
      <c r="J38" s="550"/>
      <c r="K38" s="555"/>
      <c r="L38" s="556"/>
      <c r="M38" s="550"/>
      <c r="N38" s="550"/>
      <c r="O38" s="550"/>
      <c r="P38" s="550"/>
      <c r="Q38" s="550"/>
      <c r="R38" s="550"/>
      <c r="S38" s="550"/>
      <c r="T38" s="555"/>
      <c r="U38" s="556"/>
      <c r="V38" s="554"/>
      <c r="W38" s="550"/>
      <c r="X38" s="550"/>
      <c r="Y38" s="550"/>
      <c r="Z38" s="550"/>
      <c r="AA38" s="550"/>
      <c r="AB38" s="550"/>
      <c r="AC38" s="555"/>
      <c r="AD38" s="556"/>
      <c r="AE38" s="554"/>
      <c r="AF38" s="550"/>
      <c r="AG38" s="550"/>
      <c r="AH38" s="550"/>
      <c r="AI38" s="550"/>
      <c r="AJ38" s="550"/>
      <c r="AK38" s="550"/>
      <c r="AL38" s="550"/>
      <c r="AM38" s="557"/>
    </row>
    <row r="39" spans="2:39" s="56" customFormat="1" ht="20.100000000000001" customHeight="1">
      <c r="B39" s="1101" t="s">
        <v>751</v>
      </c>
      <c r="C39" s="1102"/>
      <c r="D39" s="554"/>
      <c r="E39" s="550"/>
      <c r="F39" s="550"/>
      <c r="G39" s="550"/>
      <c r="H39" s="550"/>
      <c r="I39" s="550"/>
      <c r="J39" s="550"/>
      <c r="K39" s="555"/>
      <c r="L39" s="556"/>
      <c r="M39" s="550"/>
      <c r="N39" s="550"/>
      <c r="O39" s="550"/>
      <c r="P39" s="550"/>
      <c r="Q39" s="550"/>
      <c r="R39" s="550"/>
      <c r="S39" s="550"/>
      <c r="T39" s="555"/>
      <c r="U39" s="556"/>
      <c r="V39" s="554"/>
      <c r="W39" s="550"/>
      <c r="X39" s="550"/>
      <c r="Y39" s="550"/>
      <c r="Z39" s="550"/>
      <c r="AA39" s="550"/>
      <c r="AB39" s="550"/>
      <c r="AC39" s="555"/>
      <c r="AD39" s="556"/>
      <c r="AE39" s="554"/>
      <c r="AF39" s="550"/>
      <c r="AG39" s="550"/>
      <c r="AH39" s="550"/>
      <c r="AI39" s="550"/>
      <c r="AJ39" s="550"/>
      <c r="AK39" s="550"/>
      <c r="AL39" s="550"/>
      <c r="AM39" s="557"/>
    </row>
    <row r="40" spans="2:39" s="56" customFormat="1" ht="19.5" customHeight="1">
      <c r="B40" s="1103" t="s">
        <v>752</v>
      </c>
      <c r="C40" s="1104"/>
      <c r="D40" s="558"/>
      <c r="E40" s="559"/>
      <c r="F40" s="559"/>
      <c r="G40" s="559"/>
      <c r="H40" s="559"/>
      <c r="I40" s="559"/>
      <c r="J40" s="559"/>
      <c r="K40" s="559"/>
      <c r="L40" s="560"/>
      <c r="M40" s="558"/>
      <c r="N40" s="559"/>
      <c r="O40" s="559"/>
      <c r="P40" s="559"/>
      <c r="Q40" s="559"/>
      <c r="R40" s="559"/>
      <c r="S40" s="559"/>
      <c r="T40" s="559"/>
      <c r="U40" s="560"/>
      <c r="V40" s="558"/>
      <c r="W40" s="559"/>
      <c r="X40" s="559"/>
      <c r="Y40" s="559"/>
      <c r="Z40" s="559"/>
      <c r="AA40" s="559"/>
      <c r="AB40" s="559"/>
      <c r="AC40" s="559"/>
      <c r="AD40" s="560"/>
      <c r="AE40" s="558"/>
      <c r="AF40" s="559"/>
      <c r="AG40" s="559"/>
      <c r="AH40" s="559"/>
      <c r="AI40" s="559"/>
      <c r="AJ40" s="559"/>
      <c r="AK40" s="559"/>
      <c r="AL40" s="559"/>
      <c r="AM40" s="560"/>
    </row>
    <row r="41" spans="2:39" s="56" customFormat="1" ht="20.100000000000001" customHeight="1">
      <c r="B41" s="1106" t="s">
        <v>753</v>
      </c>
      <c r="C41" s="1107"/>
      <c r="D41" s="554"/>
      <c r="E41" s="550"/>
      <c r="F41" s="550"/>
      <c r="G41" s="550"/>
      <c r="H41" s="550"/>
      <c r="I41" s="550"/>
      <c r="J41" s="550"/>
      <c r="K41" s="555"/>
      <c r="L41" s="556"/>
      <c r="M41" s="550"/>
      <c r="N41" s="550"/>
      <c r="O41" s="550"/>
      <c r="P41" s="550"/>
      <c r="Q41" s="550"/>
      <c r="R41" s="550"/>
      <c r="S41" s="550"/>
      <c r="T41" s="555"/>
      <c r="U41" s="556"/>
      <c r="V41" s="554"/>
      <c r="W41" s="550"/>
      <c r="X41" s="550"/>
      <c r="Y41" s="550"/>
      <c r="Z41" s="550"/>
      <c r="AA41" s="550"/>
      <c r="AB41" s="550"/>
      <c r="AC41" s="555"/>
      <c r="AD41" s="556"/>
      <c r="AE41" s="554"/>
      <c r="AF41" s="550"/>
      <c r="AG41" s="550"/>
      <c r="AH41" s="550"/>
      <c r="AI41" s="550"/>
      <c r="AJ41" s="550"/>
      <c r="AK41" s="550"/>
      <c r="AL41" s="550"/>
      <c r="AM41" s="557"/>
    </row>
    <row r="42" spans="2:39" s="56" customFormat="1" ht="20.100000000000001" customHeight="1">
      <c r="B42" s="1099" t="s">
        <v>219</v>
      </c>
      <c r="C42" s="1100"/>
      <c r="D42" s="554"/>
      <c r="E42" s="550"/>
      <c r="F42" s="550"/>
      <c r="G42" s="550"/>
      <c r="H42" s="550"/>
      <c r="I42" s="550"/>
      <c r="J42" s="550"/>
      <c r="K42" s="555"/>
      <c r="L42" s="556"/>
      <c r="M42" s="550"/>
      <c r="N42" s="550"/>
      <c r="O42" s="550"/>
      <c r="P42" s="550"/>
      <c r="Q42" s="550"/>
      <c r="R42" s="550"/>
      <c r="S42" s="550"/>
      <c r="T42" s="555"/>
      <c r="U42" s="556"/>
      <c r="V42" s="554"/>
      <c r="W42" s="550"/>
      <c r="X42" s="550"/>
      <c r="Y42" s="550"/>
      <c r="Z42" s="550"/>
      <c r="AA42" s="550"/>
      <c r="AB42" s="550"/>
      <c r="AC42" s="555"/>
      <c r="AD42" s="556"/>
      <c r="AE42" s="554"/>
      <c r="AF42" s="550"/>
      <c r="AG42" s="550"/>
      <c r="AH42" s="550"/>
      <c r="AI42" s="550"/>
      <c r="AJ42" s="550"/>
      <c r="AK42" s="550"/>
      <c r="AL42" s="550"/>
      <c r="AM42" s="557"/>
    </row>
    <row r="43" spans="2:39" s="56" customFormat="1" ht="20.100000000000001" customHeight="1">
      <c r="B43" s="1099" t="s">
        <v>968</v>
      </c>
      <c r="C43" s="1100"/>
      <c r="D43" s="554"/>
      <c r="E43" s="550"/>
      <c r="F43" s="550"/>
      <c r="G43" s="550"/>
      <c r="H43" s="550"/>
      <c r="I43" s="550"/>
      <c r="J43" s="550"/>
      <c r="K43" s="555"/>
      <c r="L43" s="556"/>
      <c r="M43" s="550"/>
      <c r="N43" s="550"/>
      <c r="O43" s="550"/>
      <c r="P43" s="550"/>
      <c r="Q43" s="550"/>
      <c r="R43" s="550"/>
      <c r="S43" s="550"/>
      <c r="T43" s="555"/>
      <c r="U43" s="556"/>
      <c r="V43" s="554"/>
      <c r="W43" s="550"/>
      <c r="X43" s="550"/>
      <c r="Y43" s="550"/>
      <c r="Z43" s="550"/>
      <c r="AA43" s="550"/>
      <c r="AB43" s="550"/>
      <c r="AC43" s="555"/>
      <c r="AD43" s="556"/>
      <c r="AE43" s="554"/>
      <c r="AF43" s="550"/>
      <c r="AG43" s="550"/>
      <c r="AH43" s="550"/>
      <c r="AI43" s="550"/>
      <c r="AJ43" s="550"/>
      <c r="AK43" s="550"/>
      <c r="AL43" s="550"/>
      <c r="AM43" s="557"/>
    </row>
    <row r="44" spans="2:39" s="56" customFormat="1" ht="29.25" customHeight="1">
      <c r="B44" s="103" t="s">
        <v>1026</v>
      </c>
    </row>
    <row r="46" spans="2:39">
      <c r="B46" s="115" t="s">
        <v>1005</v>
      </c>
    </row>
    <row r="47" spans="2:39">
      <c r="B47" s="1093"/>
      <c r="C47" s="1094"/>
      <c r="D47" s="1094"/>
      <c r="E47" s="1094"/>
      <c r="F47" s="1094"/>
      <c r="G47" s="1094"/>
      <c r="H47" s="1094"/>
      <c r="I47" s="1094"/>
      <c r="J47" s="1094"/>
      <c r="K47" s="1094"/>
      <c r="L47" s="1094"/>
      <c r="M47" s="1094"/>
      <c r="N47" s="1094"/>
      <c r="O47" s="1094"/>
      <c r="P47" s="1094"/>
      <c r="Q47" s="1094"/>
      <c r="R47" s="1094"/>
      <c r="S47" s="1094"/>
      <c r="T47" s="1094"/>
      <c r="U47" s="1094"/>
      <c r="V47" s="1094"/>
      <c r="W47" s="1094"/>
      <c r="X47" s="1094"/>
      <c r="Y47" s="1094"/>
      <c r="Z47" s="1094"/>
      <c r="AA47" s="1094"/>
      <c r="AB47" s="1094"/>
      <c r="AC47" s="1094"/>
      <c r="AD47" s="1094"/>
      <c r="AE47" s="1094"/>
      <c r="AF47" s="1094"/>
      <c r="AG47" s="1094"/>
      <c r="AH47" s="1094"/>
      <c r="AI47" s="1094"/>
      <c r="AJ47" s="1094"/>
      <c r="AK47" s="1094"/>
      <c r="AL47" s="1094"/>
      <c r="AM47" s="1095"/>
    </row>
    <row r="48" spans="2:39">
      <c r="B48" s="1096"/>
      <c r="C48" s="1097"/>
      <c r="D48" s="1097"/>
      <c r="E48" s="1097"/>
      <c r="F48" s="1097"/>
      <c r="G48" s="1097"/>
      <c r="H48" s="1097"/>
      <c r="I48" s="1097"/>
      <c r="J48" s="1097"/>
      <c r="K48" s="1097"/>
      <c r="L48" s="1097"/>
      <c r="M48" s="1097"/>
      <c r="N48" s="1097"/>
      <c r="O48" s="1097"/>
      <c r="P48" s="1097"/>
      <c r="Q48" s="1097"/>
      <c r="R48" s="1097"/>
      <c r="S48" s="1097"/>
      <c r="T48" s="1097"/>
      <c r="U48" s="1097"/>
      <c r="V48" s="1097"/>
      <c r="W48" s="1097"/>
      <c r="X48" s="1097"/>
      <c r="Y48" s="1097"/>
      <c r="Z48" s="1097"/>
      <c r="AA48" s="1097"/>
      <c r="AB48" s="1097"/>
      <c r="AC48" s="1097"/>
      <c r="AD48" s="1097"/>
      <c r="AE48" s="1097"/>
      <c r="AF48" s="1097"/>
      <c r="AG48" s="1097"/>
      <c r="AH48" s="1097"/>
      <c r="AI48" s="1097"/>
      <c r="AJ48" s="1097"/>
      <c r="AK48" s="1097"/>
      <c r="AL48" s="1097"/>
      <c r="AM48" s="1098"/>
    </row>
  </sheetData>
  <sheetProtection sheet="1" formatCells="0" insertColumns="0" insertRows="0"/>
  <mergeCells count="39">
    <mergeCell ref="B47:AM48"/>
    <mergeCell ref="B15:B21"/>
    <mergeCell ref="B43:C43"/>
    <mergeCell ref="B37:C37"/>
    <mergeCell ref="B38:C38"/>
    <mergeCell ref="B39:C39"/>
    <mergeCell ref="B40:C40"/>
    <mergeCell ref="B42:C42"/>
    <mergeCell ref="B34:L34"/>
    <mergeCell ref="B41:C41"/>
    <mergeCell ref="D35:L35"/>
    <mergeCell ref="M35:U35"/>
    <mergeCell ref="V35:AD35"/>
    <mergeCell ref="AH7:AJ29"/>
    <mergeCell ref="B36:C36"/>
    <mergeCell ref="B30:C30"/>
    <mergeCell ref="B2:AM2"/>
    <mergeCell ref="AE35:AM35"/>
    <mergeCell ref="AE6:AG6"/>
    <mergeCell ref="AH6:AJ6"/>
    <mergeCell ref="AK6:AM6"/>
    <mergeCell ref="AK7:AM29"/>
    <mergeCell ref="AB6:AD6"/>
    <mergeCell ref="B7:C7"/>
    <mergeCell ref="B8:B14"/>
    <mergeCell ref="Y6:AA6"/>
    <mergeCell ref="B29:C29"/>
    <mergeCell ref="B5:C6"/>
    <mergeCell ref="D5:AM5"/>
    <mergeCell ref="D6:F6"/>
    <mergeCell ref="B22:B28"/>
    <mergeCell ref="B35:C35"/>
    <mergeCell ref="B31:C31"/>
    <mergeCell ref="V6:X6"/>
    <mergeCell ref="G6:I6"/>
    <mergeCell ref="J6:L6"/>
    <mergeCell ref="M6:O6"/>
    <mergeCell ref="P6:R6"/>
    <mergeCell ref="S6:U6"/>
  </mergeCells>
  <phoneticPr fontId="2"/>
  <pageMargins left="0.43307086614173229" right="0" top="0.15748031496062992" bottom="0.15748031496062992" header="0.31496062992125984" footer="0.31496062992125984"/>
  <pageSetup paperSize="9" scale="7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sheetView>
  </sheetViews>
  <sheetFormatPr defaultRowHeight="15" customHeight="1"/>
  <cols>
    <col min="1" max="1" width="9" style="82" bestFit="1" customWidth="1"/>
    <col min="2" max="2" width="26.7265625" style="82" customWidth="1"/>
    <col min="3" max="3" width="25.90625" style="82" customWidth="1"/>
    <col min="4" max="4" width="8.7265625" style="82"/>
    <col min="5" max="5" width="8.7265625" style="82" customWidth="1"/>
    <col min="6" max="6" width="23" style="82" customWidth="1"/>
    <col min="7" max="7" width="8.7265625" style="82" customWidth="1"/>
    <col min="8" max="16384" width="8.7265625" style="82"/>
  </cols>
  <sheetData>
    <row r="1" spans="1:6" ht="25.9" customHeight="1">
      <c r="A1" s="79" t="s">
        <v>118</v>
      </c>
      <c r="B1" s="80" t="s">
        <v>139</v>
      </c>
      <c r="C1" s="81" t="s">
        <v>119</v>
      </c>
      <c r="D1" s="82" t="s">
        <v>1044</v>
      </c>
    </row>
    <row r="2" spans="1:6" ht="17.850000000000001" customHeight="1">
      <c r="A2" s="83">
        <v>1</v>
      </c>
      <c r="B2" s="84" t="s">
        <v>140</v>
      </c>
      <c r="C2" s="85" t="s">
        <v>120</v>
      </c>
      <c r="D2" s="82" t="s">
        <v>1045</v>
      </c>
    </row>
    <row r="3" spans="1:6" ht="18.75" customHeight="1">
      <c r="A3" s="83">
        <v>2</v>
      </c>
      <c r="B3" s="84" t="s">
        <v>141</v>
      </c>
      <c r="C3" s="85" t="s">
        <v>120</v>
      </c>
      <c r="D3" s="82" t="s">
        <v>1046</v>
      </c>
    </row>
    <row r="4" spans="1:6" ht="17.850000000000001" customHeight="1">
      <c r="A4" s="83">
        <v>3</v>
      </c>
      <c r="B4" s="84" t="s">
        <v>142</v>
      </c>
      <c r="C4" s="85" t="s">
        <v>121</v>
      </c>
      <c r="D4" s="82" t="s">
        <v>1047</v>
      </c>
    </row>
    <row r="5" spans="1:6" ht="18.600000000000001" customHeight="1">
      <c r="A5" s="83">
        <v>4</v>
      </c>
      <c r="B5" s="84" t="s">
        <v>143</v>
      </c>
      <c r="C5" s="85" t="s">
        <v>121</v>
      </c>
      <c r="D5" s="82" t="s">
        <v>1048</v>
      </c>
    </row>
    <row r="6" spans="1:6" ht="18.600000000000001" customHeight="1">
      <c r="A6" s="83">
        <v>5</v>
      </c>
      <c r="B6" s="84" t="s">
        <v>144</v>
      </c>
      <c r="C6" s="85" t="s">
        <v>145</v>
      </c>
      <c r="D6" s="82" t="s">
        <v>1049</v>
      </c>
    </row>
    <row r="7" spans="1:6" ht="17.850000000000001" customHeight="1">
      <c r="A7" s="83">
        <v>6</v>
      </c>
      <c r="B7" s="84" t="s">
        <v>146</v>
      </c>
      <c r="C7" s="85" t="s">
        <v>122</v>
      </c>
      <c r="D7" s="82" t="s">
        <v>1050</v>
      </c>
      <c r="F7" s="86"/>
    </row>
    <row r="8" spans="1:6" ht="18" customHeight="1">
      <c r="A8" s="83">
        <v>7</v>
      </c>
      <c r="B8" s="84" t="s">
        <v>147</v>
      </c>
      <c r="C8" s="85" t="s">
        <v>122</v>
      </c>
      <c r="D8" s="82" t="s">
        <v>1051</v>
      </c>
      <c r="F8" s="86" t="s">
        <v>148</v>
      </c>
    </row>
    <row r="9" spans="1:6" ht="18.75" customHeight="1">
      <c r="A9" s="83">
        <v>8</v>
      </c>
      <c r="B9" s="84" t="s">
        <v>149</v>
      </c>
      <c r="C9" s="85" t="s">
        <v>122</v>
      </c>
      <c r="D9" s="82" t="s">
        <v>1052</v>
      </c>
      <c r="F9" s="86" t="s">
        <v>150</v>
      </c>
    </row>
    <row r="10" spans="1:6" ht="17.850000000000001" customHeight="1">
      <c r="A10" s="83">
        <v>9</v>
      </c>
      <c r="B10" s="84" t="s">
        <v>151</v>
      </c>
      <c r="C10" s="85" t="s">
        <v>123</v>
      </c>
      <c r="D10" s="82" t="s">
        <v>1053</v>
      </c>
    </row>
    <row r="11" spans="1:6" ht="18" customHeight="1">
      <c r="A11" s="83">
        <v>10</v>
      </c>
      <c r="B11" s="84" t="s">
        <v>152</v>
      </c>
      <c r="C11" s="85" t="s">
        <v>123</v>
      </c>
      <c r="D11" s="82" t="s">
        <v>1054</v>
      </c>
      <c r="F11" s="87" t="s">
        <v>153</v>
      </c>
    </row>
    <row r="12" spans="1:6" ht="18" customHeight="1">
      <c r="A12" s="83">
        <v>11</v>
      </c>
      <c r="B12" s="84" t="s">
        <v>154</v>
      </c>
      <c r="C12" s="85" t="s">
        <v>123</v>
      </c>
      <c r="D12" s="82" t="s">
        <v>1055</v>
      </c>
      <c r="F12" s="87" t="s">
        <v>155</v>
      </c>
    </row>
    <row r="13" spans="1:6" ht="18" customHeight="1">
      <c r="A13" s="83">
        <v>12</v>
      </c>
      <c r="B13" s="84" t="s">
        <v>156</v>
      </c>
      <c r="C13" s="85" t="s">
        <v>123</v>
      </c>
      <c r="D13" s="82" t="s">
        <v>1056</v>
      </c>
    </row>
    <row r="14" spans="1:6" ht="18" customHeight="1">
      <c r="A14" s="83">
        <v>13</v>
      </c>
      <c r="B14" s="84" t="s">
        <v>157</v>
      </c>
      <c r="C14" s="85" t="s">
        <v>123</v>
      </c>
      <c r="D14" s="82" t="s">
        <v>1057</v>
      </c>
      <c r="F14" s="87" t="s">
        <v>158</v>
      </c>
    </row>
    <row r="15" spans="1:6" ht="18" customHeight="1">
      <c r="A15" s="83">
        <v>14</v>
      </c>
      <c r="B15" s="84" t="s">
        <v>159</v>
      </c>
      <c r="C15" s="85" t="s">
        <v>123</v>
      </c>
      <c r="D15" s="82" t="s">
        <v>1058</v>
      </c>
      <c r="F15" s="87" t="s">
        <v>160</v>
      </c>
    </row>
    <row r="16" spans="1:6" ht="18" customHeight="1">
      <c r="A16" s="83">
        <v>15</v>
      </c>
      <c r="B16" s="84" t="s">
        <v>161</v>
      </c>
      <c r="C16" s="85" t="s">
        <v>123</v>
      </c>
      <c r="D16" s="82" t="s">
        <v>1059</v>
      </c>
      <c r="F16" s="87" t="s">
        <v>162</v>
      </c>
    </row>
    <row r="17" spans="1:6" ht="18" customHeight="1">
      <c r="A17" s="83">
        <v>16</v>
      </c>
      <c r="B17" s="84" t="s">
        <v>163</v>
      </c>
      <c r="C17" s="85" t="s">
        <v>123</v>
      </c>
      <c r="D17" s="82" t="s">
        <v>1060</v>
      </c>
      <c r="F17" s="87" t="s">
        <v>164</v>
      </c>
    </row>
    <row r="18" spans="1:6" ht="18" customHeight="1">
      <c r="A18" s="83">
        <v>17</v>
      </c>
      <c r="B18" s="84" t="s">
        <v>165</v>
      </c>
      <c r="C18" s="85" t="s">
        <v>123</v>
      </c>
      <c r="D18" s="82" t="s">
        <v>1061</v>
      </c>
    </row>
    <row r="19" spans="1:6" ht="18" customHeight="1">
      <c r="A19" s="83">
        <v>18</v>
      </c>
      <c r="B19" s="84" t="s">
        <v>166</v>
      </c>
      <c r="C19" s="85" t="s">
        <v>123</v>
      </c>
      <c r="D19" s="82" t="s">
        <v>1062</v>
      </c>
      <c r="F19" s="87" t="s">
        <v>167</v>
      </c>
    </row>
    <row r="20" spans="1:6" ht="18" customHeight="1">
      <c r="A20" s="83">
        <v>19</v>
      </c>
      <c r="B20" s="84" t="s">
        <v>168</v>
      </c>
      <c r="C20" s="85" t="s">
        <v>123</v>
      </c>
      <c r="D20" s="82" t="s">
        <v>1063</v>
      </c>
      <c r="F20" s="87" t="s">
        <v>169</v>
      </c>
    </row>
    <row r="21" spans="1:6" ht="18" customHeight="1">
      <c r="A21" s="83">
        <v>20</v>
      </c>
      <c r="B21" s="84" t="s">
        <v>170</v>
      </c>
      <c r="C21" s="85" t="s">
        <v>123</v>
      </c>
      <c r="D21" s="82" t="s">
        <v>1064</v>
      </c>
    </row>
    <row r="22" spans="1:6" ht="18" customHeight="1">
      <c r="A22" s="83">
        <v>21</v>
      </c>
      <c r="B22" s="84" t="s">
        <v>171</v>
      </c>
      <c r="C22" s="85" t="s">
        <v>123</v>
      </c>
      <c r="D22" s="82" t="s">
        <v>1065</v>
      </c>
      <c r="F22" s="87" t="s">
        <v>172</v>
      </c>
    </row>
    <row r="23" spans="1:6" ht="18" customHeight="1">
      <c r="A23" s="83">
        <v>22</v>
      </c>
      <c r="B23" s="84" t="s">
        <v>173</v>
      </c>
      <c r="C23" s="85" t="s">
        <v>123</v>
      </c>
      <c r="D23" s="82" t="s">
        <v>1066</v>
      </c>
      <c r="F23" s="87" t="s">
        <v>174</v>
      </c>
    </row>
    <row r="24" spans="1:6" ht="18" customHeight="1">
      <c r="A24" s="83">
        <v>23</v>
      </c>
      <c r="B24" s="84" t="s">
        <v>175</v>
      </c>
      <c r="C24" s="85" t="s">
        <v>123</v>
      </c>
      <c r="D24" s="82" t="s">
        <v>1067</v>
      </c>
    </row>
    <row r="25" spans="1:6" ht="18" customHeight="1">
      <c r="A25" s="83">
        <v>24</v>
      </c>
      <c r="B25" s="84" t="s">
        <v>176</v>
      </c>
      <c r="C25" s="85" t="s">
        <v>123</v>
      </c>
      <c r="D25" s="82" t="s">
        <v>1068</v>
      </c>
      <c r="F25" s="87" t="s">
        <v>177</v>
      </c>
    </row>
    <row r="26" spans="1:6" ht="18" customHeight="1">
      <c r="A26" s="83">
        <v>25</v>
      </c>
      <c r="B26" s="84" t="s">
        <v>178</v>
      </c>
      <c r="C26" s="85" t="s">
        <v>123</v>
      </c>
      <c r="D26" s="82" t="s">
        <v>1069</v>
      </c>
      <c r="F26" s="87" t="s">
        <v>179</v>
      </c>
    </row>
    <row r="27" spans="1:6" ht="18" customHeight="1">
      <c r="A27" s="83">
        <v>26</v>
      </c>
      <c r="B27" s="84" t="s">
        <v>180</v>
      </c>
      <c r="C27" s="85" t="s">
        <v>123</v>
      </c>
      <c r="D27" s="82" t="s">
        <v>1070</v>
      </c>
      <c r="F27" s="87" t="s">
        <v>181</v>
      </c>
    </row>
    <row r="28" spans="1:6" ht="18" customHeight="1">
      <c r="A28" s="83">
        <v>27</v>
      </c>
      <c r="B28" s="84" t="s">
        <v>182</v>
      </c>
      <c r="C28" s="85" t="s">
        <v>123</v>
      </c>
      <c r="D28" s="82" t="s">
        <v>1071</v>
      </c>
    </row>
    <row r="29" spans="1:6" ht="18" customHeight="1">
      <c r="A29" s="83">
        <v>28</v>
      </c>
      <c r="B29" s="84" t="s">
        <v>183</v>
      </c>
      <c r="C29" s="85" t="s">
        <v>123</v>
      </c>
      <c r="D29" s="82" t="s">
        <v>1072</v>
      </c>
      <c r="F29" s="87" t="s">
        <v>124</v>
      </c>
    </row>
    <row r="30" spans="1:6" ht="18" customHeight="1">
      <c r="A30" s="83">
        <v>29</v>
      </c>
      <c r="B30" s="84" t="s">
        <v>184</v>
      </c>
      <c r="C30" s="85" t="s">
        <v>123</v>
      </c>
      <c r="D30" s="82" t="s">
        <v>1073</v>
      </c>
      <c r="F30" s="87" t="s">
        <v>125</v>
      </c>
    </row>
    <row r="31" spans="1:6" ht="18" customHeight="1">
      <c r="A31" s="83">
        <v>30</v>
      </c>
      <c r="B31" s="84" t="s">
        <v>27</v>
      </c>
      <c r="C31" s="85" t="s">
        <v>123</v>
      </c>
      <c r="D31" s="82" t="s">
        <v>1074</v>
      </c>
    </row>
    <row r="32" spans="1:6" ht="18" customHeight="1">
      <c r="A32" s="83">
        <v>31</v>
      </c>
      <c r="B32" s="84" t="s">
        <v>28</v>
      </c>
      <c r="C32" s="85" t="s">
        <v>123</v>
      </c>
      <c r="D32" s="82" t="s">
        <v>1075</v>
      </c>
      <c r="F32" s="87" t="s">
        <v>29</v>
      </c>
    </row>
    <row r="33" spans="1:6" ht="18.75" customHeight="1">
      <c r="A33" s="83">
        <v>32</v>
      </c>
      <c r="B33" s="84" t="s">
        <v>30</v>
      </c>
      <c r="C33" s="85" t="s">
        <v>123</v>
      </c>
      <c r="D33" s="82" t="s">
        <v>1076</v>
      </c>
      <c r="F33" s="87" t="s">
        <v>199</v>
      </c>
    </row>
    <row r="34" spans="1:6" ht="17.850000000000001" customHeight="1">
      <c r="A34" s="83">
        <v>33</v>
      </c>
      <c r="B34" s="84" t="s">
        <v>31</v>
      </c>
      <c r="C34" s="85" t="s">
        <v>126</v>
      </c>
      <c r="D34" s="82" t="s">
        <v>1077</v>
      </c>
    </row>
    <row r="35" spans="1:6" ht="18" customHeight="1">
      <c r="A35" s="83">
        <v>34</v>
      </c>
      <c r="B35" s="84" t="s">
        <v>32</v>
      </c>
      <c r="C35" s="85" t="s">
        <v>126</v>
      </c>
      <c r="D35" s="82" t="s">
        <v>1078</v>
      </c>
    </row>
    <row r="36" spans="1:6" ht="18" customHeight="1">
      <c r="A36" s="83">
        <v>35</v>
      </c>
      <c r="B36" s="84" t="s">
        <v>33</v>
      </c>
      <c r="C36" s="85" t="s">
        <v>126</v>
      </c>
      <c r="D36" s="82" t="s">
        <v>1079</v>
      </c>
      <c r="F36" s="87">
        <v>1</v>
      </c>
    </row>
    <row r="37" spans="1:6" ht="18.75" customHeight="1">
      <c r="A37" s="83">
        <v>36</v>
      </c>
      <c r="B37" s="84" t="s">
        <v>34</v>
      </c>
      <c r="C37" s="85" t="s">
        <v>126</v>
      </c>
      <c r="D37" s="82" t="s">
        <v>1080</v>
      </c>
      <c r="F37" s="87">
        <v>2</v>
      </c>
    </row>
    <row r="38" spans="1:6" ht="17.100000000000001" customHeight="1">
      <c r="A38" s="83">
        <v>37</v>
      </c>
      <c r="B38" s="84" t="s">
        <v>35</v>
      </c>
      <c r="C38" s="85" t="s">
        <v>127</v>
      </c>
      <c r="D38" s="82" t="s">
        <v>1081</v>
      </c>
      <c r="F38" s="87">
        <v>3</v>
      </c>
    </row>
    <row r="39" spans="1:6" ht="18" customHeight="1">
      <c r="A39" s="83">
        <v>38</v>
      </c>
      <c r="B39" s="84" t="s">
        <v>36</v>
      </c>
      <c r="C39" s="85" t="s">
        <v>127</v>
      </c>
      <c r="D39" s="82" t="s">
        <v>1082</v>
      </c>
      <c r="F39" s="87">
        <v>4</v>
      </c>
    </row>
    <row r="40" spans="1:6" ht="18" customHeight="1">
      <c r="A40" s="83">
        <v>39</v>
      </c>
      <c r="B40" s="84" t="s">
        <v>37</v>
      </c>
      <c r="C40" s="85" t="s">
        <v>127</v>
      </c>
      <c r="D40" s="82" t="s">
        <v>1083</v>
      </c>
    </row>
    <row r="41" spans="1:6" ht="18" customHeight="1">
      <c r="A41" s="83">
        <v>40</v>
      </c>
      <c r="B41" s="84" t="s">
        <v>38</v>
      </c>
      <c r="C41" s="85" t="s">
        <v>127</v>
      </c>
      <c r="D41" s="82" t="s">
        <v>1084</v>
      </c>
      <c r="F41" s="87" t="s">
        <v>209</v>
      </c>
    </row>
    <row r="42" spans="1:6" ht="18.75" customHeight="1">
      <c r="A42" s="83">
        <v>41</v>
      </c>
      <c r="B42" s="84" t="s">
        <v>39</v>
      </c>
      <c r="C42" s="85" t="s">
        <v>127</v>
      </c>
      <c r="D42" s="82" t="s">
        <v>1085</v>
      </c>
      <c r="F42" s="87" t="s">
        <v>210</v>
      </c>
    </row>
    <row r="43" spans="1:6" ht="17.850000000000001" customHeight="1">
      <c r="A43" s="83">
        <v>42</v>
      </c>
      <c r="B43" s="84" t="s">
        <v>40</v>
      </c>
      <c r="C43" s="85" t="s">
        <v>128</v>
      </c>
      <c r="D43" s="82" t="s">
        <v>1086</v>
      </c>
    </row>
    <row r="44" spans="1:6" ht="18" customHeight="1">
      <c r="A44" s="83">
        <v>43</v>
      </c>
      <c r="B44" s="84" t="s">
        <v>41</v>
      </c>
      <c r="C44" s="85" t="s">
        <v>128</v>
      </c>
      <c r="D44" s="82" t="s">
        <v>1087</v>
      </c>
    </row>
    <row r="45" spans="1:6" ht="18" customHeight="1">
      <c r="A45" s="83">
        <v>44</v>
      </c>
      <c r="B45" s="84" t="s">
        <v>42</v>
      </c>
      <c r="C45" s="85" t="s">
        <v>128</v>
      </c>
      <c r="D45" s="82" t="s">
        <v>1088</v>
      </c>
    </row>
    <row r="46" spans="1:6" ht="18" customHeight="1">
      <c r="A46" s="83">
        <v>45</v>
      </c>
      <c r="B46" s="84" t="s">
        <v>43</v>
      </c>
      <c r="C46" s="85" t="s">
        <v>128</v>
      </c>
      <c r="D46" s="82" t="s">
        <v>1089</v>
      </c>
    </row>
    <row r="47" spans="1:6" ht="18" customHeight="1">
      <c r="A47" s="83">
        <v>46</v>
      </c>
      <c r="B47" s="84" t="s">
        <v>44</v>
      </c>
      <c r="C47" s="85" t="s">
        <v>128</v>
      </c>
      <c r="D47" s="82" t="s">
        <v>1090</v>
      </c>
    </row>
    <row r="48" spans="1:6" ht="18" customHeight="1">
      <c r="A48" s="83">
        <v>47</v>
      </c>
      <c r="B48" s="84" t="s">
        <v>45</v>
      </c>
      <c r="C48" s="85" t="s">
        <v>128</v>
      </c>
      <c r="D48" s="82" t="s">
        <v>1091</v>
      </c>
    </row>
    <row r="49" spans="1:3" ht="18" customHeight="1">
      <c r="A49" s="83">
        <v>48</v>
      </c>
      <c r="B49" s="84" t="s">
        <v>46</v>
      </c>
      <c r="C49" s="85" t="s">
        <v>128</v>
      </c>
    </row>
    <row r="50" spans="1:3" ht="18.75" customHeight="1">
      <c r="A50" s="83">
        <v>49</v>
      </c>
      <c r="B50" s="84" t="s">
        <v>47</v>
      </c>
      <c r="C50" s="85" t="s">
        <v>128</v>
      </c>
    </row>
    <row r="51" spans="1:3" ht="17.850000000000001" customHeight="1">
      <c r="A51" s="83">
        <v>50</v>
      </c>
      <c r="B51" s="84" t="s">
        <v>48</v>
      </c>
      <c r="C51" s="85" t="s">
        <v>129</v>
      </c>
    </row>
    <row r="52" spans="1:3" ht="18" customHeight="1">
      <c r="A52" s="83">
        <v>51</v>
      </c>
      <c r="B52" s="84" t="s">
        <v>49</v>
      </c>
      <c r="C52" s="85" t="s">
        <v>129</v>
      </c>
    </row>
    <row r="53" spans="1:3" ht="18" customHeight="1">
      <c r="A53" s="83">
        <v>52</v>
      </c>
      <c r="B53" s="84" t="s">
        <v>50</v>
      </c>
      <c r="C53" s="85" t="s">
        <v>129</v>
      </c>
    </row>
    <row r="54" spans="1:3" ht="18" customHeight="1">
      <c r="A54" s="83">
        <v>53</v>
      </c>
      <c r="B54" s="84" t="s">
        <v>51</v>
      </c>
      <c r="C54" s="85" t="s">
        <v>129</v>
      </c>
    </row>
    <row r="55" spans="1:3" ht="18" customHeight="1">
      <c r="A55" s="83">
        <v>54</v>
      </c>
      <c r="B55" s="84" t="s">
        <v>52</v>
      </c>
      <c r="C55" s="85" t="s">
        <v>129</v>
      </c>
    </row>
    <row r="56" spans="1:3" ht="18" customHeight="1">
      <c r="A56" s="83">
        <v>55</v>
      </c>
      <c r="B56" s="84" t="s">
        <v>53</v>
      </c>
      <c r="C56" s="85" t="s">
        <v>129</v>
      </c>
    </row>
    <row r="57" spans="1:3" ht="18" customHeight="1">
      <c r="A57" s="83">
        <v>56</v>
      </c>
      <c r="B57" s="84" t="s">
        <v>54</v>
      </c>
      <c r="C57" s="85" t="s">
        <v>129</v>
      </c>
    </row>
    <row r="58" spans="1:3" ht="18" customHeight="1">
      <c r="A58" s="83">
        <v>57</v>
      </c>
      <c r="B58" s="84" t="s">
        <v>55</v>
      </c>
      <c r="C58" s="85" t="s">
        <v>129</v>
      </c>
    </row>
    <row r="59" spans="1:3" ht="18" customHeight="1">
      <c r="A59" s="83">
        <v>58</v>
      </c>
      <c r="B59" s="84" t="s">
        <v>56</v>
      </c>
      <c r="C59" s="85" t="s">
        <v>129</v>
      </c>
    </row>
    <row r="60" spans="1:3" ht="18" customHeight="1">
      <c r="A60" s="83">
        <v>59</v>
      </c>
      <c r="B60" s="84" t="s">
        <v>57</v>
      </c>
      <c r="C60" s="85" t="s">
        <v>129</v>
      </c>
    </row>
    <row r="61" spans="1:3" ht="18" customHeight="1">
      <c r="A61" s="83">
        <v>60</v>
      </c>
      <c r="B61" s="84" t="s">
        <v>58</v>
      </c>
      <c r="C61" s="85" t="s">
        <v>129</v>
      </c>
    </row>
    <row r="62" spans="1:3" ht="18.600000000000001" customHeight="1">
      <c r="A62" s="83">
        <v>61</v>
      </c>
      <c r="B62" s="84" t="s">
        <v>59</v>
      </c>
      <c r="C62" s="85" t="s">
        <v>129</v>
      </c>
    </row>
    <row r="63" spans="1:3" ht="17.850000000000001" customHeight="1">
      <c r="A63" s="83">
        <v>62</v>
      </c>
      <c r="B63" s="84" t="s">
        <v>60</v>
      </c>
      <c r="C63" s="85" t="s">
        <v>130</v>
      </c>
    </row>
    <row r="64" spans="1:3" ht="18" customHeight="1">
      <c r="A64" s="83">
        <v>63</v>
      </c>
      <c r="B64" s="84" t="s">
        <v>61</v>
      </c>
      <c r="C64" s="85" t="s">
        <v>130</v>
      </c>
    </row>
    <row r="65" spans="1:3" ht="18" customHeight="1">
      <c r="A65" s="83">
        <v>64</v>
      </c>
      <c r="B65" s="84" t="s">
        <v>62</v>
      </c>
      <c r="C65" s="85" t="s">
        <v>130</v>
      </c>
    </row>
    <row r="66" spans="1:3" ht="18" customHeight="1">
      <c r="A66" s="83">
        <v>65</v>
      </c>
      <c r="B66" s="84" t="s">
        <v>63</v>
      </c>
      <c r="C66" s="85" t="s">
        <v>130</v>
      </c>
    </row>
    <row r="67" spans="1:3" ht="18" customHeight="1">
      <c r="A67" s="83">
        <v>66</v>
      </c>
      <c r="B67" s="84" t="s">
        <v>64</v>
      </c>
      <c r="C67" s="85" t="s">
        <v>130</v>
      </c>
    </row>
    <row r="68" spans="1:3" ht="18.75" customHeight="1">
      <c r="A68" s="83">
        <v>67</v>
      </c>
      <c r="B68" s="88" t="s">
        <v>65</v>
      </c>
      <c r="C68" s="85" t="s">
        <v>130</v>
      </c>
    </row>
    <row r="69" spans="1:3" ht="17.850000000000001" customHeight="1">
      <c r="A69" s="83">
        <v>68</v>
      </c>
      <c r="B69" s="84" t="s">
        <v>66</v>
      </c>
      <c r="C69" s="85" t="s">
        <v>131</v>
      </c>
    </row>
    <row r="70" spans="1:3" ht="18" customHeight="1">
      <c r="A70" s="83">
        <v>69</v>
      </c>
      <c r="B70" s="84" t="s">
        <v>67</v>
      </c>
      <c r="C70" s="85" t="s">
        <v>131</v>
      </c>
    </row>
    <row r="71" spans="1:3" ht="18.75" customHeight="1">
      <c r="A71" s="83">
        <v>70</v>
      </c>
      <c r="B71" s="84" t="s">
        <v>68</v>
      </c>
      <c r="C71" s="85" t="s">
        <v>131</v>
      </c>
    </row>
    <row r="72" spans="1:3" ht="17.850000000000001" customHeight="1">
      <c r="A72" s="83">
        <v>71</v>
      </c>
      <c r="B72" s="84" t="s">
        <v>69</v>
      </c>
      <c r="C72" s="85" t="s">
        <v>132</v>
      </c>
    </row>
    <row r="73" spans="1:3" ht="18" customHeight="1">
      <c r="A73" s="83">
        <v>72</v>
      </c>
      <c r="B73" s="84" t="s">
        <v>70</v>
      </c>
      <c r="C73" s="85" t="s">
        <v>132</v>
      </c>
    </row>
    <row r="74" spans="1:3" ht="18" customHeight="1">
      <c r="A74" s="83">
        <v>73</v>
      </c>
      <c r="B74" s="84" t="s">
        <v>71</v>
      </c>
      <c r="C74" s="85" t="s">
        <v>132</v>
      </c>
    </row>
    <row r="75" spans="1:3" ht="18.75" customHeight="1">
      <c r="A75" s="83">
        <v>74</v>
      </c>
      <c r="B75" s="84" t="s">
        <v>72</v>
      </c>
      <c r="C75" s="85" t="s">
        <v>132</v>
      </c>
    </row>
    <row r="76" spans="1:3" ht="17.850000000000001" customHeight="1">
      <c r="A76" s="83">
        <v>75</v>
      </c>
      <c r="B76" s="84" t="s">
        <v>73</v>
      </c>
      <c r="C76" s="85" t="s">
        <v>133</v>
      </c>
    </row>
    <row r="77" spans="1:3" ht="18.75" customHeight="1">
      <c r="A77" s="83">
        <v>76</v>
      </c>
      <c r="B77" s="84" t="s">
        <v>74</v>
      </c>
      <c r="C77" s="85" t="s">
        <v>133</v>
      </c>
    </row>
    <row r="78" spans="1:3" ht="17.850000000000001" customHeight="1">
      <c r="A78" s="83">
        <v>77</v>
      </c>
      <c r="B78" s="84" t="s">
        <v>75</v>
      </c>
      <c r="C78" s="85" t="s">
        <v>133</v>
      </c>
    </row>
    <row r="79" spans="1:3" ht="17.850000000000001" customHeight="1">
      <c r="A79" s="83">
        <v>78</v>
      </c>
      <c r="B79" s="84" t="s">
        <v>76</v>
      </c>
      <c r="C79" s="85" t="s">
        <v>134</v>
      </c>
    </row>
    <row r="80" spans="1:3" ht="18" customHeight="1">
      <c r="A80" s="83">
        <v>79</v>
      </c>
      <c r="B80" s="84" t="s">
        <v>77</v>
      </c>
      <c r="C80" s="85" t="s">
        <v>134</v>
      </c>
    </row>
    <row r="81" spans="1:3" ht="18.75" customHeight="1">
      <c r="A81" s="83">
        <v>80</v>
      </c>
      <c r="B81" s="84" t="s">
        <v>78</v>
      </c>
      <c r="C81" s="85" t="s">
        <v>134</v>
      </c>
    </row>
    <row r="82" spans="1:3" ht="17.850000000000001" customHeight="1">
      <c r="A82" s="83">
        <v>81</v>
      </c>
      <c r="B82" s="84" t="s">
        <v>79</v>
      </c>
      <c r="C82" s="85" t="s">
        <v>135</v>
      </c>
    </row>
    <row r="83" spans="1:3" ht="18.600000000000001" customHeight="1">
      <c r="A83" s="83">
        <v>82</v>
      </c>
      <c r="B83" s="84" t="s">
        <v>80</v>
      </c>
      <c r="C83" s="85" t="s">
        <v>135</v>
      </c>
    </row>
    <row r="84" spans="1:3" ht="17.850000000000001" customHeight="1">
      <c r="A84" s="83">
        <v>83</v>
      </c>
      <c r="B84" s="84" t="s">
        <v>81</v>
      </c>
      <c r="C84" s="85" t="s">
        <v>136</v>
      </c>
    </row>
    <row r="85" spans="1:3" ht="18" customHeight="1">
      <c r="A85" s="83">
        <v>84</v>
      </c>
      <c r="B85" s="84" t="s">
        <v>82</v>
      </c>
      <c r="C85" s="85" t="s">
        <v>136</v>
      </c>
    </row>
    <row r="86" spans="1:3" ht="18.75" customHeight="1">
      <c r="A86" s="83">
        <v>85</v>
      </c>
      <c r="B86" s="84" t="s">
        <v>83</v>
      </c>
      <c r="C86" s="85" t="s">
        <v>136</v>
      </c>
    </row>
    <row r="87" spans="1:3" ht="17.850000000000001" customHeight="1">
      <c r="A87" s="83">
        <v>86</v>
      </c>
      <c r="B87" s="84" t="s">
        <v>84</v>
      </c>
      <c r="C87" s="85" t="s">
        <v>137</v>
      </c>
    </row>
    <row r="88" spans="1:3" ht="18.75" customHeight="1">
      <c r="A88" s="83">
        <v>87</v>
      </c>
      <c r="B88" s="84" t="s">
        <v>85</v>
      </c>
      <c r="C88" s="85" t="s">
        <v>137</v>
      </c>
    </row>
    <row r="89" spans="1:3" ht="17.850000000000001" customHeight="1">
      <c r="A89" s="83">
        <v>88</v>
      </c>
      <c r="B89" s="84" t="s">
        <v>86</v>
      </c>
      <c r="C89" s="85" t="s">
        <v>87</v>
      </c>
    </row>
    <row r="90" spans="1:3" ht="18" customHeight="1">
      <c r="A90" s="83">
        <v>89</v>
      </c>
      <c r="B90" s="84" t="s">
        <v>88</v>
      </c>
      <c r="C90" s="85" t="s">
        <v>87</v>
      </c>
    </row>
    <row r="91" spans="1:3" ht="18" customHeight="1">
      <c r="A91" s="83">
        <v>90</v>
      </c>
      <c r="B91" s="84" t="s">
        <v>89</v>
      </c>
      <c r="C91" s="85" t="s">
        <v>87</v>
      </c>
    </row>
    <row r="92" spans="1:3" ht="18" customHeight="1">
      <c r="A92" s="83">
        <v>91</v>
      </c>
      <c r="B92" s="84" t="s">
        <v>90</v>
      </c>
      <c r="C92" s="85" t="s">
        <v>87</v>
      </c>
    </row>
    <row r="93" spans="1:3" ht="18" customHeight="1">
      <c r="A93" s="83">
        <v>92</v>
      </c>
      <c r="B93" s="84" t="s">
        <v>91</v>
      </c>
      <c r="C93" s="85" t="s">
        <v>87</v>
      </c>
    </row>
    <row r="94" spans="1:3" ht="18" customHeight="1">
      <c r="A94" s="83">
        <v>93</v>
      </c>
      <c r="B94" s="84" t="s">
        <v>92</v>
      </c>
      <c r="C94" s="85" t="s">
        <v>87</v>
      </c>
    </row>
    <row r="95" spans="1:3" ht="18" customHeight="1">
      <c r="A95" s="83">
        <v>94</v>
      </c>
      <c r="B95" s="84" t="s">
        <v>93</v>
      </c>
      <c r="C95" s="85" t="s">
        <v>87</v>
      </c>
    </row>
    <row r="96" spans="1:3" ht="18" customHeight="1">
      <c r="A96" s="83">
        <v>95</v>
      </c>
      <c r="B96" s="84" t="s">
        <v>94</v>
      </c>
      <c r="C96" s="85" t="s">
        <v>87</v>
      </c>
    </row>
    <row r="97" spans="1:3" ht="18.75" customHeight="1">
      <c r="A97" s="83">
        <v>96</v>
      </c>
      <c r="B97" s="84" t="s">
        <v>95</v>
      </c>
      <c r="C97" s="85" t="s">
        <v>87</v>
      </c>
    </row>
    <row r="98" spans="1:3" ht="17.850000000000001" customHeight="1">
      <c r="A98" s="83">
        <v>97</v>
      </c>
      <c r="B98" s="84" t="s">
        <v>96</v>
      </c>
      <c r="C98" s="85" t="s">
        <v>97</v>
      </c>
    </row>
    <row r="99" spans="1:3" ht="18.600000000000001" customHeight="1">
      <c r="A99" s="83">
        <v>98</v>
      </c>
      <c r="B99" s="84" t="s">
        <v>98</v>
      </c>
      <c r="C99" s="85" t="s">
        <v>97</v>
      </c>
    </row>
    <row r="100" spans="1:3" ht="22.7" customHeight="1">
      <c r="A100" s="83">
        <v>99</v>
      </c>
      <c r="B100" s="84" t="s">
        <v>99</v>
      </c>
      <c r="C100" s="85" t="s">
        <v>138</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45"/>
  <sheetViews>
    <sheetView zoomScale="85" zoomScaleNormal="85" zoomScaleSheetLayoutView="70" workbookViewId="0">
      <selection activeCell="C1" sqref="C1"/>
    </sheetView>
  </sheetViews>
  <sheetFormatPr defaultRowHeight="13.5"/>
  <cols>
    <col min="1" max="1" width="3.453125" style="213" bestFit="1" customWidth="1"/>
    <col min="2" max="2" width="4.81640625" style="213" bestFit="1" customWidth="1"/>
    <col min="3" max="3" width="37.54296875" style="213" bestFit="1" customWidth="1"/>
    <col min="4" max="4" width="6.90625" style="213" bestFit="1" customWidth="1"/>
    <col min="5" max="5" width="5.90625" style="213" customWidth="1"/>
    <col min="6" max="6" width="6.36328125" style="213" bestFit="1" customWidth="1"/>
    <col min="7" max="7" width="37.36328125" style="213" customWidth="1"/>
    <col min="8" max="12" width="41.81640625" style="213" customWidth="1"/>
    <col min="13" max="16384" width="8.7265625" style="213"/>
  </cols>
  <sheetData>
    <row r="1" spans="1:7" ht="28.5" customHeight="1">
      <c r="A1" s="626" t="s">
        <v>1163</v>
      </c>
      <c r="B1" s="627"/>
      <c r="C1" s="572" t="str">
        <f>IF('3-1実施計画概要（熱利用）'!$E$4="","「3-1　実施計画概要」でエネルギー種別が選択されていません",'3-1実施計画概要（熱利用）'!$E$4)</f>
        <v>「3-1　実施計画概要」でエネルギー種別が選択されていません</v>
      </c>
    </row>
    <row r="2" spans="1:7" ht="28.5" customHeight="1">
      <c r="A2" s="635"/>
      <c r="B2" s="214" t="s">
        <v>461</v>
      </c>
      <c r="C2" s="214" t="s">
        <v>460</v>
      </c>
      <c r="D2" s="214" t="s">
        <v>463</v>
      </c>
      <c r="E2" s="214" t="s">
        <v>1160</v>
      </c>
      <c r="F2" s="567" t="s">
        <v>1161</v>
      </c>
      <c r="G2" s="214" t="s">
        <v>532</v>
      </c>
    </row>
    <row r="3" spans="1:7" ht="30" customHeight="1">
      <c r="A3" s="636"/>
      <c r="B3" s="215">
        <v>1</v>
      </c>
      <c r="C3" s="225" t="s">
        <v>462</v>
      </c>
      <c r="D3" s="222" t="s">
        <v>528</v>
      </c>
      <c r="E3" s="222" t="s">
        <v>1145</v>
      </c>
      <c r="F3" s="568"/>
      <c r="G3" s="228"/>
    </row>
    <row r="4" spans="1:7" ht="30" customHeight="1">
      <c r="A4" s="631" t="s">
        <v>536</v>
      </c>
      <c r="B4" s="628" t="s">
        <v>534</v>
      </c>
      <c r="C4" s="226" t="s">
        <v>915</v>
      </c>
      <c r="D4" s="223" t="s">
        <v>913</v>
      </c>
      <c r="E4" s="223" t="str">
        <f>IF('3-1実施計画概要（熱利用）'!$E$4="",データ参照シート!T3,HLOOKUP('3-1実施計画概要（熱利用）'!$E$4,データ参照シート!$N$2:$S$42,データ参照シート!M3,FALSE))</f>
        <v>○</v>
      </c>
      <c r="F4" s="569"/>
      <c r="G4" s="229" t="str">
        <f>IF('3-1実施計画概要（熱利用）'!$E$4="",データ参照シート!AA3,HLOOKUP('3-1実施計画概要（熱利用）'!$E$4,データ参照シート!$U$2:$Z$42,データ参照シート!M3,FALSE))</f>
        <v xml:space="preserve"> </v>
      </c>
    </row>
    <row r="5" spans="1:7" ht="30" customHeight="1">
      <c r="A5" s="632"/>
      <c r="B5" s="629"/>
      <c r="C5" s="405" t="s">
        <v>1102</v>
      </c>
      <c r="D5" s="222" t="s">
        <v>914</v>
      </c>
      <c r="E5" s="222" t="str">
        <f>IF('3-1実施計画概要（熱利用）'!$E$4="",データ参照シート!T4,HLOOKUP('3-1実施計画概要（熱利用）'!$E$4,データ参照シート!$N$2:$S$42,データ参照シート!M4,FALSE))</f>
        <v>○</v>
      </c>
      <c r="F5" s="568"/>
      <c r="G5" s="228" t="str">
        <f>IF('3-1実施計画概要（熱利用）'!$E$4="",データ参照シート!AA4,HLOOKUP('3-1実施計画概要（熱利用）'!$E$4,データ参照シート!$U$2:$Z$42,データ参照シート!M4,FALSE))</f>
        <v xml:space="preserve"> </v>
      </c>
    </row>
    <row r="6" spans="1:7" ht="30" customHeight="1">
      <c r="A6" s="632"/>
      <c r="B6" s="629"/>
      <c r="C6" s="226" t="s">
        <v>916</v>
      </c>
      <c r="D6" s="223" t="s">
        <v>913</v>
      </c>
      <c r="E6" s="223" t="str">
        <f>IF('3-1実施計画概要（熱利用）'!$E$4="",データ参照シート!T5,HLOOKUP('3-1実施計画概要（熱利用）'!$E$4,データ参照シート!$N$2:$S$42,データ参照シート!M5,FALSE))</f>
        <v>○</v>
      </c>
      <c r="F6" s="569"/>
      <c r="G6" s="229" t="str">
        <f>IF('3-1実施計画概要（熱利用）'!$E$4="",データ参照シート!AA5,HLOOKUP('3-1実施計画概要（熱利用）'!$E$4,データ参照シート!$U$2:$Z$42,データ参照シート!M5,FALSE))</f>
        <v xml:space="preserve"> </v>
      </c>
    </row>
    <row r="7" spans="1:7" ht="30" customHeight="1">
      <c r="A7" s="633"/>
      <c r="B7" s="630"/>
      <c r="C7" s="225" t="s">
        <v>917</v>
      </c>
      <c r="D7" s="222" t="s">
        <v>528</v>
      </c>
      <c r="E7" s="222" t="str">
        <f>IF('3-1実施計画概要（熱利用）'!$E$4="",データ参照シート!T6,HLOOKUP('3-1実施計画概要（熱利用）'!$E$4,データ参照シート!$N$2:$S$42,データ参照シート!M6,FALSE))</f>
        <v>○</v>
      </c>
      <c r="F7" s="568"/>
      <c r="G7" s="228" t="str">
        <f>IF('3-1実施計画概要（熱利用）'!$E$4="",データ参照シート!AA6,HLOOKUP('3-1実施計画概要（熱利用）'!$E$4,データ参照シート!$U$2:$Z$42,データ参照シート!M6,FALSE))</f>
        <v xml:space="preserve"> </v>
      </c>
    </row>
    <row r="8" spans="1:7" ht="30" customHeight="1">
      <c r="A8" s="634" t="s">
        <v>537</v>
      </c>
      <c r="B8" s="218" t="s">
        <v>464</v>
      </c>
      <c r="C8" s="327" t="s">
        <v>489</v>
      </c>
      <c r="D8" s="328" t="s">
        <v>529</v>
      </c>
      <c r="E8" s="328" t="str">
        <f>IF('3-1実施計画概要（熱利用）'!$E$4="",データ参照シート!T7,HLOOKUP('3-1実施計画概要（熱利用）'!$E$4,データ参照シート!$N$2:$S$42,データ参照シート!M7,FALSE))</f>
        <v>○</v>
      </c>
      <c r="F8" s="569"/>
      <c r="G8" s="329" t="str">
        <f>IF('3-1実施計画概要（熱利用）'!$E$4="",データ参照シート!AA7,HLOOKUP('3-1実施計画概要（熱利用）'!$E$4,データ参照シート!$U$2:$Z$42,データ参照シート!M7,FALSE))</f>
        <v xml:space="preserve"> </v>
      </c>
    </row>
    <row r="9" spans="1:7" ht="30" customHeight="1">
      <c r="A9" s="632"/>
      <c r="B9" s="219" t="s">
        <v>465</v>
      </c>
      <c r="C9" s="225" t="s">
        <v>490</v>
      </c>
      <c r="D9" s="222" t="s">
        <v>529</v>
      </c>
      <c r="E9" s="222" t="str">
        <f>IF('3-1実施計画概要（熱利用）'!$E$4="",データ参照シート!T8,HLOOKUP('3-1実施計画概要（熱利用）'!$E$4,データ参照シート!$N$2:$S$42,データ参照シート!M8,FALSE))</f>
        <v>○</v>
      </c>
      <c r="F9" s="568"/>
      <c r="G9" s="228" t="str">
        <f>IF('3-1実施計画概要（熱利用）'!$E$4="",データ参照シート!AA8,HLOOKUP('3-1実施計画概要（熱利用）'!$E$4,データ参照シート!$U$2:$Z$42,データ参照シート!M8,FALSE))</f>
        <v xml:space="preserve"> </v>
      </c>
    </row>
    <row r="10" spans="1:7" ht="30" customHeight="1">
      <c r="A10" s="632"/>
      <c r="B10" s="218" t="s">
        <v>466</v>
      </c>
      <c r="C10" s="226" t="s">
        <v>491</v>
      </c>
      <c r="D10" s="223" t="s">
        <v>527</v>
      </c>
      <c r="E10" s="223" t="str">
        <f>IF('3-1実施計画概要（熱利用）'!$E$4="",データ参照シート!T9,HLOOKUP('3-1実施計画概要（熱利用）'!$E$4,データ参照シート!$N$2:$S$42,データ参照シート!M9,FALSE))</f>
        <v>○</v>
      </c>
      <c r="F10" s="569"/>
      <c r="G10" s="229" t="str">
        <f>IF('3-1実施計画概要（熱利用）'!$E$4="",データ参照シート!AA9,HLOOKUP('3-1実施計画概要（熱利用）'!$E$4,データ参照シート!$U$2:$Z$42,データ参照シート!M9,FALSE))</f>
        <v xml:space="preserve"> </v>
      </c>
    </row>
    <row r="11" spans="1:7" ht="30" customHeight="1">
      <c r="A11" s="632"/>
      <c r="B11" s="330" t="s">
        <v>467</v>
      </c>
      <c r="C11" s="225" t="s">
        <v>492</v>
      </c>
      <c r="D11" s="222" t="s">
        <v>529</v>
      </c>
      <c r="E11" s="222" t="str">
        <f>IF('3-1実施計画概要（熱利用）'!$E$4="",データ参照シート!T10,HLOOKUP('3-1実施計画概要（熱利用）'!$E$4,データ参照シート!$N$2:$S$42,データ参照シート!M10,FALSE))</f>
        <v>○</v>
      </c>
      <c r="F11" s="568"/>
      <c r="G11" s="228" t="str">
        <f>IF('3-1実施計画概要（熱利用）'!$E$4="",データ参照シート!AA10,HLOOKUP('3-1実施計画概要（熱利用）'!$E$4,データ参照シート!$U$2:$Z$42,データ参照シート!M10,FALSE))</f>
        <v xml:space="preserve"> </v>
      </c>
    </row>
    <row r="12" spans="1:7" ht="30" customHeight="1">
      <c r="A12" s="632"/>
      <c r="B12" s="218" t="s">
        <v>468</v>
      </c>
      <c r="C12" s="327" t="s">
        <v>518</v>
      </c>
      <c r="D12" s="328" t="s">
        <v>527</v>
      </c>
      <c r="E12" s="328" t="str">
        <f>IF('3-1実施計画概要（熱利用）'!$E$4="",データ参照シート!T11,HLOOKUP('3-1実施計画概要（熱利用）'!$E$4,データ参照シート!$N$2:$S$42,データ参照シート!M11,FALSE))</f>
        <v>△</v>
      </c>
      <c r="F12" s="569"/>
      <c r="G12" s="329" t="str">
        <f>IF('3-1実施計画概要（熱利用）'!$E$4="",データ参照シート!AA11,HLOOKUP('3-1実施計画概要（熱利用）'!$E$4,データ参照シート!$U$2:$Z$42,データ参照シート!M11,FALSE))</f>
        <v xml:space="preserve"> </v>
      </c>
    </row>
    <row r="13" spans="1:7" ht="30" customHeight="1">
      <c r="A13" s="632"/>
      <c r="B13" s="330" t="s">
        <v>469</v>
      </c>
      <c r="C13" s="356" t="s">
        <v>493</v>
      </c>
      <c r="D13" s="357" t="s">
        <v>529</v>
      </c>
      <c r="E13" s="357" t="str">
        <f>IF('3-1実施計画概要（熱利用）'!$E$4="",データ参照シート!T12,HLOOKUP('3-1実施計画概要（熱利用）'!$E$4,データ参照シート!$N$2:$S$42,データ参照シート!M12,FALSE))</f>
        <v>○</v>
      </c>
      <c r="F13" s="570"/>
      <c r="G13" s="358" t="str">
        <f>IF('3-1実施計画概要（熱利用）'!$E$4="",データ参照シート!AA12,HLOOKUP('3-1実施計画概要（熱利用）'!$E$4,データ参照シート!$U$2:$Z$42,データ参照シート!M12,FALSE))</f>
        <v xml:space="preserve"> </v>
      </c>
    </row>
    <row r="14" spans="1:7" ht="30" customHeight="1">
      <c r="A14" s="632"/>
      <c r="B14" s="218" t="s">
        <v>470</v>
      </c>
      <c r="C14" s="327" t="s">
        <v>494</v>
      </c>
      <c r="D14" s="328" t="s">
        <v>529</v>
      </c>
      <c r="E14" s="328" t="str">
        <f>IF('3-1実施計画概要（熱利用）'!$E$4="",データ参照シート!T13,HLOOKUP('3-1実施計画概要（熱利用）'!$E$4,データ参照シート!$N$2:$S$42,データ参照シート!M13,FALSE))</f>
        <v>○</v>
      </c>
      <c r="F14" s="569"/>
      <c r="G14" s="329" t="str">
        <f>IF('3-1実施計画概要（熱利用）'!$E$4="",データ参照シート!AA13,HLOOKUP('3-1実施計画概要（熱利用）'!$E$4,データ参照シート!$U$2:$Z$42,データ参照シート!M13,FALSE))</f>
        <v xml:space="preserve"> </v>
      </c>
    </row>
    <row r="15" spans="1:7" ht="30" customHeight="1">
      <c r="A15" s="632"/>
      <c r="B15" s="330" t="s">
        <v>471</v>
      </c>
      <c r="C15" s="331" t="s">
        <v>495</v>
      </c>
      <c r="D15" s="332" t="s">
        <v>529</v>
      </c>
      <c r="E15" s="332" t="str">
        <f>IF('3-1実施計画概要（熱利用）'!$E$4="",データ参照シート!T14,HLOOKUP('3-1実施計画概要（熱利用）'!$E$4,データ参照シート!$N$2:$S$42,データ参照シート!M14,FALSE))</f>
        <v>○</v>
      </c>
      <c r="F15" s="568"/>
      <c r="G15" s="228" t="str">
        <f>IF('3-1実施計画概要（熱利用）'!$E$4="",データ参照シート!AA14,HLOOKUP('3-1実施計画概要（熱利用）'!$E$4,データ参照シート!$U$2:$Z$42,データ参照シート!M14,FALSE))</f>
        <v xml:space="preserve"> </v>
      </c>
    </row>
    <row r="16" spans="1:7" ht="30" customHeight="1">
      <c r="A16" s="632"/>
      <c r="B16" s="218" t="s">
        <v>472</v>
      </c>
      <c r="C16" s="327" t="s">
        <v>496</v>
      </c>
      <c r="D16" s="328" t="s">
        <v>527</v>
      </c>
      <c r="E16" s="328" t="str">
        <f>IF('3-1実施計画概要（熱利用）'!$E$4="",データ参照シート!T15,HLOOKUP('3-1実施計画概要（熱利用）'!$E$4,データ参照シート!$N$2:$S$42,データ参照シート!M15,FALSE))</f>
        <v>○</v>
      </c>
      <c r="F16" s="569"/>
      <c r="G16" s="329" t="str">
        <f>IF('3-1実施計画概要（熱利用）'!$E$4="",データ参照シート!AA15,HLOOKUP('3-1実施計画概要（熱利用）'!$E$4,データ参照シート!$U$2:$Z$42,データ参照シート!M15,FALSE))</f>
        <v xml:space="preserve"> </v>
      </c>
    </row>
    <row r="17" spans="1:7" ht="30" customHeight="1">
      <c r="A17" s="632"/>
      <c r="B17" s="330" t="s">
        <v>473</v>
      </c>
      <c r="C17" s="331" t="s">
        <v>497</v>
      </c>
      <c r="D17" s="332" t="s">
        <v>527</v>
      </c>
      <c r="E17" s="332" t="str">
        <f>IF('3-1実施計画概要（熱利用）'!$E$4="",データ参照シート!T16,HLOOKUP('3-1実施計画概要（熱利用）'!$E$4,データ参照シート!$N$2:$S$42,データ参照シート!M16,FALSE))</f>
        <v>○</v>
      </c>
      <c r="F17" s="568"/>
      <c r="G17" s="228" t="str">
        <f>IF('3-1実施計画概要（熱利用）'!$E$4="",データ参照シート!AA16,HLOOKUP('3-1実施計画概要（熱利用）'!$E$4,データ参照シート!$U$2:$Z$42,データ参照シート!M16,FALSE))</f>
        <v xml:space="preserve"> </v>
      </c>
    </row>
    <row r="18" spans="1:7" ht="30" customHeight="1">
      <c r="A18" s="632"/>
      <c r="B18" s="218" t="s">
        <v>474</v>
      </c>
      <c r="C18" s="327" t="s">
        <v>498</v>
      </c>
      <c r="D18" s="328" t="s">
        <v>527</v>
      </c>
      <c r="E18" s="328" t="str">
        <f>IF('3-1実施計画概要（熱利用）'!$E$4="",データ参照シート!T17,HLOOKUP('3-1実施計画概要（熱利用）'!$E$4,データ参照シート!$N$2:$S$42,データ参照シート!M17,FALSE))</f>
        <v>○</v>
      </c>
      <c r="F18" s="569"/>
      <c r="G18" s="329" t="str">
        <f>IF('3-1実施計画概要（熱利用）'!$E$4="",データ参照シート!AA17,HLOOKUP('3-1実施計画概要（熱利用）'!$E$4,データ参照シート!$U$2:$Z$42,データ参照シート!M17,FALSE))</f>
        <v xml:space="preserve"> </v>
      </c>
    </row>
    <row r="19" spans="1:7" ht="30" customHeight="1">
      <c r="A19" s="632"/>
      <c r="B19" s="330" t="s">
        <v>475</v>
      </c>
      <c r="C19" s="331" t="s">
        <v>499</v>
      </c>
      <c r="D19" s="332" t="s">
        <v>527</v>
      </c>
      <c r="E19" s="332" t="str">
        <f>IF('3-1実施計画概要（熱利用）'!$E$4="",データ参照シート!T18,HLOOKUP('3-1実施計画概要（熱利用）'!$E$4,データ参照シート!$N$2:$S$42,データ参照シート!M18,FALSE))</f>
        <v>△</v>
      </c>
      <c r="F19" s="568"/>
      <c r="G19" s="333" t="str">
        <f>IF('3-1実施計画概要（熱利用）'!$E$4="",データ参照シート!AA18,HLOOKUP('3-1実施計画概要（熱利用）'!$E$4,データ参照シート!$U$2:$Z$42,データ参照シート!M18,FALSE))</f>
        <v>バイオマスコージェネレーションを行う場合のみ</v>
      </c>
    </row>
    <row r="20" spans="1:7" ht="30" customHeight="1">
      <c r="A20" s="632"/>
      <c r="B20" s="218" t="s">
        <v>476</v>
      </c>
      <c r="C20" s="327" t="s">
        <v>500</v>
      </c>
      <c r="D20" s="328" t="s">
        <v>527</v>
      </c>
      <c r="E20" s="328" t="str">
        <f>IF('3-1実施計画概要（熱利用）'!$E$4="",データ参照シート!T19,HLOOKUP('3-1実施計画概要（熱利用）'!$E$4,データ参照シート!$N$2:$S$42,データ参照シート!M19,FALSE))</f>
        <v>○</v>
      </c>
      <c r="F20" s="569"/>
      <c r="G20" s="329" t="str">
        <f>IF('3-1実施計画概要（熱利用）'!$E$4="",データ参照シート!AA19,HLOOKUP('3-1実施計画概要（熱利用）'!$E$4,データ参照シート!$U$2:$Z$42,データ参照シート!M19,FALSE))</f>
        <v xml:space="preserve"> </v>
      </c>
    </row>
    <row r="21" spans="1:7" ht="30" customHeight="1">
      <c r="A21" s="632"/>
      <c r="B21" s="330" t="s">
        <v>477</v>
      </c>
      <c r="C21" s="331" t="s">
        <v>501</v>
      </c>
      <c r="D21" s="332" t="s">
        <v>527</v>
      </c>
      <c r="E21" s="332" t="str">
        <f>IF('3-1実施計画概要（熱利用）'!$E$4="",データ参照シート!T20,HLOOKUP('3-1実施計画概要（熱利用）'!$E$4,データ参照シート!$N$2:$S$42,データ参照シート!M20,FALSE))</f>
        <v>○</v>
      </c>
      <c r="F21" s="568"/>
      <c r="G21" s="228" t="str">
        <f>IF('3-1実施計画概要（熱利用）'!$E$4="",データ参照シート!AA20,HLOOKUP('3-1実施計画概要（熱利用）'!$E$4,データ参照シート!$U$2:$Z$42,データ参照シート!M20,FALSE))</f>
        <v xml:space="preserve"> </v>
      </c>
    </row>
    <row r="22" spans="1:7" ht="30" customHeight="1">
      <c r="A22" s="632"/>
      <c r="B22" s="218" t="s">
        <v>478</v>
      </c>
      <c r="C22" s="327" t="s">
        <v>502</v>
      </c>
      <c r="D22" s="328" t="s">
        <v>527</v>
      </c>
      <c r="E22" s="328" t="str">
        <f>IF('3-1実施計画概要（熱利用）'!$E$4="",データ参照シート!T21,HLOOKUP('3-1実施計画概要（熱利用）'!$E$4,データ参照シート!$N$2:$S$42,データ参照シート!M21,FALSE))</f>
        <v>△</v>
      </c>
      <c r="F22" s="569"/>
      <c r="G22" s="329" t="str">
        <f>IF('3-1実施計画概要（熱利用）'!$E$4="",データ参照シート!AA21,HLOOKUP('3-1実施計画概要（熱利用）'!$E$4,データ参照シート!$U$2:$Z$42,データ参照シート!M21,FALSE))</f>
        <v>太陽熱利用設備の場合のみ</v>
      </c>
    </row>
    <row r="23" spans="1:7" ht="30" customHeight="1">
      <c r="A23" s="632"/>
      <c r="B23" s="330" t="s">
        <v>479</v>
      </c>
      <c r="C23" s="331" t="s">
        <v>970</v>
      </c>
      <c r="D23" s="332" t="s">
        <v>527</v>
      </c>
      <c r="E23" s="332" t="str">
        <f>IF('3-1実施計画概要（熱利用）'!$E$4="",データ参照シート!T22,HLOOKUP('3-1実施計画概要（熱利用）'!$E$4,データ参照シート!$N$2:$S$42,データ参照シート!M22,FALSE))</f>
        <v>△</v>
      </c>
      <c r="F23" s="568"/>
      <c r="G23" s="333" t="str">
        <f>IF('3-1実施計画概要（熱利用）'!$E$4="",データ参照シート!AA22,HLOOKUP('3-1実施計画概要（熱利用）'!$E$4,データ参照シート!$U$2:$Z$42,データ参照シート!M22,FALSE))</f>
        <v>必要な場合のみ</v>
      </c>
    </row>
    <row r="24" spans="1:7" ht="30" customHeight="1">
      <c r="A24" s="632"/>
      <c r="B24" s="218" t="s">
        <v>480</v>
      </c>
      <c r="C24" s="327" t="s">
        <v>912</v>
      </c>
      <c r="D24" s="328" t="s">
        <v>527</v>
      </c>
      <c r="E24" s="328" t="str">
        <f>IF('3-1実施計画概要（熱利用）'!$E$4="",データ参照シート!T23,HLOOKUP('3-1実施計画概要（熱利用）'!$E$4,データ参照シート!$N$2:$S$42,データ参照シート!M23,FALSE))</f>
        <v>-</v>
      </c>
      <c r="F24" s="569"/>
      <c r="G24" s="329" t="str">
        <f>IF('3-1実施計画概要（熱利用）'!$E$4="",データ参照シート!AA23,HLOOKUP('3-1実施計画概要（熱利用）'!$E$4,データ参照シート!$U$2:$Z$42,データ参照シート!M23,FALSE))</f>
        <v xml:space="preserve"> </v>
      </c>
    </row>
    <row r="25" spans="1:7" ht="30" customHeight="1">
      <c r="A25" s="632"/>
      <c r="B25" s="330" t="s">
        <v>992</v>
      </c>
      <c r="C25" s="225" t="s">
        <v>503</v>
      </c>
      <c r="D25" s="222" t="s">
        <v>529</v>
      </c>
      <c r="E25" s="222" t="str">
        <f>IF('3-1実施計画概要（熱利用）'!$E$4="",データ参照シート!T24,HLOOKUP('3-1実施計画概要（熱利用）'!$E$4,データ参照シート!$N$2:$S$42,データ参照シート!M24,FALSE))</f>
        <v>△</v>
      </c>
      <c r="F25" s="568"/>
      <c r="G25" s="232" t="str">
        <f>IF('3-1実施計画概要（熱利用）'!$E$4="",データ参照シート!AA24,HLOOKUP('3-1実施計画概要（熱利用）'!$E$4,データ参照シート!$U$2:$Z$42,データ参照シート!M24,FALSE))</f>
        <v>バイオマス熱利用設備、バイオマス燃料製造設備の場合のみ</v>
      </c>
    </row>
    <row r="26" spans="1:7" ht="30" customHeight="1">
      <c r="A26" s="632"/>
      <c r="B26" s="218" t="s">
        <v>481</v>
      </c>
      <c r="C26" s="226" t="s">
        <v>504</v>
      </c>
      <c r="D26" s="223" t="s">
        <v>527</v>
      </c>
      <c r="E26" s="223" t="str">
        <f>IF('3-1実施計画概要（熱利用）'!$E$4="",データ参照シート!T25,HLOOKUP('3-1実施計画概要（熱利用）'!$E$4,データ参照シート!$N$2:$S$42,データ参照シート!M25,FALSE))</f>
        <v>△</v>
      </c>
      <c r="F26" s="569"/>
      <c r="G26" s="231" t="str">
        <f>IF('3-1実施計画概要（熱利用）'!$E$4="",データ参照シート!AA25,HLOOKUP('3-1実施計画概要（熱利用）'!$E$4,データ参照シート!$U$2:$Z$42,データ参照シート!M25,FALSE))</f>
        <v>バイオマス熱利用設備、バイオマス燃料製造設備の場合のみ</v>
      </c>
    </row>
    <row r="27" spans="1:7" ht="30" customHeight="1">
      <c r="A27" s="632"/>
      <c r="B27" s="330" t="s">
        <v>482</v>
      </c>
      <c r="C27" s="225" t="s">
        <v>505</v>
      </c>
      <c r="D27" s="222" t="s">
        <v>527</v>
      </c>
      <c r="E27" s="222" t="str">
        <f>IF('3-1実施計画概要（熱利用）'!$E$4="",データ参照シート!T26,HLOOKUP('3-1実施計画概要（熱利用）'!$E$4,データ参照シート!$N$2:$S$42,データ参照シート!M26,FALSE))</f>
        <v>△</v>
      </c>
      <c r="F27" s="568"/>
      <c r="G27" s="228" t="str">
        <f>IF('3-1実施計画概要（熱利用）'!$E$4="",データ参照シート!AA26,HLOOKUP('3-1実施計画概要（熱利用）'!$E$4,データ参照シート!$U$2:$Z$42,データ参照シート!M26,FALSE))</f>
        <v>バイオマス熱利用設備の場合のみ</v>
      </c>
    </row>
    <row r="28" spans="1:7" ht="30" customHeight="1">
      <c r="A28" s="632"/>
      <c r="B28" s="218" t="s">
        <v>483</v>
      </c>
      <c r="C28" s="226" t="s">
        <v>506</v>
      </c>
      <c r="D28" s="223" t="s">
        <v>527</v>
      </c>
      <c r="E28" s="223" t="str">
        <f>IF('3-1実施計画概要（熱利用）'!$E$4="",データ参照シート!T27,HLOOKUP('3-1実施計画概要（熱利用）'!$E$4,データ参照シート!$N$2:$S$42,データ参照シート!M27,FALSE))</f>
        <v>△</v>
      </c>
      <c r="F28" s="569"/>
      <c r="G28" s="231" t="str">
        <f>IF('3-1実施計画概要（熱利用）'!$E$4="",データ参照シート!AA27,HLOOKUP('3-1実施計画概要（熱利用）'!$E$4,データ参照シート!$U$2:$Z$42,データ参照シート!M27,FALSE))</f>
        <v>バイオマス熱利用設備、バイオマス燃料製造設備の場合のみ</v>
      </c>
    </row>
    <row r="29" spans="1:7" ht="30" customHeight="1">
      <c r="A29" s="632"/>
      <c r="B29" s="330" t="s">
        <v>484</v>
      </c>
      <c r="C29" s="225" t="s">
        <v>507</v>
      </c>
      <c r="D29" s="222" t="s">
        <v>527</v>
      </c>
      <c r="E29" s="222" t="str">
        <f>IF('3-1実施計画概要（熱利用）'!$E$4="",データ参照シート!T28,HLOOKUP('3-1実施計画概要（熱利用）'!$E$4,データ参照シート!$N$2:$S$42,データ参照シート!M28,FALSE))</f>
        <v>△</v>
      </c>
      <c r="F29" s="568"/>
      <c r="G29" s="228" t="str">
        <f>IF('3-1実施計画概要（熱利用）'!$E$4="",データ参照シート!AA28,HLOOKUP('3-1実施計画概要（熱利用）'!$E$4,データ参照シート!$U$2:$Z$42,データ参照シート!M28,FALSE))</f>
        <v>バイオマス燃料製造設備の場合のみ</v>
      </c>
    </row>
    <row r="30" spans="1:7" ht="30" customHeight="1">
      <c r="A30" s="632"/>
      <c r="B30" s="218" t="s">
        <v>485</v>
      </c>
      <c r="C30" s="226" t="s">
        <v>508</v>
      </c>
      <c r="D30" s="223" t="s">
        <v>527</v>
      </c>
      <c r="E30" s="223" t="str">
        <f>IF('3-1実施計画概要（熱利用）'!$E$4="",データ参照シート!T29,HLOOKUP('3-1実施計画概要（熱利用）'!$E$4,データ参照シート!$N$2:$S$42,データ参照シート!M29,FALSE))</f>
        <v>△</v>
      </c>
      <c r="F30" s="569"/>
      <c r="G30" s="229" t="str">
        <f>IF('3-1実施計画概要（熱利用）'!$E$4="",データ参照シート!AA29,HLOOKUP('3-1実施計画概要（熱利用）'!$E$4,データ参照シート!$U$2:$Z$42,データ参照シート!M29,FALSE))</f>
        <v>バイオマス燃料製造設備の場合のみ</v>
      </c>
    </row>
    <row r="31" spans="1:7" ht="30" customHeight="1">
      <c r="A31" s="632"/>
      <c r="B31" s="330" t="s">
        <v>486</v>
      </c>
      <c r="C31" s="225" t="s">
        <v>509</v>
      </c>
      <c r="D31" s="222" t="s">
        <v>529</v>
      </c>
      <c r="E31" s="222" t="str">
        <f>IF('3-1実施計画概要（熱利用）'!$E$4="",データ参照シート!T30,HLOOKUP('3-1実施計画概要（熱利用）'!$E$4,データ参照シート!$N$2:$S$42,データ参照シート!M30,FALSE))</f>
        <v>○</v>
      </c>
      <c r="F31" s="568"/>
      <c r="G31" s="228" t="str">
        <f>IF('3-1実施計画概要（熱利用）'!$E$4="",データ参照シート!AA30,HLOOKUP('3-1実施計画概要（熱利用）'!$E$4,データ参照シート!$U$2:$Z$42,データ参照シート!M30,FALSE))</f>
        <v xml:space="preserve"> </v>
      </c>
    </row>
    <row r="32" spans="1:7" ht="30" customHeight="1">
      <c r="A32" s="632"/>
      <c r="B32" s="218" t="s">
        <v>487</v>
      </c>
      <c r="C32" s="226" t="s">
        <v>510</v>
      </c>
      <c r="D32" s="223" t="s">
        <v>529</v>
      </c>
      <c r="E32" s="223" t="str">
        <f>IF('3-1実施計画概要（熱利用）'!$E$4="",データ参照シート!T31,HLOOKUP('3-1実施計画概要（熱利用）'!$E$4,データ参照シート!$N$2:$S$42,データ参照シート!M31,FALSE))</f>
        <v>○</v>
      </c>
      <c r="F32" s="569"/>
      <c r="G32" s="229" t="str">
        <f>IF('3-1実施計画概要（熱利用）'!$E$4="",データ参照シート!AA31,HLOOKUP('3-1実施計画概要（熱利用）'!$E$4,データ参照シート!$U$2:$Z$42,データ参照シート!M31,FALSE))</f>
        <v xml:space="preserve"> </v>
      </c>
    </row>
    <row r="33" spans="1:7" ht="30" customHeight="1">
      <c r="A33" s="632"/>
      <c r="B33" s="330" t="s">
        <v>488</v>
      </c>
      <c r="C33" s="331" t="s">
        <v>1100</v>
      </c>
      <c r="D33" s="332" t="s">
        <v>529</v>
      </c>
      <c r="E33" s="332" t="str">
        <f>IF('3-1実施計画概要（熱利用）'!$E$4="",データ参照シート!T32,HLOOKUP('3-1実施計画概要（熱利用）'!$E$4,データ参照シート!$N$2:$S$42,データ参照シート!M32,FALSE))</f>
        <v>○</v>
      </c>
      <c r="F33" s="568"/>
      <c r="G33" s="228" t="str">
        <f>IF('3-1実施計画概要（熱利用）'!$E$4="",データ参照シート!AA32,HLOOKUP('3-1実施計画概要（熱利用）'!$E$4,データ参照シート!$U$2:$Z$42,データ参照シート!M32,FALSE))</f>
        <v xml:space="preserve"> </v>
      </c>
    </row>
    <row r="34" spans="1:7" ht="30" customHeight="1">
      <c r="A34" s="637"/>
      <c r="B34" s="218" t="s">
        <v>993</v>
      </c>
      <c r="C34" s="327" t="s">
        <v>969</v>
      </c>
      <c r="D34" s="328" t="s">
        <v>527</v>
      </c>
      <c r="E34" s="328" t="str">
        <f>IF('3-1実施計画概要（熱利用）'!$E$4="",データ参照シート!T33,HLOOKUP('3-1実施計画概要（熱利用）'!$E$4,データ参照シート!$N$2:$S$42,データ参照シート!M33,FALSE))</f>
        <v>△</v>
      </c>
      <c r="F34" s="569"/>
      <c r="G34" s="329" t="str">
        <f>IF('3-1実施計画概要（熱利用）'!$E$4="",データ参照シート!AA33,HLOOKUP('3-1実施計画概要（熱利用）'!$E$4,データ参照シート!$U$2:$Z$42,データ参照シート!M33,FALSE))</f>
        <v>必要な場合のみ</v>
      </c>
    </row>
    <row r="35" spans="1:7" ht="30" customHeight="1">
      <c r="A35" s="634" t="s">
        <v>538</v>
      </c>
      <c r="B35" s="215">
        <v>4</v>
      </c>
      <c r="C35" s="225" t="s">
        <v>512</v>
      </c>
      <c r="D35" s="222" t="s">
        <v>519</v>
      </c>
      <c r="E35" s="222" t="str">
        <f>IF('3-1実施計画概要（熱利用）'!$E$4="",データ参照シート!T34,HLOOKUP('3-1実施計画概要（熱利用）'!$E$4,データ参照シート!$N$2:$S$42,データ参照シート!M34,FALSE))</f>
        <v>○</v>
      </c>
      <c r="F35" s="568"/>
      <c r="G35" s="228" t="str">
        <f>IF('3-1実施計画概要（熱利用）'!$E$4="",データ参照シート!AA34,HLOOKUP('3-1実施計画概要（熱利用）'!$E$4,データ参照シート!$U$2:$Z$42,データ参照シート!M34,FALSE))</f>
        <v xml:space="preserve"> </v>
      </c>
    </row>
    <row r="36" spans="1:7" ht="30" customHeight="1">
      <c r="A36" s="632"/>
      <c r="B36" s="216">
        <v>5</v>
      </c>
      <c r="C36" s="226" t="s">
        <v>513</v>
      </c>
      <c r="D36" s="223" t="s">
        <v>520</v>
      </c>
      <c r="E36" s="223" t="str">
        <f>IF('3-1実施計画概要（熱利用）'!$E$4="",データ参照シート!T35,HLOOKUP('3-1実施計画概要（熱利用）'!$E$4,データ参照シート!$N$2:$S$42,データ参照シート!M35,FALSE))</f>
        <v>○</v>
      </c>
      <c r="F36" s="569"/>
      <c r="G36" s="229" t="str">
        <f>IF('3-1実施計画概要（熱利用）'!$E$4="",データ参照シート!AA35,HLOOKUP('3-1実施計画概要（熱利用）'!$E$4,データ参照シート!$U$2:$Z$42,データ参照シート!M35,FALSE))</f>
        <v xml:space="preserve"> </v>
      </c>
    </row>
    <row r="37" spans="1:7" ht="30" customHeight="1">
      <c r="A37" s="632"/>
      <c r="B37" s="215">
        <v>6</v>
      </c>
      <c r="C37" s="225" t="s">
        <v>514</v>
      </c>
      <c r="D37" s="222" t="s">
        <v>521</v>
      </c>
      <c r="E37" s="222" t="str">
        <f>IF('3-1実施計画概要（熱利用）'!$E$4="",データ参照シート!T36,HLOOKUP('3-1実施計画概要（熱利用）'!$E$4,データ参照シート!$N$2:$S$42,データ参照シート!M36,FALSE))</f>
        <v>○</v>
      </c>
      <c r="F37" s="568"/>
      <c r="G37" s="228" t="str">
        <f>IF('3-1実施計画概要（熱利用）'!$E$4="",データ参照シート!AA36,HLOOKUP('3-1実施計画概要（熱利用）'!$E$4,データ参照シート!$U$2:$Z$42,データ参照シート!M36,FALSE))</f>
        <v xml:space="preserve"> </v>
      </c>
    </row>
    <row r="38" spans="1:7" ht="30" customHeight="1">
      <c r="A38" s="632"/>
      <c r="B38" s="216">
        <v>7</v>
      </c>
      <c r="C38" s="226" t="s">
        <v>585</v>
      </c>
      <c r="D38" s="223" t="s">
        <v>522</v>
      </c>
      <c r="E38" s="223" t="str">
        <f>IF('3-1実施計画概要（熱利用）'!$E$4="",データ参照シート!T37,HLOOKUP('3-1実施計画概要（熱利用）'!$E$4,データ参照シート!$N$2:$S$42,データ参照シート!M37,FALSE))</f>
        <v>△</v>
      </c>
      <c r="F38" s="569"/>
      <c r="G38" s="229" t="s">
        <v>1128</v>
      </c>
    </row>
    <row r="39" spans="1:7" ht="30" customHeight="1">
      <c r="A39" s="632"/>
      <c r="B39" s="215">
        <v>8</v>
      </c>
      <c r="C39" s="225" t="s">
        <v>515</v>
      </c>
      <c r="D39" s="222" t="s">
        <v>523</v>
      </c>
      <c r="E39" s="222" t="str">
        <f>IF('3-1実施計画概要（熱利用）'!$E$4="",データ参照シート!T38,HLOOKUP('3-1実施計画概要（熱利用）'!$E$4,データ参照シート!$N$2:$S$42,データ参照シート!M38,FALSE))</f>
        <v>△</v>
      </c>
      <c r="F39" s="568"/>
      <c r="G39" s="228" t="s">
        <v>1128</v>
      </c>
    </row>
    <row r="40" spans="1:7" ht="30" customHeight="1">
      <c r="A40" s="632"/>
      <c r="B40" s="216">
        <v>9</v>
      </c>
      <c r="C40" s="226" t="s">
        <v>516</v>
      </c>
      <c r="D40" s="223" t="s">
        <v>524</v>
      </c>
      <c r="E40" s="223" t="str">
        <f>IF('3-1実施計画概要（熱利用）'!$E$4="",データ参照シート!T39,HLOOKUP('3-1実施計画概要（熱利用）'!$E$4,データ参照シート!$N$2:$S$42,データ参照シート!M39,FALSE))</f>
        <v>△</v>
      </c>
      <c r="F40" s="569"/>
      <c r="G40" s="229" t="s">
        <v>1128</v>
      </c>
    </row>
    <row r="41" spans="1:7" ht="30" customHeight="1">
      <c r="A41" s="632"/>
      <c r="B41" s="215">
        <v>10</v>
      </c>
      <c r="C41" s="225" t="s">
        <v>517</v>
      </c>
      <c r="D41" s="222" t="s">
        <v>525</v>
      </c>
      <c r="E41" s="222" t="str">
        <f>IF('3-1実施計画概要（熱利用）'!$E$4="",データ参照シート!T40,HLOOKUP('3-1実施計画概要（熱利用）'!$E$4,データ参照シート!$N$2:$S$42,データ参照シート!M40,FALSE))</f>
        <v>△</v>
      </c>
      <c r="F41" s="568"/>
      <c r="G41" s="228" t="s">
        <v>1128</v>
      </c>
    </row>
    <row r="42" spans="1:7" ht="97.5" customHeight="1">
      <c r="A42" s="632"/>
      <c r="B42" s="326">
        <v>11</v>
      </c>
      <c r="C42" s="327" t="s">
        <v>511</v>
      </c>
      <c r="D42" s="328" t="s">
        <v>994</v>
      </c>
      <c r="E42" s="328" t="str">
        <f>IF('3-1実施計画概要（熱利用）'!$E$4="",データ参照シート!T41,HLOOKUP('3-1実施計画概要（熱利用）'!$E$4,データ参照シート!$N$2:$S$42,データ参照シート!M41,FALSE))</f>
        <v>△</v>
      </c>
      <c r="F42" s="569"/>
      <c r="G42" s="231" t="s">
        <v>1162</v>
      </c>
    </row>
    <row r="43" spans="1:7" ht="30" customHeight="1">
      <c r="A43" s="633"/>
      <c r="B43" s="217">
        <v>12</v>
      </c>
      <c r="C43" s="227" t="s">
        <v>381</v>
      </c>
      <c r="D43" s="224" t="s">
        <v>526</v>
      </c>
      <c r="E43" s="224" t="str">
        <f>IF('3-1実施計画概要（熱利用）'!$E$4="",データ参照シート!T42,HLOOKUP('3-1実施計画概要（熱利用）'!$E$4,データ参照シート!$N$2:$S$42,データ参照シート!M42,FALSE))</f>
        <v>△</v>
      </c>
      <c r="F43" s="571"/>
      <c r="G43" s="230" t="s">
        <v>1128</v>
      </c>
    </row>
    <row r="44" spans="1:7" ht="17.25" customHeight="1"/>
    <row r="45" spans="1:7" ht="17.25" customHeight="1"/>
  </sheetData>
  <mergeCells count="6">
    <mergeCell ref="A1:B1"/>
    <mergeCell ref="B4:B7"/>
    <mergeCell ref="A4:A7"/>
    <mergeCell ref="A35:A43"/>
    <mergeCell ref="A2:A3"/>
    <mergeCell ref="A8:A34"/>
  </mergeCells>
  <phoneticPr fontId="2"/>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7"/>
  <sheetViews>
    <sheetView showGridLines="0" showZeros="0" tabSelected="1" view="pageBreakPreview" zoomScale="85" zoomScaleNormal="85" zoomScaleSheetLayoutView="85" workbookViewId="0"/>
  </sheetViews>
  <sheetFormatPr defaultRowHeight="13.5"/>
  <cols>
    <col min="1" max="1" width="1" style="163" customWidth="1"/>
    <col min="2" max="2" width="1.453125" style="161" customWidth="1"/>
    <col min="3" max="3" width="3" style="162" customWidth="1"/>
    <col min="4" max="4" width="7.81640625" style="162" customWidth="1"/>
    <col min="5" max="5" width="11.90625" style="163" customWidth="1"/>
    <col min="6" max="10" width="14.36328125" style="163" customWidth="1"/>
    <col min="11" max="11" width="1.36328125" style="163" customWidth="1"/>
    <col min="12" max="12" width="1.6328125" style="163" customWidth="1"/>
    <col min="13" max="13" width="1.08984375" style="163" customWidth="1"/>
    <col min="14" max="15" width="6.7265625" style="163" hidden="1" customWidth="1"/>
    <col min="16" max="19" width="7.7265625" style="163" hidden="1" customWidth="1"/>
    <col min="20" max="52" width="4.7265625" style="163" customWidth="1"/>
    <col min="53" max="16384" width="8.7265625" style="163"/>
  </cols>
  <sheetData>
    <row r="1" spans="2:17" ht="7.5" customHeight="1"/>
    <row r="2" spans="2:17" ht="12.75" customHeight="1"/>
    <row r="3" spans="2:17" s="165" customFormat="1" ht="48.95" customHeight="1">
      <c r="B3" s="164"/>
      <c r="C3" s="638" t="s">
        <v>1179</v>
      </c>
      <c r="D3" s="638"/>
      <c r="E3" s="639"/>
      <c r="F3" s="639"/>
      <c r="G3" s="639"/>
      <c r="H3" s="639"/>
      <c r="I3" s="639"/>
      <c r="J3" s="639"/>
    </row>
    <row r="4" spans="2:17" ht="15.75" customHeight="1">
      <c r="B4" s="163"/>
      <c r="C4" s="163"/>
      <c r="D4" s="174">
        <v>1</v>
      </c>
      <c r="E4" s="640" t="s">
        <v>1180</v>
      </c>
      <c r="F4" s="641"/>
      <c r="G4" s="641"/>
      <c r="H4" s="641"/>
      <c r="I4" s="641"/>
      <c r="J4" s="641"/>
      <c r="K4" s="641"/>
      <c r="L4" s="641"/>
      <c r="O4" s="163" t="s">
        <v>349</v>
      </c>
      <c r="P4" s="163" t="s">
        <v>1181</v>
      </c>
    </row>
    <row r="5" spans="2:17" ht="15.75" customHeight="1">
      <c r="B5" s="163"/>
      <c r="C5" s="163"/>
      <c r="D5" s="161"/>
      <c r="E5" s="640" t="s">
        <v>1182</v>
      </c>
      <c r="F5" s="641"/>
      <c r="G5" s="641"/>
      <c r="H5" s="641"/>
      <c r="I5" s="641"/>
      <c r="J5" s="641"/>
      <c r="K5" s="641"/>
      <c r="L5" s="641"/>
      <c r="O5" s="163" t="s">
        <v>350</v>
      </c>
      <c r="P5" s="163" t="s">
        <v>1183</v>
      </c>
    </row>
    <row r="6" spans="2:17" ht="15.75" customHeight="1">
      <c r="B6" s="163"/>
      <c r="C6" s="163"/>
      <c r="D6" s="161"/>
      <c r="E6" s="640" t="s">
        <v>1184</v>
      </c>
      <c r="F6" s="641"/>
      <c r="G6" s="641"/>
      <c r="H6" s="641"/>
      <c r="I6" s="641"/>
      <c r="J6" s="641"/>
      <c r="K6" s="641"/>
      <c r="L6" s="641"/>
    </row>
    <row r="7" spans="2:17" ht="15.75" customHeight="1">
      <c r="B7" s="163"/>
      <c r="C7" s="163"/>
      <c r="D7" s="161"/>
      <c r="E7" s="169"/>
      <c r="F7" s="167"/>
      <c r="G7" s="167"/>
      <c r="H7" s="167"/>
      <c r="I7" s="167"/>
      <c r="J7" s="167"/>
      <c r="K7" s="167"/>
      <c r="L7" s="167"/>
    </row>
    <row r="8" spans="2:17" ht="15.75" customHeight="1">
      <c r="B8" s="163"/>
      <c r="C8" s="163"/>
      <c r="D8" s="161"/>
      <c r="E8" s="163" t="s">
        <v>1185</v>
      </c>
      <c r="Q8" s="168"/>
    </row>
    <row r="9" spans="2:17" ht="3.75" customHeight="1">
      <c r="B9" s="163"/>
      <c r="C9" s="163"/>
      <c r="D9" s="161"/>
    </row>
    <row r="10" spans="2:17" ht="15.75" customHeight="1">
      <c r="B10" s="163"/>
      <c r="C10" s="163"/>
      <c r="D10" s="161"/>
      <c r="E10" s="597"/>
      <c r="F10" s="163" t="s">
        <v>1186</v>
      </c>
    </row>
    <row r="11" spans="2:17" ht="8.25" customHeight="1">
      <c r="B11" s="163"/>
      <c r="C11" s="163"/>
      <c r="D11" s="161"/>
      <c r="E11" s="169"/>
    </row>
    <row r="12" spans="2:17" ht="15.75" customHeight="1">
      <c r="B12" s="163"/>
      <c r="C12" s="163"/>
      <c r="D12" s="161"/>
      <c r="E12" s="598"/>
      <c r="F12" s="163" t="s">
        <v>1187</v>
      </c>
    </row>
    <row r="13" spans="2:17" ht="7.5" customHeight="1">
      <c r="B13" s="163"/>
      <c r="C13" s="163"/>
      <c r="D13" s="161"/>
      <c r="E13" s="599"/>
    </row>
    <row r="14" spans="2:17" ht="15.75" customHeight="1">
      <c r="B14" s="163"/>
      <c r="C14" s="163"/>
      <c r="D14" s="161"/>
      <c r="E14" s="600"/>
      <c r="F14" s="163" t="s">
        <v>1188</v>
      </c>
    </row>
    <row r="15" spans="2:17" ht="15.75" customHeight="1">
      <c r="B15" s="163"/>
      <c r="C15" s="163"/>
      <c r="D15" s="161"/>
      <c r="E15" s="599"/>
    </row>
    <row r="16" spans="2:17" ht="12.75" customHeight="1">
      <c r="B16" s="163"/>
      <c r="C16" s="163"/>
      <c r="D16" s="174">
        <f>D4+1</f>
        <v>2</v>
      </c>
      <c r="E16" s="640" t="s">
        <v>1194</v>
      </c>
      <c r="F16" s="641"/>
      <c r="G16" s="641"/>
      <c r="H16" s="641"/>
      <c r="I16" s="641"/>
      <c r="J16" s="641"/>
      <c r="K16" s="641"/>
      <c r="L16" s="641"/>
    </row>
    <row r="17" spans="2:12" ht="12.75" customHeight="1">
      <c r="B17" s="163"/>
      <c r="C17" s="163"/>
      <c r="D17" s="161"/>
      <c r="E17" s="640"/>
      <c r="F17" s="641"/>
      <c r="G17" s="641"/>
      <c r="H17" s="641"/>
      <c r="I17" s="641"/>
      <c r="J17" s="641"/>
      <c r="K17" s="641"/>
      <c r="L17" s="641"/>
    </row>
    <row r="18" spans="2:12" ht="12.75" customHeight="1">
      <c r="B18" s="163"/>
      <c r="C18" s="163"/>
      <c r="D18" s="174">
        <f>D16+1</f>
        <v>3</v>
      </c>
      <c r="E18" s="640" t="s">
        <v>1189</v>
      </c>
      <c r="F18" s="641"/>
      <c r="G18" s="641"/>
      <c r="H18" s="641"/>
      <c r="I18" s="641"/>
      <c r="J18" s="641"/>
      <c r="K18" s="641"/>
      <c r="L18" s="641"/>
    </row>
    <row r="19" spans="2:12" ht="12.75" customHeight="1">
      <c r="B19" s="163"/>
      <c r="C19" s="163"/>
      <c r="D19" s="161"/>
      <c r="E19" s="640"/>
      <c r="F19" s="641"/>
      <c r="G19" s="641"/>
      <c r="H19" s="641"/>
      <c r="I19" s="641"/>
      <c r="J19" s="641"/>
      <c r="K19" s="641"/>
      <c r="L19" s="641"/>
    </row>
    <row r="20" spans="2:12" ht="12.75" customHeight="1">
      <c r="B20" s="163"/>
      <c r="C20" s="163"/>
      <c r="D20" s="174">
        <f>D18+1</f>
        <v>4</v>
      </c>
      <c r="E20" s="640" t="s">
        <v>1190</v>
      </c>
      <c r="F20" s="641"/>
      <c r="G20" s="641"/>
      <c r="H20" s="641"/>
      <c r="I20" s="641"/>
      <c r="J20" s="641"/>
      <c r="K20" s="641"/>
      <c r="L20" s="641"/>
    </row>
    <row r="21" spans="2:12" ht="12.75" customHeight="1">
      <c r="B21" s="163"/>
      <c r="C21" s="163"/>
      <c r="D21" s="161"/>
      <c r="E21" s="162"/>
      <c r="F21" s="167"/>
      <c r="G21" s="167"/>
      <c r="H21" s="167"/>
      <c r="I21" s="167"/>
      <c r="J21" s="167"/>
      <c r="K21" s="167"/>
      <c r="L21" s="167"/>
    </row>
    <row r="22" spans="2:12" ht="12.75" customHeight="1">
      <c r="B22" s="163"/>
      <c r="C22" s="163"/>
      <c r="D22" s="174">
        <f>D20+1</f>
        <v>5</v>
      </c>
      <c r="E22" s="640" t="s">
        <v>1199</v>
      </c>
      <c r="F22" s="641"/>
      <c r="G22" s="641"/>
      <c r="H22" s="641"/>
      <c r="I22" s="641"/>
      <c r="J22" s="641"/>
      <c r="K22" s="641"/>
      <c r="L22" s="641"/>
    </row>
    <row r="23" spans="2:12" ht="12.75" customHeight="1">
      <c r="B23" s="163"/>
      <c r="C23" s="163"/>
      <c r="D23" s="174"/>
      <c r="E23" s="640" t="s">
        <v>1191</v>
      </c>
      <c r="F23" s="641"/>
      <c r="G23" s="641"/>
      <c r="H23" s="641"/>
      <c r="I23" s="641"/>
      <c r="J23" s="641"/>
      <c r="K23" s="641"/>
      <c r="L23" s="641"/>
    </row>
    <row r="24" spans="2:12" ht="12.75" customHeight="1">
      <c r="B24" s="163"/>
      <c r="C24" s="163"/>
      <c r="D24" s="161"/>
      <c r="E24" s="640"/>
      <c r="F24" s="641"/>
      <c r="G24" s="641"/>
      <c r="H24" s="641"/>
      <c r="I24" s="641"/>
      <c r="J24" s="641"/>
      <c r="K24" s="641"/>
      <c r="L24" s="641"/>
    </row>
    <row r="25" spans="2:12" ht="12.75" customHeight="1">
      <c r="B25" s="163"/>
      <c r="C25" s="163"/>
      <c r="D25" s="174">
        <f>D22+1</f>
        <v>6</v>
      </c>
      <c r="E25" s="640" t="s">
        <v>1192</v>
      </c>
      <c r="F25" s="641"/>
      <c r="G25" s="641"/>
      <c r="H25" s="641"/>
      <c r="I25" s="641"/>
      <c r="J25" s="641"/>
      <c r="K25" s="641"/>
      <c r="L25" s="641"/>
    </row>
    <row r="26" spans="2:12" ht="12.75" customHeight="1">
      <c r="B26" s="163"/>
      <c r="C26" s="163"/>
      <c r="D26" s="161"/>
      <c r="E26" s="162"/>
      <c r="F26" s="167"/>
      <c r="G26" s="167"/>
      <c r="H26" s="167"/>
      <c r="I26" s="167"/>
      <c r="J26" s="167"/>
      <c r="K26" s="167"/>
      <c r="L26" s="167"/>
    </row>
    <row r="27" spans="2:12" ht="12.75" customHeight="1">
      <c r="B27" s="163"/>
      <c r="C27" s="163"/>
      <c r="D27" s="174">
        <f>D25+1</f>
        <v>7</v>
      </c>
      <c r="E27" s="640" t="s">
        <v>1193</v>
      </c>
      <c r="F27" s="641"/>
      <c r="G27" s="641"/>
      <c r="H27" s="641"/>
      <c r="I27" s="641"/>
      <c r="J27" s="641"/>
      <c r="K27" s="641"/>
      <c r="L27" s="641"/>
    </row>
    <row r="28" spans="2:12" ht="12.75" customHeight="1">
      <c r="B28" s="163"/>
      <c r="C28" s="166"/>
      <c r="D28" s="166"/>
      <c r="E28" s="162"/>
      <c r="F28" s="167"/>
      <c r="G28" s="167"/>
      <c r="H28" s="167"/>
      <c r="I28" s="167"/>
      <c r="J28" s="167"/>
      <c r="K28" s="167"/>
      <c r="L28" s="167"/>
    </row>
    <row r="29" spans="2:12" ht="12.75" customHeight="1">
      <c r="B29" s="166"/>
      <c r="C29" s="163"/>
      <c r="D29" s="163"/>
    </row>
    <row r="30" spans="2:12" ht="21.75" hidden="1" customHeight="1">
      <c r="C30" s="170" t="e">
        <f>#REF!+1</f>
        <v>#REF!</v>
      </c>
      <c r="D30" s="175"/>
      <c r="E30" s="171" t="s">
        <v>343</v>
      </c>
      <c r="F30" s="172"/>
      <c r="G30" s="172"/>
      <c r="H30" s="172"/>
      <c r="I30" s="172"/>
      <c r="J30" s="173"/>
    </row>
    <row r="31" spans="2:12">
      <c r="C31" s="169"/>
      <c r="D31" s="169"/>
    </row>
    <row r="32" spans="2:12">
      <c r="C32" s="169"/>
      <c r="D32" s="169"/>
    </row>
    <row r="33" spans="3:4">
      <c r="C33" s="169"/>
      <c r="D33" s="169"/>
    </row>
    <row r="34" spans="3:4">
      <c r="C34" s="169"/>
      <c r="D34" s="169"/>
    </row>
    <row r="35" spans="3:4">
      <c r="C35" s="169"/>
      <c r="D35" s="169"/>
    </row>
    <row r="36" spans="3:4">
      <c r="C36" s="169"/>
      <c r="D36" s="169"/>
    </row>
    <row r="37" spans="3:4">
      <c r="C37" s="169"/>
      <c r="D37" s="169"/>
    </row>
  </sheetData>
  <sheetProtection sheet="1"/>
  <mergeCells count="14">
    <mergeCell ref="E17:L17"/>
    <mergeCell ref="E25:L25"/>
    <mergeCell ref="E27:L27"/>
    <mergeCell ref="E18:L18"/>
    <mergeCell ref="E19:L19"/>
    <mergeCell ref="E20:L20"/>
    <mergeCell ref="E22:L22"/>
    <mergeCell ref="E23:L23"/>
    <mergeCell ref="E24:L24"/>
    <mergeCell ref="C3:J3"/>
    <mergeCell ref="E4:L4"/>
    <mergeCell ref="E5:L5"/>
    <mergeCell ref="E6:L6"/>
    <mergeCell ref="E16:L16"/>
  </mergeCells>
  <phoneticPr fontId="2"/>
  <hyperlinks>
    <hyperlink ref="E30"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4"/>
  <sheetViews>
    <sheetView zoomScale="85" zoomScaleNormal="85" zoomScaleSheetLayoutView="70" workbookViewId="0">
      <selection sqref="A1:A2"/>
    </sheetView>
  </sheetViews>
  <sheetFormatPr defaultRowHeight="13.5"/>
  <cols>
    <col min="1" max="1" width="3.453125" style="213" bestFit="1" customWidth="1"/>
    <col min="2" max="2" width="4.81640625" style="213" bestFit="1" customWidth="1"/>
    <col min="3" max="3" width="37.54296875" style="213" bestFit="1" customWidth="1"/>
    <col min="4" max="4" width="6.90625" style="213" bestFit="1" customWidth="1"/>
    <col min="5" max="5" width="5.90625" style="213" customWidth="1"/>
    <col min="6" max="6" width="6.36328125" style="213" bestFit="1" customWidth="1"/>
    <col min="7" max="7" width="37.36328125" style="213" customWidth="1"/>
    <col min="8" max="12" width="41.81640625" style="213" customWidth="1"/>
    <col min="13" max="16384" width="8.7265625" style="213"/>
  </cols>
  <sheetData>
    <row r="1" spans="1:7" ht="28.5" customHeight="1">
      <c r="A1" s="635"/>
      <c r="B1" s="214" t="s">
        <v>461</v>
      </c>
      <c r="C1" s="214" t="s">
        <v>460</v>
      </c>
      <c r="D1" s="214" t="s">
        <v>463</v>
      </c>
      <c r="E1" s="214" t="s">
        <v>1160</v>
      </c>
      <c r="F1" s="567" t="s">
        <v>1161</v>
      </c>
      <c r="G1" s="214" t="s">
        <v>532</v>
      </c>
    </row>
    <row r="2" spans="1:7" ht="30" customHeight="1">
      <c r="A2" s="636"/>
      <c r="B2" s="601">
        <v>1</v>
      </c>
      <c r="C2" s="602" t="s">
        <v>462</v>
      </c>
      <c r="D2" s="603" t="s">
        <v>1202</v>
      </c>
      <c r="E2" s="603" t="s">
        <v>1145</v>
      </c>
      <c r="F2" s="604"/>
      <c r="G2" s="605"/>
    </row>
    <row r="3" spans="1:7" ht="30" customHeight="1">
      <c r="A3" s="631" t="s">
        <v>536</v>
      </c>
      <c r="B3" s="642" t="s">
        <v>534</v>
      </c>
      <c r="C3" s="614" t="s">
        <v>915</v>
      </c>
      <c r="D3" s="615" t="s">
        <v>913</v>
      </c>
      <c r="E3" s="615" t="s">
        <v>1131</v>
      </c>
      <c r="F3" s="616"/>
      <c r="G3" s="617" t="s">
        <v>568</v>
      </c>
    </row>
    <row r="4" spans="1:7" ht="30" customHeight="1">
      <c r="A4" s="632"/>
      <c r="B4" s="643"/>
      <c r="C4" s="606" t="s">
        <v>1102</v>
      </c>
      <c r="D4" s="603" t="s">
        <v>913</v>
      </c>
      <c r="E4" s="603" t="s">
        <v>1131</v>
      </c>
      <c r="F4" s="604"/>
      <c r="G4" s="605" t="s">
        <v>568</v>
      </c>
    </row>
    <row r="5" spans="1:7" ht="30" customHeight="1">
      <c r="A5" s="632"/>
      <c r="B5" s="643"/>
      <c r="C5" s="614" t="s">
        <v>1200</v>
      </c>
      <c r="D5" s="615" t="s">
        <v>913</v>
      </c>
      <c r="E5" s="615" t="s">
        <v>1131</v>
      </c>
      <c r="F5" s="616"/>
      <c r="G5" s="617" t="s">
        <v>568</v>
      </c>
    </row>
    <row r="6" spans="1:7" ht="30" customHeight="1">
      <c r="A6" s="633"/>
      <c r="B6" s="644"/>
      <c r="C6" s="602" t="s">
        <v>917</v>
      </c>
      <c r="D6" s="603" t="s">
        <v>1203</v>
      </c>
      <c r="E6" s="603" t="s">
        <v>1131</v>
      </c>
      <c r="F6" s="604"/>
      <c r="G6" s="605" t="s">
        <v>568</v>
      </c>
    </row>
    <row r="7" spans="1:7" ht="30" customHeight="1">
      <c r="A7" s="634" t="s">
        <v>537</v>
      </c>
      <c r="B7" s="618" t="s">
        <v>464</v>
      </c>
      <c r="C7" s="614" t="s">
        <v>489</v>
      </c>
      <c r="D7" s="615" t="s">
        <v>1201</v>
      </c>
      <c r="E7" s="615" t="s">
        <v>1131</v>
      </c>
      <c r="F7" s="616"/>
      <c r="G7" s="617" t="s">
        <v>568</v>
      </c>
    </row>
    <row r="8" spans="1:7" ht="30" customHeight="1">
      <c r="A8" s="632"/>
      <c r="B8" s="607" t="s">
        <v>465</v>
      </c>
      <c r="C8" s="602" t="s">
        <v>490</v>
      </c>
      <c r="D8" s="603" t="s">
        <v>1201</v>
      </c>
      <c r="E8" s="603" t="s">
        <v>1131</v>
      </c>
      <c r="F8" s="604"/>
      <c r="G8" s="605" t="s">
        <v>568</v>
      </c>
    </row>
    <row r="9" spans="1:7" ht="30" customHeight="1">
      <c r="A9" s="632"/>
      <c r="B9" s="618" t="s">
        <v>466</v>
      </c>
      <c r="C9" s="614" t="s">
        <v>491</v>
      </c>
      <c r="D9" s="615" t="s">
        <v>527</v>
      </c>
      <c r="E9" s="615" t="s">
        <v>1131</v>
      </c>
      <c r="F9" s="616"/>
      <c r="G9" s="617" t="s">
        <v>568</v>
      </c>
    </row>
    <row r="10" spans="1:7" ht="30" customHeight="1">
      <c r="A10" s="632"/>
      <c r="B10" s="607" t="s">
        <v>467</v>
      </c>
      <c r="C10" s="602" t="s">
        <v>492</v>
      </c>
      <c r="D10" s="603" t="s">
        <v>1201</v>
      </c>
      <c r="E10" s="603" t="s">
        <v>1131</v>
      </c>
      <c r="F10" s="604"/>
      <c r="G10" s="605" t="s">
        <v>568</v>
      </c>
    </row>
    <row r="11" spans="1:7" ht="30" customHeight="1">
      <c r="A11" s="632"/>
      <c r="B11" s="618" t="s">
        <v>468</v>
      </c>
      <c r="C11" s="614" t="s">
        <v>518</v>
      </c>
      <c r="D11" s="615" t="s">
        <v>527</v>
      </c>
      <c r="E11" s="615" t="s">
        <v>1127</v>
      </c>
      <c r="F11" s="616"/>
      <c r="G11" s="617" t="s">
        <v>1198</v>
      </c>
    </row>
    <row r="12" spans="1:7" ht="30" customHeight="1">
      <c r="A12" s="632"/>
      <c r="B12" s="607" t="s">
        <v>469</v>
      </c>
      <c r="C12" s="602" t="s">
        <v>493</v>
      </c>
      <c r="D12" s="603" t="s">
        <v>1201</v>
      </c>
      <c r="E12" s="603" t="s">
        <v>1131</v>
      </c>
      <c r="F12" s="604"/>
      <c r="G12" s="605" t="s">
        <v>568</v>
      </c>
    </row>
    <row r="13" spans="1:7" ht="30" customHeight="1">
      <c r="A13" s="632"/>
      <c r="B13" s="618" t="s">
        <v>470</v>
      </c>
      <c r="C13" s="614" t="s">
        <v>494</v>
      </c>
      <c r="D13" s="615" t="s">
        <v>1201</v>
      </c>
      <c r="E13" s="615" t="s">
        <v>1131</v>
      </c>
      <c r="F13" s="616"/>
      <c r="G13" s="617" t="s">
        <v>568</v>
      </c>
    </row>
    <row r="14" spans="1:7" ht="30" customHeight="1">
      <c r="A14" s="632"/>
      <c r="B14" s="607" t="s">
        <v>471</v>
      </c>
      <c r="C14" s="602" t="s">
        <v>495</v>
      </c>
      <c r="D14" s="603" t="s">
        <v>1201</v>
      </c>
      <c r="E14" s="603" t="s">
        <v>1131</v>
      </c>
      <c r="F14" s="604"/>
      <c r="G14" s="605" t="s">
        <v>568</v>
      </c>
    </row>
    <row r="15" spans="1:7" ht="30" customHeight="1">
      <c r="A15" s="632"/>
      <c r="B15" s="618" t="s">
        <v>472</v>
      </c>
      <c r="C15" s="614" t="s">
        <v>496</v>
      </c>
      <c r="D15" s="615" t="s">
        <v>527</v>
      </c>
      <c r="E15" s="615" t="s">
        <v>1131</v>
      </c>
      <c r="F15" s="616"/>
      <c r="G15" s="617" t="s">
        <v>568</v>
      </c>
    </row>
    <row r="16" spans="1:7" ht="30" customHeight="1">
      <c r="A16" s="632"/>
      <c r="B16" s="607" t="s">
        <v>473</v>
      </c>
      <c r="C16" s="602" t="s">
        <v>497</v>
      </c>
      <c r="D16" s="603" t="s">
        <v>527</v>
      </c>
      <c r="E16" s="603" t="s">
        <v>1131</v>
      </c>
      <c r="F16" s="604"/>
      <c r="G16" s="605" t="s">
        <v>568</v>
      </c>
    </row>
    <row r="17" spans="1:7" ht="30" customHeight="1">
      <c r="A17" s="632"/>
      <c r="B17" s="618" t="s">
        <v>474</v>
      </c>
      <c r="C17" s="614" t="s">
        <v>498</v>
      </c>
      <c r="D17" s="615" t="s">
        <v>527</v>
      </c>
      <c r="E17" s="615" t="s">
        <v>1131</v>
      </c>
      <c r="F17" s="616"/>
      <c r="G17" s="617" t="s">
        <v>568</v>
      </c>
    </row>
    <row r="18" spans="1:7" ht="30" customHeight="1">
      <c r="A18" s="632"/>
      <c r="B18" s="607" t="s">
        <v>475</v>
      </c>
      <c r="C18" s="602" t="s">
        <v>499</v>
      </c>
      <c r="D18" s="603" t="s">
        <v>527</v>
      </c>
      <c r="E18" s="603" t="s">
        <v>1127</v>
      </c>
      <c r="F18" s="604"/>
      <c r="G18" s="608" t="s">
        <v>1142</v>
      </c>
    </row>
    <row r="19" spans="1:7" ht="30" customHeight="1">
      <c r="A19" s="632"/>
      <c r="B19" s="618" t="s">
        <v>476</v>
      </c>
      <c r="C19" s="614" t="s">
        <v>500</v>
      </c>
      <c r="D19" s="615" t="s">
        <v>527</v>
      </c>
      <c r="E19" s="615" t="s">
        <v>530</v>
      </c>
      <c r="F19" s="616"/>
      <c r="G19" s="619" t="s">
        <v>1206</v>
      </c>
    </row>
    <row r="20" spans="1:7" ht="30" customHeight="1">
      <c r="A20" s="632"/>
      <c r="B20" s="607" t="s">
        <v>477</v>
      </c>
      <c r="C20" s="602" t="s">
        <v>501</v>
      </c>
      <c r="D20" s="603" t="s">
        <v>527</v>
      </c>
      <c r="E20" s="603" t="s">
        <v>1205</v>
      </c>
      <c r="F20" s="604"/>
      <c r="G20" s="608" t="s">
        <v>1206</v>
      </c>
    </row>
    <row r="21" spans="1:7" ht="30" customHeight="1">
      <c r="A21" s="632"/>
      <c r="B21" s="618" t="s">
        <v>478</v>
      </c>
      <c r="C21" s="614" t="s">
        <v>502</v>
      </c>
      <c r="D21" s="615" t="s">
        <v>527</v>
      </c>
      <c r="E21" s="615" t="s">
        <v>1127</v>
      </c>
      <c r="F21" s="616"/>
      <c r="G21" s="617" t="s">
        <v>1146</v>
      </c>
    </row>
    <row r="22" spans="1:7" ht="30" customHeight="1">
      <c r="A22" s="632"/>
      <c r="B22" s="607" t="s">
        <v>479</v>
      </c>
      <c r="C22" s="602" t="s">
        <v>970</v>
      </c>
      <c r="D22" s="603" t="s">
        <v>527</v>
      </c>
      <c r="E22" s="603" t="s">
        <v>1127</v>
      </c>
      <c r="F22" s="604"/>
      <c r="G22" s="608" t="s">
        <v>1128</v>
      </c>
    </row>
    <row r="23" spans="1:7" ht="30" customHeight="1">
      <c r="A23" s="632"/>
      <c r="B23" s="618" t="s">
        <v>480</v>
      </c>
      <c r="C23" s="614" t="s">
        <v>912</v>
      </c>
      <c r="D23" s="615" t="s">
        <v>527</v>
      </c>
      <c r="E23" s="615" t="s">
        <v>1144</v>
      </c>
      <c r="F23" s="616"/>
      <c r="G23" s="617" t="s">
        <v>568</v>
      </c>
    </row>
    <row r="24" spans="1:7" ht="30" customHeight="1">
      <c r="A24" s="632"/>
      <c r="B24" s="607" t="s">
        <v>992</v>
      </c>
      <c r="C24" s="602" t="s">
        <v>503</v>
      </c>
      <c r="D24" s="603" t="s">
        <v>1201</v>
      </c>
      <c r="E24" s="603" t="s">
        <v>1127</v>
      </c>
      <c r="F24" s="604"/>
      <c r="G24" s="608" t="s">
        <v>1150</v>
      </c>
    </row>
    <row r="25" spans="1:7" ht="30" customHeight="1">
      <c r="A25" s="632"/>
      <c r="B25" s="618" t="s">
        <v>481</v>
      </c>
      <c r="C25" s="614" t="s">
        <v>504</v>
      </c>
      <c r="D25" s="615" t="s">
        <v>527</v>
      </c>
      <c r="E25" s="615" t="s">
        <v>1127</v>
      </c>
      <c r="F25" s="616"/>
      <c r="G25" s="619" t="s">
        <v>1150</v>
      </c>
    </row>
    <row r="26" spans="1:7" ht="30" customHeight="1">
      <c r="A26" s="632"/>
      <c r="B26" s="607" t="s">
        <v>482</v>
      </c>
      <c r="C26" s="602" t="s">
        <v>505</v>
      </c>
      <c r="D26" s="603" t="s">
        <v>527</v>
      </c>
      <c r="E26" s="603" t="s">
        <v>1127</v>
      </c>
      <c r="F26" s="604"/>
      <c r="G26" s="605" t="s">
        <v>1152</v>
      </c>
    </row>
    <row r="27" spans="1:7" ht="30" customHeight="1">
      <c r="A27" s="632"/>
      <c r="B27" s="618" t="s">
        <v>483</v>
      </c>
      <c r="C27" s="614" t="s">
        <v>506</v>
      </c>
      <c r="D27" s="615" t="s">
        <v>527</v>
      </c>
      <c r="E27" s="615" t="s">
        <v>1127</v>
      </c>
      <c r="F27" s="616"/>
      <c r="G27" s="619" t="s">
        <v>1150</v>
      </c>
    </row>
    <row r="28" spans="1:7" ht="30" customHeight="1">
      <c r="A28" s="632"/>
      <c r="B28" s="607" t="s">
        <v>484</v>
      </c>
      <c r="C28" s="602" t="s">
        <v>507</v>
      </c>
      <c r="D28" s="603" t="s">
        <v>527</v>
      </c>
      <c r="E28" s="603" t="s">
        <v>1127</v>
      </c>
      <c r="F28" s="604"/>
      <c r="G28" s="605" t="s">
        <v>1148</v>
      </c>
    </row>
    <row r="29" spans="1:7" ht="30" customHeight="1">
      <c r="A29" s="632"/>
      <c r="B29" s="618" t="s">
        <v>485</v>
      </c>
      <c r="C29" s="614" t="s">
        <v>508</v>
      </c>
      <c r="D29" s="615" t="s">
        <v>527</v>
      </c>
      <c r="E29" s="615" t="s">
        <v>1127</v>
      </c>
      <c r="F29" s="616"/>
      <c r="G29" s="617" t="s">
        <v>1148</v>
      </c>
    </row>
    <row r="30" spans="1:7" ht="30" customHeight="1">
      <c r="A30" s="632"/>
      <c r="B30" s="607" t="s">
        <v>486</v>
      </c>
      <c r="C30" s="602" t="s">
        <v>509</v>
      </c>
      <c r="D30" s="603" t="s">
        <v>1201</v>
      </c>
      <c r="E30" s="603" t="s">
        <v>1131</v>
      </c>
      <c r="F30" s="604"/>
      <c r="G30" s="605" t="s">
        <v>568</v>
      </c>
    </row>
    <row r="31" spans="1:7" ht="30" customHeight="1">
      <c r="A31" s="632"/>
      <c r="B31" s="618" t="s">
        <v>487</v>
      </c>
      <c r="C31" s="614" t="s">
        <v>510</v>
      </c>
      <c r="D31" s="615" t="s">
        <v>1201</v>
      </c>
      <c r="E31" s="615" t="s">
        <v>1131</v>
      </c>
      <c r="F31" s="616"/>
      <c r="G31" s="617" t="s">
        <v>568</v>
      </c>
    </row>
    <row r="32" spans="1:7" ht="30" customHeight="1">
      <c r="A32" s="632"/>
      <c r="B32" s="607" t="s">
        <v>488</v>
      </c>
      <c r="C32" s="602" t="s">
        <v>1100</v>
      </c>
      <c r="D32" s="603" t="s">
        <v>1201</v>
      </c>
      <c r="E32" s="603" t="s">
        <v>1131</v>
      </c>
      <c r="F32" s="604"/>
      <c r="G32" s="605" t="s">
        <v>568</v>
      </c>
    </row>
    <row r="33" spans="1:7" ht="30" customHeight="1">
      <c r="A33" s="637"/>
      <c r="B33" s="618" t="s">
        <v>993</v>
      </c>
      <c r="C33" s="614" t="s">
        <v>969</v>
      </c>
      <c r="D33" s="615" t="s">
        <v>527</v>
      </c>
      <c r="E33" s="615" t="s">
        <v>1127</v>
      </c>
      <c r="F33" s="616"/>
      <c r="G33" s="617" t="s">
        <v>1128</v>
      </c>
    </row>
    <row r="34" spans="1:7" ht="30" customHeight="1">
      <c r="A34" s="634" t="s">
        <v>538</v>
      </c>
      <c r="B34" s="601">
        <v>4</v>
      </c>
      <c r="C34" s="602" t="s">
        <v>512</v>
      </c>
      <c r="D34" s="603" t="s">
        <v>519</v>
      </c>
      <c r="E34" s="603" t="s">
        <v>1131</v>
      </c>
      <c r="F34" s="604"/>
      <c r="G34" s="605" t="s">
        <v>568</v>
      </c>
    </row>
    <row r="35" spans="1:7" ht="30" customHeight="1">
      <c r="A35" s="632"/>
      <c r="B35" s="620">
        <v>5</v>
      </c>
      <c r="C35" s="614" t="s">
        <v>1207</v>
      </c>
      <c r="D35" s="615" t="s">
        <v>520</v>
      </c>
      <c r="E35" s="615" t="s">
        <v>1131</v>
      </c>
      <c r="F35" s="616"/>
      <c r="G35" s="617" t="s">
        <v>568</v>
      </c>
    </row>
    <row r="36" spans="1:7" ht="30" customHeight="1">
      <c r="A36" s="632"/>
      <c r="B36" s="601">
        <v>6</v>
      </c>
      <c r="C36" s="602" t="s">
        <v>514</v>
      </c>
      <c r="D36" s="603" t="s">
        <v>521</v>
      </c>
      <c r="E36" s="603" t="s">
        <v>1131</v>
      </c>
      <c r="F36" s="604"/>
      <c r="G36" s="605" t="s">
        <v>568</v>
      </c>
    </row>
    <row r="37" spans="1:7" ht="30" customHeight="1">
      <c r="A37" s="632"/>
      <c r="B37" s="620">
        <v>7</v>
      </c>
      <c r="C37" s="614" t="s">
        <v>585</v>
      </c>
      <c r="D37" s="615" t="s">
        <v>522</v>
      </c>
      <c r="E37" s="615" t="s">
        <v>1127</v>
      </c>
      <c r="F37" s="616"/>
      <c r="G37" s="617" t="s">
        <v>1128</v>
      </c>
    </row>
    <row r="38" spans="1:7" ht="30" customHeight="1">
      <c r="A38" s="632"/>
      <c r="B38" s="601">
        <v>8</v>
      </c>
      <c r="C38" s="602" t="s">
        <v>515</v>
      </c>
      <c r="D38" s="603" t="s">
        <v>523</v>
      </c>
      <c r="E38" s="603" t="s">
        <v>1127</v>
      </c>
      <c r="F38" s="604"/>
      <c r="G38" s="605" t="s">
        <v>1128</v>
      </c>
    </row>
    <row r="39" spans="1:7" ht="30" customHeight="1">
      <c r="A39" s="632"/>
      <c r="B39" s="620">
        <v>9</v>
      </c>
      <c r="C39" s="614" t="s">
        <v>516</v>
      </c>
      <c r="D39" s="615" t="s">
        <v>524</v>
      </c>
      <c r="E39" s="615" t="s">
        <v>1127</v>
      </c>
      <c r="F39" s="616"/>
      <c r="G39" s="617" t="s">
        <v>1128</v>
      </c>
    </row>
    <row r="40" spans="1:7" ht="30" customHeight="1">
      <c r="A40" s="632"/>
      <c r="B40" s="601">
        <v>10</v>
      </c>
      <c r="C40" s="602" t="s">
        <v>517</v>
      </c>
      <c r="D40" s="603" t="s">
        <v>525</v>
      </c>
      <c r="E40" s="603" t="s">
        <v>1127</v>
      </c>
      <c r="F40" s="604"/>
      <c r="G40" s="605" t="s">
        <v>1128</v>
      </c>
    </row>
    <row r="41" spans="1:7" ht="97.5" customHeight="1">
      <c r="A41" s="632"/>
      <c r="B41" s="620">
        <v>11</v>
      </c>
      <c r="C41" s="614" t="s">
        <v>511</v>
      </c>
      <c r="D41" s="615" t="s">
        <v>994</v>
      </c>
      <c r="E41" s="615" t="s">
        <v>1127</v>
      </c>
      <c r="F41" s="616"/>
      <c r="G41" s="619" t="s">
        <v>1162</v>
      </c>
    </row>
    <row r="42" spans="1:7" ht="30" customHeight="1">
      <c r="A42" s="633"/>
      <c r="B42" s="609">
        <v>12</v>
      </c>
      <c r="C42" s="610" t="s">
        <v>381</v>
      </c>
      <c r="D42" s="611" t="s">
        <v>526</v>
      </c>
      <c r="E42" s="611" t="s">
        <v>1127</v>
      </c>
      <c r="F42" s="612"/>
      <c r="G42" s="613" t="s">
        <v>1128</v>
      </c>
    </row>
    <row r="43" spans="1:7" ht="17.25" customHeight="1"/>
    <row r="44" spans="1:7" ht="17.25" customHeight="1"/>
  </sheetData>
  <mergeCells count="5">
    <mergeCell ref="A1:A2"/>
    <mergeCell ref="A3:A6"/>
    <mergeCell ref="B3:B6"/>
    <mergeCell ref="A7:A33"/>
    <mergeCell ref="A34:A42"/>
  </mergeCells>
  <phoneticPr fontId="2"/>
  <pageMargins left="0.23622047244094491" right="0.23622047244094491" top="0.74803149606299213" bottom="0.74803149606299213" header="0.31496062992125984" footer="0.31496062992125984"/>
  <pageSetup paperSize="9" scale="59" orientation="portrait" blackAndWhite="1" r:id="rId1"/>
  <ignoredErrors>
    <ignoredError sqref="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3"/>
  <sheetViews>
    <sheetView showGridLines="0" view="pageBreakPreview" zoomScaleNormal="100" zoomScaleSheetLayoutView="100" workbookViewId="0">
      <selection activeCell="A2" sqref="A2"/>
    </sheetView>
  </sheetViews>
  <sheetFormatPr defaultRowHeight="12.75"/>
  <cols>
    <col min="1" max="1" width="0.81640625" style="368" customWidth="1"/>
    <col min="2" max="2" width="0.81640625" style="367" customWidth="1"/>
    <col min="3" max="3" width="9.453125" style="367" customWidth="1"/>
    <col min="4" max="4" width="10.54296875" style="367" customWidth="1"/>
    <col min="5" max="5" width="3.81640625" style="367" customWidth="1"/>
    <col min="6" max="8" width="2.54296875" style="367" customWidth="1"/>
    <col min="9" max="9" width="3.81640625" style="367" customWidth="1"/>
    <col min="10" max="11" width="13.08984375" style="367" customWidth="1"/>
    <col min="12" max="12" width="1.6328125" style="367" customWidth="1"/>
    <col min="13" max="13" width="2.26953125" style="368" customWidth="1"/>
    <col min="14" max="16384" width="8.7265625" style="368"/>
  </cols>
  <sheetData>
    <row r="1" spans="2:15" ht="7.5" customHeight="1"/>
    <row r="2" spans="2:15" ht="26.25" customHeight="1">
      <c r="B2" s="108" t="s">
        <v>1027</v>
      </c>
      <c r="N2" s="646"/>
      <c r="O2" s="646"/>
    </row>
    <row r="3" spans="2:15" ht="26.25" customHeight="1">
      <c r="C3" s="647" t="s">
        <v>1028</v>
      </c>
      <c r="D3" s="647"/>
      <c r="E3" s="647"/>
      <c r="F3" s="647"/>
      <c r="G3" s="647"/>
      <c r="H3" s="647"/>
      <c r="I3" s="647"/>
      <c r="J3" s="647"/>
      <c r="K3" s="647"/>
    </row>
    <row r="4" spans="2:15" ht="13.5" customHeight="1">
      <c r="C4" s="648" t="s">
        <v>1029</v>
      </c>
      <c r="D4" s="648" t="s">
        <v>1030</v>
      </c>
      <c r="E4" s="649" t="s">
        <v>1031</v>
      </c>
      <c r="F4" s="650"/>
      <c r="G4" s="650"/>
      <c r="H4" s="651"/>
      <c r="I4" s="648" t="s">
        <v>1032</v>
      </c>
      <c r="J4" s="648" t="s">
        <v>1033</v>
      </c>
      <c r="K4" s="648" t="s">
        <v>1034</v>
      </c>
    </row>
    <row r="5" spans="2:15">
      <c r="C5" s="648"/>
      <c r="D5" s="648"/>
      <c r="E5" s="369" t="s">
        <v>1035</v>
      </c>
      <c r="F5" s="369" t="s">
        <v>1036</v>
      </c>
      <c r="G5" s="369" t="s">
        <v>1037</v>
      </c>
      <c r="H5" s="369" t="s">
        <v>1038</v>
      </c>
      <c r="I5" s="648"/>
      <c r="J5" s="648"/>
      <c r="K5" s="648"/>
    </row>
    <row r="6" spans="2:15" ht="22.5" customHeight="1">
      <c r="C6" s="370"/>
      <c r="D6" s="370"/>
      <c r="E6" s="403"/>
      <c r="F6" s="407"/>
      <c r="G6" s="407"/>
      <c r="H6" s="407"/>
      <c r="I6" s="403"/>
      <c r="J6" s="370"/>
      <c r="K6" s="370"/>
    </row>
    <row r="7" spans="2:15" ht="22.5" customHeight="1">
      <c r="C7" s="372"/>
      <c r="D7" s="372"/>
      <c r="E7" s="404"/>
      <c r="F7" s="408"/>
      <c r="G7" s="408"/>
      <c r="H7" s="408"/>
      <c r="I7" s="404"/>
      <c r="J7" s="372"/>
      <c r="K7" s="372"/>
    </row>
    <row r="8" spans="2:15" ht="22.5" customHeight="1">
      <c r="C8" s="370"/>
      <c r="D8" s="370"/>
      <c r="E8" s="403"/>
      <c r="F8" s="407"/>
      <c r="G8" s="407"/>
      <c r="H8" s="407"/>
      <c r="I8" s="403"/>
      <c r="J8" s="370"/>
      <c r="K8" s="370"/>
    </row>
    <row r="9" spans="2:15" ht="22.5" customHeight="1">
      <c r="C9" s="372"/>
      <c r="D9" s="372"/>
      <c r="E9" s="404"/>
      <c r="F9" s="408"/>
      <c r="G9" s="408"/>
      <c r="H9" s="408"/>
      <c r="I9" s="404"/>
      <c r="J9" s="372"/>
      <c r="K9" s="372"/>
    </row>
    <row r="10" spans="2:15" ht="22.5" customHeight="1">
      <c r="C10" s="370"/>
      <c r="D10" s="370"/>
      <c r="E10" s="403"/>
      <c r="F10" s="407"/>
      <c r="G10" s="407"/>
      <c r="H10" s="407"/>
      <c r="I10" s="403"/>
      <c r="J10" s="370"/>
      <c r="K10" s="370"/>
    </row>
    <row r="11" spans="2:15" ht="22.5" customHeight="1">
      <c r="C11" s="372"/>
      <c r="D11" s="372"/>
      <c r="E11" s="404"/>
      <c r="F11" s="408"/>
      <c r="G11" s="408"/>
      <c r="H11" s="408"/>
      <c r="I11" s="404"/>
      <c r="J11" s="372"/>
      <c r="K11" s="372"/>
    </row>
    <row r="12" spans="2:15" ht="22.5" customHeight="1">
      <c r="C12" s="370"/>
      <c r="D12" s="370"/>
      <c r="E12" s="403"/>
      <c r="F12" s="407"/>
      <c r="G12" s="407"/>
      <c r="H12" s="407"/>
      <c r="I12" s="403"/>
      <c r="J12" s="370"/>
      <c r="K12" s="370"/>
    </row>
    <row r="13" spans="2:15" ht="22.5" customHeight="1">
      <c r="C13" s="372"/>
      <c r="D13" s="372"/>
      <c r="E13" s="404"/>
      <c r="F13" s="408"/>
      <c r="G13" s="408"/>
      <c r="H13" s="408"/>
      <c r="I13" s="404"/>
      <c r="J13" s="372"/>
      <c r="K13" s="372"/>
    </row>
    <row r="14" spans="2:15" ht="22.5" customHeight="1">
      <c r="C14" s="370"/>
      <c r="D14" s="370"/>
      <c r="E14" s="403"/>
      <c r="F14" s="407"/>
      <c r="G14" s="407"/>
      <c r="H14" s="407"/>
      <c r="I14" s="403"/>
      <c r="J14" s="370"/>
      <c r="K14" s="370"/>
    </row>
    <row r="15" spans="2:15" ht="22.5" customHeight="1">
      <c r="C15" s="372"/>
      <c r="D15" s="372"/>
      <c r="E15" s="404"/>
      <c r="F15" s="408"/>
      <c r="G15" s="408"/>
      <c r="H15" s="408"/>
      <c r="I15" s="404"/>
      <c r="J15" s="372"/>
      <c r="K15" s="372"/>
    </row>
    <row r="16" spans="2:15" ht="22.5" customHeight="1">
      <c r="C16" s="370"/>
      <c r="D16" s="370"/>
      <c r="E16" s="403"/>
      <c r="F16" s="407"/>
      <c r="G16" s="407"/>
      <c r="H16" s="407"/>
      <c r="I16" s="403"/>
      <c r="J16" s="370"/>
      <c r="K16" s="370"/>
    </row>
    <row r="17" spans="3:11" ht="22.5" customHeight="1">
      <c r="C17" s="372"/>
      <c r="D17" s="372"/>
      <c r="E17" s="404"/>
      <c r="F17" s="408"/>
      <c r="G17" s="408"/>
      <c r="H17" s="408"/>
      <c r="I17" s="404"/>
      <c r="J17" s="372"/>
      <c r="K17" s="372"/>
    </row>
    <row r="18" spans="3:11" ht="22.5" customHeight="1">
      <c r="C18" s="370"/>
      <c r="D18" s="370"/>
      <c r="E18" s="403"/>
      <c r="F18" s="407"/>
      <c r="G18" s="407"/>
      <c r="H18" s="407"/>
      <c r="I18" s="403"/>
      <c r="J18" s="370"/>
      <c r="K18" s="370"/>
    </row>
    <row r="19" spans="3:11" ht="22.5" customHeight="1">
      <c r="C19" s="372"/>
      <c r="D19" s="372"/>
      <c r="E19" s="404"/>
      <c r="F19" s="408"/>
      <c r="G19" s="408"/>
      <c r="H19" s="408"/>
      <c r="I19" s="404"/>
      <c r="J19" s="372"/>
      <c r="K19" s="372"/>
    </row>
    <row r="20" spans="3:11" ht="22.5" customHeight="1">
      <c r="C20" s="370"/>
      <c r="D20" s="370"/>
      <c r="E20" s="403"/>
      <c r="F20" s="407"/>
      <c r="G20" s="407"/>
      <c r="H20" s="407"/>
      <c r="I20" s="403"/>
      <c r="J20" s="370"/>
      <c r="K20" s="370"/>
    </row>
    <row r="21" spans="3:11" ht="22.5" customHeight="1">
      <c r="C21" s="372"/>
      <c r="D21" s="372"/>
      <c r="E21" s="404"/>
      <c r="F21" s="408"/>
      <c r="G21" s="408"/>
      <c r="H21" s="408"/>
      <c r="I21" s="404"/>
      <c r="J21" s="372"/>
      <c r="K21" s="372"/>
    </row>
    <row r="22" spans="3:11" ht="20.25" customHeight="1">
      <c r="C22" s="371" t="s">
        <v>1039</v>
      </c>
    </row>
    <row r="23" spans="3:11" ht="87" customHeight="1">
      <c r="C23" s="645" t="s">
        <v>1040</v>
      </c>
      <c r="D23" s="645"/>
      <c r="E23" s="645"/>
      <c r="F23" s="645"/>
      <c r="G23" s="645"/>
      <c r="H23" s="645"/>
      <c r="I23" s="645"/>
      <c r="J23" s="645"/>
      <c r="K23" s="645"/>
    </row>
  </sheetData>
  <sheetProtection sheet="1" objects="1" scenarios="1" formatCells="0" formatColumns="0" formatRows="0" insertColumns="0" insertRows="0" deleteRows="0" sort="0" autoFilter="0"/>
  <protectedRanges>
    <protectedRange sqref="I6:I21 E6:E21" name="範囲1"/>
  </protectedRanges>
  <mergeCells count="9">
    <mergeCell ref="C23:K23"/>
    <mergeCell ref="N2:O2"/>
    <mergeCell ref="C3:K3"/>
    <mergeCell ref="C4:C5"/>
    <mergeCell ref="D4:D5"/>
    <mergeCell ref="E4:H4"/>
    <mergeCell ref="I4:I5"/>
    <mergeCell ref="J4:J5"/>
    <mergeCell ref="K4:K5"/>
  </mergeCells>
  <phoneticPr fontId="2"/>
  <dataValidations count="6">
    <dataValidation imeMode="hiragana" allowBlank="1" showInputMessage="1" showErrorMessage="1" sqref="J6:K21"/>
    <dataValidation imeMode="halfAlpha" allowBlank="1" showInputMessage="1" showErrorMessage="1" prompt="数字は２桁半角で入力してください。" sqref="F6:H21"/>
    <dataValidation imeMode="hiragana" allowBlank="1" showInputMessage="1" showErrorMessage="1" promptTitle="全角にて入力" prompt="姓と名の間も半角で１マス空けてください。" sqref="D6:D21"/>
    <dataValidation imeMode="halfKatakana" allowBlank="1" showInputMessage="1" showErrorMessage="1" promptTitle="半角カナにて入力" prompt="姓と名の間も半角で１マス空けてください。" sqref="C6:C21"/>
    <dataValidation type="list" allowBlank="1" showInputMessage="1" showErrorMessage="1" sqref="E6:E21">
      <formula1>"T,S,H"</formula1>
    </dataValidation>
    <dataValidation type="list" allowBlank="1" showInputMessage="1" showErrorMessage="1" sqref="I6:I21">
      <formula1>"M,F"</formula1>
    </dataValidation>
  </dataValidations>
  <pageMargins left="0.74803149606299213" right="0.51181102362204722" top="0.59055118110236227" bottom="0.55118110236220474"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J47"/>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78" t="s">
        <v>354</v>
      </c>
      <c r="C1" s="2"/>
      <c r="D1" s="2"/>
      <c r="E1" s="2"/>
      <c r="F1" s="2"/>
      <c r="G1" s="46"/>
      <c r="H1" s="324"/>
    </row>
    <row r="2" spans="1:8" ht="22.5" customHeight="1">
      <c r="A2" s="733" t="s">
        <v>353</v>
      </c>
      <c r="B2" s="733"/>
      <c r="C2" s="733"/>
      <c r="D2" s="733"/>
      <c r="E2" s="733"/>
      <c r="F2" s="733"/>
      <c r="G2" s="733"/>
      <c r="H2" s="733"/>
    </row>
    <row r="3" spans="1:8" ht="9" customHeight="1" thickBot="1">
      <c r="A3" s="201"/>
      <c r="B3" s="201"/>
      <c r="C3" s="201"/>
      <c r="D3" s="201"/>
      <c r="E3" s="201"/>
      <c r="F3" s="201"/>
      <c r="G3" s="201"/>
      <c r="H3" s="201"/>
    </row>
    <row r="4" spans="1:8" ht="30" customHeight="1">
      <c r="A4" s="749" t="s">
        <v>404</v>
      </c>
      <c r="B4" s="750"/>
      <c r="C4" s="751"/>
      <c r="D4" s="752"/>
      <c r="E4" s="742"/>
      <c r="F4" s="743"/>
      <c r="G4" s="204" t="s">
        <v>1041</v>
      </c>
      <c r="H4" s="424" t="s">
        <v>1204</v>
      </c>
    </row>
    <row r="5" spans="1:8" ht="18.75" customHeight="1">
      <c r="A5" s="759" t="s">
        <v>204</v>
      </c>
      <c r="B5" s="760"/>
      <c r="C5" s="760"/>
      <c r="D5" s="761"/>
      <c r="E5" s="734"/>
      <c r="F5" s="735"/>
      <c r="G5" s="735"/>
      <c r="H5" s="736"/>
    </row>
    <row r="6" spans="1:8" ht="30" customHeight="1">
      <c r="A6" s="762" t="s">
        <v>1</v>
      </c>
      <c r="B6" s="763"/>
      <c r="C6" s="763"/>
      <c r="D6" s="764"/>
      <c r="E6" s="739"/>
      <c r="F6" s="740"/>
      <c r="G6" s="740"/>
      <c r="H6" s="741"/>
    </row>
    <row r="7" spans="1:8" ht="15" customHeight="1">
      <c r="A7" s="744" t="s">
        <v>2</v>
      </c>
      <c r="B7" s="745"/>
      <c r="C7" s="745"/>
      <c r="D7" s="678"/>
      <c r="E7" s="737" t="s">
        <v>3</v>
      </c>
      <c r="F7" s="3" t="s">
        <v>205</v>
      </c>
      <c r="G7" s="4" t="s">
        <v>4</v>
      </c>
      <c r="H7" s="205" t="s">
        <v>5</v>
      </c>
    </row>
    <row r="8" spans="1:8" ht="26.25" customHeight="1">
      <c r="A8" s="746"/>
      <c r="B8" s="747"/>
      <c r="C8" s="747"/>
      <c r="D8" s="681"/>
      <c r="E8" s="738"/>
      <c r="F8" s="586"/>
      <c r="G8" s="587"/>
      <c r="H8" s="573"/>
    </row>
    <row r="9" spans="1:8" ht="18.75" customHeight="1">
      <c r="A9" s="746"/>
      <c r="B9" s="747"/>
      <c r="C9" s="747"/>
      <c r="D9" s="681"/>
      <c r="E9" s="206" t="s">
        <v>357</v>
      </c>
      <c r="F9" s="753"/>
      <c r="G9" s="754"/>
      <c r="H9" s="755"/>
    </row>
    <row r="10" spans="1:8" ht="30" customHeight="1">
      <c r="A10" s="702"/>
      <c r="B10" s="748"/>
      <c r="C10" s="748"/>
      <c r="D10" s="681"/>
      <c r="E10" s="207" t="s">
        <v>355</v>
      </c>
      <c r="F10" s="756"/>
      <c r="G10" s="757"/>
      <c r="H10" s="758"/>
    </row>
    <row r="11" spans="1:8" ht="12.75" customHeight="1">
      <c r="A11" s="702"/>
      <c r="B11" s="748"/>
      <c r="C11" s="748"/>
      <c r="D11" s="681"/>
      <c r="E11" s="730" t="s">
        <v>356</v>
      </c>
      <c r="F11" s="425" t="s">
        <v>1042</v>
      </c>
      <c r="G11" s="426"/>
      <c r="H11" s="427"/>
    </row>
    <row r="12" spans="1:8" ht="33.75" customHeight="1">
      <c r="A12" s="704"/>
      <c r="B12" s="705"/>
      <c r="C12" s="705"/>
      <c r="D12" s="706"/>
      <c r="E12" s="765"/>
      <c r="F12" s="574"/>
      <c r="G12" s="731"/>
      <c r="H12" s="732"/>
    </row>
    <row r="13" spans="1:8" ht="45" customHeight="1">
      <c r="A13" s="676" t="s">
        <v>989</v>
      </c>
      <c r="B13" s="677"/>
      <c r="C13" s="677"/>
      <c r="D13" s="678"/>
      <c r="E13" s="34" t="s">
        <v>1011</v>
      </c>
      <c r="F13" s="727"/>
      <c r="G13" s="728"/>
      <c r="H13" s="729"/>
    </row>
    <row r="14" spans="1:8" ht="45" customHeight="1">
      <c r="A14" s="679"/>
      <c r="B14" s="680"/>
      <c r="C14" s="680"/>
      <c r="D14" s="681"/>
      <c r="E14" s="362" t="s">
        <v>1010</v>
      </c>
      <c r="F14" s="727"/>
      <c r="G14" s="728"/>
      <c r="H14" s="729"/>
    </row>
    <row r="15" spans="1:8" ht="45" customHeight="1">
      <c r="A15" s="679"/>
      <c r="B15" s="680"/>
      <c r="C15" s="680"/>
      <c r="D15" s="681"/>
      <c r="E15" s="208" t="s">
        <v>906</v>
      </c>
      <c r="F15" s="707"/>
      <c r="G15" s="708"/>
      <c r="H15" s="709"/>
    </row>
    <row r="16" spans="1:8" ht="12.75" customHeight="1">
      <c r="A16" s="679"/>
      <c r="B16" s="680"/>
      <c r="C16" s="680"/>
      <c r="D16" s="681"/>
      <c r="E16" s="730" t="s">
        <v>358</v>
      </c>
      <c r="F16" s="428" t="s">
        <v>1042</v>
      </c>
      <c r="G16" s="429"/>
      <c r="H16" s="430"/>
    </row>
    <row r="17" spans="1:8" ht="33.75" customHeight="1">
      <c r="A17" s="679"/>
      <c r="B17" s="680"/>
      <c r="C17" s="680"/>
      <c r="D17" s="681"/>
      <c r="E17" s="630"/>
      <c r="F17" s="574"/>
      <c r="G17" s="731"/>
      <c r="H17" s="732"/>
    </row>
    <row r="18" spans="1:8" ht="45" customHeight="1">
      <c r="A18" s="679"/>
      <c r="B18" s="680"/>
      <c r="C18" s="680"/>
      <c r="D18" s="681"/>
      <c r="E18" s="32" t="s">
        <v>586</v>
      </c>
      <c r="F18" s="707"/>
      <c r="G18" s="708"/>
      <c r="H18" s="709"/>
    </row>
    <row r="19" spans="1:8" ht="19.5" customHeight="1">
      <c r="A19" s="676" t="s">
        <v>988</v>
      </c>
      <c r="B19" s="677"/>
      <c r="C19" s="677"/>
      <c r="D19" s="678"/>
      <c r="E19" s="360" t="s">
        <v>1012</v>
      </c>
      <c r="F19" s="431"/>
      <c r="G19" s="361" t="s">
        <v>1009</v>
      </c>
      <c r="H19" s="432"/>
    </row>
    <row r="20" spans="1:8" ht="19.5" customHeight="1">
      <c r="A20" s="702"/>
      <c r="B20" s="703"/>
      <c r="C20" s="703"/>
      <c r="D20" s="681"/>
      <c r="E20" s="334" t="s">
        <v>971</v>
      </c>
      <c r="F20" s="433"/>
      <c r="G20" s="710"/>
      <c r="H20" s="711"/>
    </row>
    <row r="21" spans="1:8" ht="19.5" customHeight="1">
      <c r="A21" s="704"/>
      <c r="B21" s="705"/>
      <c r="C21" s="705"/>
      <c r="D21" s="706"/>
      <c r="E21" s="334" t="s">
        <v>972</v>
      </c>
      <c r="F21" s="323" t="s">
        <v>1016</v>
      </c>
      <c r="G21" s="361" t="s">
        <v>1009</v>
      </c>
      <c r="H21" s="575"/>
    </row>
    <row r="22" spans="1:8" ht="16.5" customHeight="1">
      <c r="A22" s="676" t="s">
        <v>1025</v>
      </c>
      <c r="B22" s="677"/>
      <c r="C22" s="677"/>
      <c r="D22" s="678"/>
      <c r="E22" s="716" t="s">
        <v>221</v>
      </c>
      <c r="F22" s="712" t="s">
        <v>0</v>
      </c>
      <c r="G22" s="713"/>
      <c r="H22" s="714"/>
    </row>
    <row r="23" spans="1:8" ht="22.5" customHeight="1">
      <c r="A23" s="679"/>
      <c r="B23" s="680"/>
      <c r="C23" s="680"/>
      <c r="D23" s="681"/>
      <c r="E23" s="717"/>
      <c r="F23" s="267" t="s">
        <v>694</v>
      </c>
      <c r="G23" s="208" t="s">
        <v>201</v>
      </c>
      <c r="H23" s="209" t="s">
        <v>202</v>
      </c>
    </row>
    <row r="24" spans="1:8" ht="22.5" customHeight="1">
      <c r="A24" s="702"/>
      <c r="B24" s="703"/>
      <c r="C24" s="703"/>
      <c r="D24" s="681"/>
      <c r="E24" s="363">
        <f>データ参照シート!B7</f>
        <v>0</v>
      </c>
      <c r="F24" s="335">
        <f>データ参照シート!B26</f>
        <v>0</v>
      </c>
      <c r="G24" s="335">
        <f>データ参照シート!B30</f>
        <v>0</v>
      </c>
      <c r="H24" s="336">
        <f>データ参照シート!B34</f>
        <v>0</v>
      </c>
    </row>
    <row r="25" spans="1:8" ht="22.5" customHeight="1">
      <c r="A25" s="702"/>
      <c r="B25" s="703"/>
      <c r="C25" s="703"/>
      <c r="D25" s="681"/>
      <c r="E25" s="363" t="str">
        <f>データ参照シート!B11</f>
        <v>-</v>
      </c>
      <c r="F25" s="335">
        <f>データ参照シート!B40</f>
        <v>0</v>
      </c>
      <c r="G25" s="335">
        <f>データ参照シート!B44</f>
        <v>0</v>
      </c>
      <c r="H25" s="336">
        <f>データ参照シート!B48</f>
        <v>0</v>
      </c>
    </row>
    <row r="26" spans="1:8" ht="22.5" customHeight="1">
      <c r="A26" s="702"/>
      <c r="B26" s="703"/>
      <c r="C26" s="703"/>
      <c r="D26" s="681"/>
      <c r="E26" s="363" t="str">
        <f>データ参照シート!B12</f>
        <v>-</v>
      </c>
      <c r="F26" s="335">
        <f>データ参照シート!B54</f>
        <v>0</v>
      </c>
      <c r="G26" s="335">
        <f>データ参照シート!B58</f>
        <v>0</v>
      </c>
      <c r="H26" s="336">
        <f>データ参照シート!B62</f>
        <v>0</v>
      </c>
    </row>
    <row r="27" spans="1:8" ht="22.5" customHeight="1">
      <c r="A27" s="702"/>
      <c r="B27" s="703"/>
      <c r="C27" s="703"/>
      <c r="D27" s="681"/>
      <c r="E27" s="363" t="str">
        <f>データ参照シート!B13</f>
        <v>-</v>
      </c>
      <c r="F27" s="335">
        <f>データ参照シート!B68</f>
        <v>0</v>
      </c>
      <c r="G27" s="335">
        <f>データ参照シート!B72</f>
        <v>0</v>
      </c>
      <c r="H27" s="336">
        <f>データ参照シート!B76</f>
        <v>0</v>
      </c>
    </row>
    <row r="28" spans="1:8" ht="22.5" customHeight="1">
      <c r="A28" s="704"/>
      <c r="B28" s="705"/>
      <c r="C28" s="705"/>
      <c r="D28" s="706"/>
      <c r="E28" s="185" t="s">
        <v>203</v>
      </c>
      <c r="F28" s="337">
        <f>SUM(F24:F27)</f>
        <v>0</v>
      </c>
      <c r="G28" s="337">
        <f>SUM(G24:G27)</f>
        <v>0</v>
      </c>
      <c r="H28" s="338">
        <f>SUM(H24:H27)</f>
        <v>0</v>
      </c>
    </row>
    <row r="29" spans="1:8" ht="26.25" customHeight="1">
      <c r="A29" s="718" t="s">
        <v>200</v>
      </c>
      <c r="B29" s="719"/>
      <c r="C29" s="715" t="s">
        <v>1002</v>
      </c>
      <c r="D29" s="654"/>
      <c r="E29" s="34" t="s">
        <v>359</v>
      </c>
      <c r="F29" s="31" t="s">
        <v>360</v>
      </c>
      <c r="G29" s="179" t="s">
        <v>361</v>
      </c>
      <c r="H29" s="180" t="s">
        <v>362</v>
      </c>
    </row>
    <row r="30" spans="1:8" ht="22.5" customHeight="1">
      <c r="A30" s="720"/>
      <c r="B30" s="721"/>
      <c r="C30" s="715" t="s">
        <v>587</v>
      </c>
      <c r="D30" s="654"/>
      <c r="E30" s="339" t="e">
        <f>IF($E$4&lt;&gt;"バイオマス燃料製造",データ参照シート!B187,"-")</f>
        <v>#N/A</v>
      </c>
      <c r="F30" s="685" t="e">
        <f>データ参照シート!B186</f>
        <v>#N/A</v>
      </c>
      <c r="G30" s="685" t="e">
        <f>データ参照シート!B192</f>
        <v>#N/A</v>
      </c>
      <c r="H30" s="724" t="str">
        <f>データ参照シート!B191</f>
        <v/>
      </c>
    </row>
    <row r="31" spans="1:8" ht="22.5" customHeight="1">
      <c r="A31" s="720"/>
      <c r="B31" s="721"/>
      <c r="C31" s="715" t="s">
        <v>588</v>
      </c>
      <c r="D31" s="654"/>
      <c r="E31" s="339" t="e">
        <f>IF($E$4&lt;&gt;"バイオマス燃料製造",データ参照シート!B188,"-")</f>
        <v>#N/A</v>
      </c>
      <c r="F31" s="686"/>
      <c r="G31" s="686"/>
      <c r="H31" s="725"/>
    </row>
    <row r="32" spans="1:8" ht="22.5" customHeight="1">
      <c r="A32" s="720"/>
      <c r="B32" s="721"/>
      <c r="C32" s="715" t="s">
        <v>589</v>
      </c>
      <c r="D32" s="654"/>
      <c r="E32" s="339" t="e">
        <f>IF($E$4&lt;&gt;"バイオマス燃料製造",データ参照シート!B189,"-")</f>
        <v>#N/A</v>
      </c>
      <c r="F32" s="686"/>
      <c r="G32" s="686"/>
      <c r="H32" s="725"/>
    </row>
    <row r="33" spans="1:10" ht="22.5" customHeight="1">
      <c r="A33" s="722"/>
      <c r="B33" s="723"/>
      <c r="C33" s="675" t="s">
        <v>590</v>
      </c>
      <c r="D33" s="654"/>
      <c r="E33" s="339" t="e">
        <f>IF($E$4&lt;&gt;"バイオマス燃料製造",データ参照シート!B190,"-")</f>
        <v>#N/A</v>
      </c>
      <c r="F33" s="687"/>
      <c r="G33" s="687"/>
      <c r="H33" s="726"/>
    </row>
    <row r="34" spans="1:10" ht="22.5" customHeight="1">
      <c r="A34" s="676" t="s">
        <v>995</v>
      </c>
      <c r="B34" s="677"/>
      <c r="C34" s="677"/>
      <c r="D34" s="678"/>
      <c r="E34" s="691" t="s">
        <v>1097</v>
      </c>
      <c r="F34" s="692"/>
      <c r="G34" s="692"/>
      <c r="H34" s="693"/>
      <c r="J34" s="1" t="s">
        <v>100</v>
      </c>
    </row>
    <row r="35" spans="1:10" ht="22.5" customHeight="1">
      <c r="A35" s="679"/>
      <c r="B35" s="680"/>
      <c r="C35" s="680"/>
      <c r="D35" s="681"/>
      <c r="E35" s="699" t="s">
        <v>1098</v>
      </c>
      <c r="F35" s="700"/>
      <c r="G35" s="700"/>
      <c r="H35" s="701"/>
    </row>
    <row r="36" spans="1:10" ht="22.5" customHeight="1" thickBot="1">
      <c r="A36" s="682"/>
      <c r="B36" s="683"/>
      <c r="C36" s="683"/>
      <c r="D36" s="684"/>
      <c r="E36" s="688" t="s">
        <v>1195</v>
      </c>
      <c r="F36" s="689"/>
      <c r="G36" s="689"/>
      <c r="H36" s="690"/>
    </row>
    <row r="37" spans="1:10" ht="8.25" customHeight="1">
      <c r="A37" s="359"/>
      <c r="B37" s="373"/>
      <c r="C37" s="373"/>
      <c r="D37" s="374"/>
      <c r="E37" s="375"/>
      <c r="F37" s="375"/>
      <c r="G37" s="375"/>
      <c r="H37" s="375"/>
    </row>
    <row r="38" spans="1:10" ht="24.75" customHeight="1" thickBot="1"/>
    <row r="39" spans="1:10" ht="37.5" customHeight="1">
      <c r="A39" s="696" t="s">
        <v>1043</v>
      </c>
      <c r="B39" s="697"/>
      <c r="C39" s="697"/>
      <c r="D39" s="698"/>
      <c r="E39" s="694"/>
      <c r="F39" s="695"/>
      <c r="G39" s="406" t="s">
        <v>1094</v>
      </c>
      <c r="H39" s="625"/>
    </row>
    <row r="40" spans="1:10" ht="42.75" customHeight="1">
      <c r="A40" s="666" t="s">
        <v>1109</v>
      </c>
      <c r="B40" s="667"/>
      <c r="C40" s="667"/>
      <c r="D40" s="668"/>
      <c r="E40" s="418" t="s">
        <v>1110</v>
      </c>
      <c r="F40" s="658"/>
      <c r="G40" s="659"/>
      <c r="H40" s="660"/>
    </row>
    <row r="41" spans="1:10" ht="30.75" customHeight="1">
      <c r="A41" s="669"/>
      <c r="B41" s="670"/>
      <c r="C41" s="670"/>
      <c r="D41" s="671"/>
      <c r="E41" s="418" t="s">
        <v>1124</v>
      </c>
      <c r="F41" s="658"/>
      <c r="G41" s="659"/>
      <c r="H41" s="660"/>
    </row>
    <row r="42" spans="1:10" ht="135" customHeight="1">
      <c r="A42" s="669"/>
      <c r="B42" s="670"/>
      <c r="C42" s="670"/>
      <c r="D42" s="671"/>
      <c r="E42" s="418" t="s">
        <v>1129</v>
      </c>
      <c r="F42" s="658"/>
      <c r="G42" s="659"/>
      <c r="H42" s="660"/>
    </row>
    <row r="43" spans="1:10" ht="135" customHeight="1">
      <c r="A43" s="672"/>
      <c r="B43" s="673"/>
      <c r="C43" s="673"/>
      <c r="D43" s="674"/>
      <c r="E43" s="418" t="s">
        <v>1111</v>
      </c>
      <c r="F43" s="658"/>
      <c r="G43" s="659"/>
      <c r="H43" s="660"/>
    </row>
    <row r="44" spans="1:10" ht="73.5" customHeight="1">
      <c r="A44" s="652" t="s">
        <v>1092</v>
      </c>
      <c r="B44" s="653"/>
      <c r="C44" s="653"/>
      <c r="D44" s="654"/>
      <c r="E44" s="658"/>
      <c r="F44" s="661"/>
      <c r="G44" s="661"/>
      <c r="H44" s="662"/>
    </row>
    <row r="45" spans="1:10" ht="135" customHeight="1">
      <c r="A45" s="652" t="s">
        <v>1096</v>
      </c>
      <c r="B45" s="653"/>
      <c r="C45" s="653"/>
      <c r="D45" s="654"/>
      <c r="E45" s="658"/>
      <c r="F45" s="661"/>
      <c r="G45" s="661"/>
      <c r="H45" s="662"/>
    </row>
    <row r="46" spans="1:10" ht="135" customHeight="1">
      <c r="A46" s="652" t="s">
        <v>1095</v>
      </c>
      <c r="B46" s="653"/>
      <c r="C46" s="653"/>
      <c r="D46" s="654"/>
      <c r="E46" s="658"/>
      <c r="F46" s="661"/>
      <c r="G46" s="661"/>
      <c r="H46" s="662"/>
    </row>
    <row r="47" spans="1:10" ht="135" customHeight="1" thickBot="1">
      <c r="A47" s="663" t="s">
        <v>1093</v>
      </c>
      <c r="B47" s="664"/>
      <c r="C47" s="664"/>
      <c r="D47" s="665"/>
      <c r="E47" s="655"/>
      <c r="F47" s="656"/>
      <c r="G47" s="656"/>
      <c r="H47" s="657"/>
    </row>
  </sheetData>
  <sheetProtection sheet="1" objects="1" scenarios="1"/>
  <dataConsolidate/>
  <mergeCells count="53">
    <mergeCell ref="A2:H2"/>
    <mergeCell ref="E5:H5"/>
    <mergeCell ref="E7:E8"/>
    <mergeCell ref="E6:H6"/>
    <mergeCell ref="E4:F4"/>
    <mergeCell ref="A7:D12"/>
    <mergeCell ref="G12:H12"/>
    <mergeCell ref="A4:D4"/>
    <mergeCell ref="F9:H9"/>
    <mergeCell ref="F10:H10"/>
    <mergeCell ref="A5:D5"/>
    <mergeCell ref="A6:D6"/>
    <mergeCell ref="E11:E12"/>
    <mergeCell ref="F14:H14"/>
    <mergeCell ref="F15:H15"/>
    <mergeCell ref="F13:H13"/>
    <mergeCell ref="E16:E17"/>
    <mergeCell ref="G17:H17"/>
    <mergeCell ref="E39:F39"/>
    <mergeCell ref="A39:D39"/>
    <mergeCell ref="E35:H35"/>
    <mergeCell ref="A13:D18"/>
    <mergeCell ref="A19:D21"/>
    <mergeCell ref="F18:H18"/>
    <mergeCell ref="G20:H20"/>
    <mergeCell ref="F22:H22"/>
    <mergeCell ref="C30:D30"/>
    <mergeCell ref="C31:D31"/>
    <mergeCell ref="C32:D32"/>
    <mergeCell ref="A22:D28"/>
    <mergeCell ref="E22:E23"/>
    <mergeCell ref="A29:B33"/>
    <mergeCell ref="C29:D29"/>
    <mergeCell ref="H30:H33"/>
    <mergeCell ref="C33:D33"/>
    <mergeCell ref="A34:D36"/>
    <mergeCell ref="G30:G33"/>
    <mergeCell ref="F30:F33"/>
    <mergeCell ref="E36:H36"/>
    <mergeCell ref="E34:H34"/>
    <mergeCell ref="A46:D46"/>
    <mergeCell ref="E47:H47"/>
    <mergeCell ref="F41:H41"/>
    <mergeCell ref="F42:H42"/>
    <mergeCell ref="F43:H43"/>
    <mergeCell ref="E46:H46"/>
    <mergeCell ref="A47:D47"/>
    <mergeCell ref="A40:D43"/>
    <mergeCell ref="F40:H40"/>
    <mergeCell ref="A45:D45"/>
    <mergeCell ref="E45:H45"/>
    <mergeCell ref="A44:D44"/>
    <mergeCell ref="E44:H44"/>
  </mergeCells>
  <phoneticPr fontId="2"/>
  <conditionalFormatting sqref="F26:H26">
    <cfRule type="expression" dxfId="84" priority="6" stopIfTrue="1">
      <formula>$E$26="記載不要"</formula>
    </cfRule>
  </conditionalFormatting>
  <conditionalFormatting sqref="F27:H27">
    <cfRule type="expression" dxfId="83" priority="5" stopIfTrue="1">
      <formula>$E$27="記載不要"</formula>
    </cfRule>
  </conditionalFormatting>
  <conditionalFormatting sqref="H4">
    <cfRule type="expression" dxfId="82" priority="31" stopIfTrue="1">
      <formula>AND(#REF!="",$H$4&lt;&gt;"")</formula>
    </cfRule>
  </conditionalFormatting>
  <dataValidations xWindow="425" yWindow="528" count="14">
    <dataValidation type="whole" imeMode="halfAlpha" operator="greaterThan" allowBlank="1" showInputMessage="1" showErrorMessage="1" errorTitle="入力規則違反" error="整数を入力して下さい。_x000a_※「○○人」のような記述はできません。" prompt="整数を入力して下さい。_x000a_※「○○人」のような記述はできません。" sqref="H8">
      <formula1>1</formula1>
    </dataValidation>
    <dataValidation type="whole" imeMode="halfAlpha" operator="greaterThan" allowBlank="1" showInputMessage="1" showErrorMessage="1" errorTitle="入力規則違反" error="整数を入力してください。_x000a_※「千円」、「百万円」のような記述はできません。" prompt="整数を入力してください。_x000a_※「千円」、「百万円」のような記述はできません。" sqref="G8">
      <formula1>1</formula1>
    </dataValidation>
    <dataValidation type="list" allowBlank="1" showInputMessage="1" showErrorMessage="1" promptTitle="業種選択" prompt="右端のリストボタンで表示されるリストから業種を選択して下さい。" sqref="F8">
      <formula1>中分類</formula1>
    </dataValidation>
    <dataValidation allowBlank="1" showErrorMessage="1" sqref="F24:H27 G10:G12 F10:F11 G17 H10:H11"/>
    <dataValidation type="whole" imeMode="halfAlpha" operator="greaterThanOrEqual" allowBlank="1" showInputMessage="1" showErrorMessage="1" error="当該実施年度は開始年度以降にしてください。" prompt="和暦の数値年度のみ入力してください。_x000a_（例）平成28年度　→　「28」を入力" sqref="F20">
      <formula1>F19</formula1>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28年度　→　「28」を入力" sqref="H19">
      <formula1>F19</formula1>
      <formula2>F19+3</formula2>
    </dataValidation>
    <dataValidation type="whole" imeMode="halfAlpha" allowBlank="1" showInputMessage="1" showErrorMessage="1" error="年度の数値のみ入力してください。_x000a_（例）平成28年度　→　「28」を入力" prompt="年度の数値のみ入力してください。_x000a_（例）平成28年度　→　「28」を入力" sqref="F19">
      <formula1>1</formula1>
      <formula2>50</formula2>
    </dataValidation>
    <dataValidation type="list" allowBlank="1" showInputMessage="1" showErrorMessage="1" error="右端のリストボタンで表示されるリストから選択してください。" prompt="右端のリストボタンで表示されるリストから選択してください。" sqref="E4:F4">
      <formula1>エネ種_熱利用</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4">
      <formula1>補助率</formula1>
    </dataValidation>
    <dataValidation type="list" allowBlank="1" showInputMessage="1" showErrorMessage="1" error="都道府県を選択してください。" prompt="都道府県を選択してください。" sqref="F12 F17">
      <formula1>都道府県コード</formula1>
    </dataValidation>
    <dataValidation imeMode="fullKatakana" allowBlank="1" showInputMessage="1" showErrorMessage="1" sqref="E5:H5"/>
    <dataValidation imeMode="fullKatakana" allowBlank="1" showErrorMessage="1" sqref="F9:H9"/>
    <dataValidation type="date" operator="greaterThanOrEqual" allowBlank="1" showInputMessage="1" showErrorMessage="1" error="本年度の実績報告書提出締切日以前の日付を入力してください。" prompt="西暦/月/日で入力してください。_x000a_（自動的に和暦に変換されます）" sqref="H21">
      <formula1>42488</formula1>
    </dataValidation>
    <dataValidation allowBlank="1" showInputMessage="1" showErrorMessage="1" prompt="「設置場所」「再生可能エネルギー利用設備の種別」「用途」を含めた事業名にしてください。" sqref="F13:H13"/>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33" r:id="rId4" name="Check Box 985">
              <controlPr defaultSize="0" autoFill="0" autoLine="0" autoPict="0">
                <anchor moveWithCells="1">
                  <from>
                    <xdr:col>4</xdr:col>
                    <xdr:colOff>104775</xdr:colOff>
                    <xdr:row>33</xdr:row>
                    <xdr:rowOff>9525</xdr:rowOff>
                  </from>
                  <to>
                    <xdr:col>4</xdr:col>
                    <xdr:colOff>409575</xdr:colOff>
                    <xdr:row>33</xdr:row>
                    <xdr:rowOff>266700</xdr:rowOff>
                  </to>
                </anchor>
              </controlPr>
            </control>
          </mc:Choice>
        </mc:AlternateContent>
        <mc:AlternateContent xmlns:mc="http://schemas.openxmlformats.org/markup-compatibility/2006">
          <mc:Choice Requires="x14">
            <control shapeId="3034" r:id="rId5" name="Check Box 986">
              <controlPr defaultSize="0" autoFill="0" autoLine="0" autoPict="0">
                <anchor moveWithCells="1">
                  <from>
                    <xdr:col>4</xdr:col>
                    <xdr:colOff>104775</xdr:colOff>
                    <xdr:row>34</xdr:row>
                    <xdr:rowOff>0</xdr:rowOff>
                  </from>
                  <to>
                    <xdr:col>4</xdr:col>
                    <xdr:colOff>409575</xdr:colOff>
                    <xdr:row>34</xdr:row>
                    <xdr:rowOff>257175</xdr:rowOff>
                  </to>
                </anchor>
              </controlPr>
            </control>
          </mc:Choice>
        </mc:AlternateContent>
        <mc:AlternateContent xmlns:mc="http://schemas.openxmlformats.org/markup-compatibility/2006">
          <mc:Choice Requires="x14">
            <control shapeId="3035" r:id="rId6" name="Check Box 987">
              <controlPr defaultSize="0" autoFill="0" autoLine="0" autoPict="0">
                <anchor moveWithCells="1">
                  <from>
                    <xdr:col>4</xdr:col>
                    <xdr:colOff>104775</xdr:colOff>
                    <xdr:row>35</xdr:row>
                    <xdr:rowOff>0</xdr:rowOff>
                  </from>
                  <to>
                    <xdr:col>4</xdr:col>
                    <xdr:colOff>409575</xdr:colOff>
                    <xdr:row>35</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4"/>
  <sheetViews>
    <sheetView view="pageBreakPreview" zoomScaleNormal="85" zoomScaleSheetLayoutView="100" workbookViewId="0"/>
  </sheetViews>
  <sheetFormatPr defaultRowHeight="13.5"/>
  <cols>
    <col min="1" max="1" width="12.7265625" style="23" customWidth="1"/>
    <col min="2" max="6" width="10.453125" style="23" customWidth="1"/>
    <col min="7" max="7" width="6.36328125" style="42" customWidth="1"/>
    <col min="8" max="8" width="10.453125" style="23" customWidth="1"/>
    <col min="9" max="9" width="10.90625" style="23" customWidth="1"/>
    <col min="10" max="16384" width="8.7265625" style="23"/>
  </cols>
  <sheetData>
    <row r="1" spans="1:13" ht="18.75" customHeight="1">
      <c r="A1" s="178" t="s">
        <v>382</v>
      </c>
      <c r="B1" s="21"/>
      <c r="C1" s="21"/>
      <c r="D1" s="21"/>
      <c r="E1" s="21"/>
      <c r="F1" s="21"/>
      <c r="G1" s="22"/>
      <c r="H1" s="21"/>
      <c r="I1" s="324"/>
      <c r="J1" s="21"/>
      <c r="K1" s="250"/>
      <c r="L1" s="250"/>
      <c r="M1" s="250"/>
    </row>
    <row r="2" spans="1:13" ht="22.5" customHeight="1">
      <c r="A2" s="768" t="str">
        <f>"設備導入事業経費の配分"&amp;"&lt;平成"&amp;データ参照シート!B7&amp;"年度&gt;"</f>
        <v>設備導入事業経費の配分&lt;平成0年度&gt;</v>
      </c>
      <c r="B2" s="769"/>
      <c r="C2" s="769"/>
      <c r="D2" s="769"/>
      <c r="E2" s="769"/>
      <c r="F2" s="769"/>
      <c r="G2" s="769"/>
      <c r="H2" s="769"/>
      <c r="I2" s="769"/>
      <c r="J2" s="21"/>
      <c r="K2" s="250"/>
      <c r="L2" s="250"/>
      <c r="M2" s="250"/>
    </row>
    <row r="3" spans="1:13" ht="9.75" customHeight="1">
      <c r="A3" s="202"/>
      <c r="B3" s="212"/>
      <c r="C3" s="212"/>
      <c r="D3" s="212"/>
      <c r="E3" s="212"/>
      <c r="F3" s="212"/>
      <c r="G3" s="212"/>
      <c r="H3" s="212"/>
      <c r="I3" s="212"/>
      <c r="J3" s="21"/>
      <c r="K3" s="250"/>
      <c r="L3" s="250"/>
      <c r="M3" s="250"/>
    </row>
    <row r="4" spans="1:13" ht="14.25">
      <c r="A4" s="396" t="s">
        <v>383</v>
      </c>
      <c r="B4" s="397"/>
      <c r="C4" s="398"/>
      <c r="D4" s="398"/>
      <c r="E4" s="24"/>
      <c r="F4" s="24"/>
      <c r="G4" s="24"/>
      <c r="H4" s="21"/>
      <c r="I4" s="21"/>
      <c r="J4" s="21"/>
      <c r="K4" s="250"/>
      <c r="L4" s="250"/>
      <c r="M4" s="250"/>
    </row>
    <row r="5" spans="1:13" ht="18" customHeight="1" thickBot="1">
      <c r="A5" s="21" t="s">
        <v>533</v>
      </c>
      <c r="B5" s="21"/>
      <c r="C5" s="21"/>
      <c r="D5" s="21"/>
      <c r="E5" s="21"/>
      <c r="F5" s="21"/>
      <c r="G5" s="22"/>
      <c r="H5" s="21"/>
      <c r="I5" s="26" t="s">
        <v>6</v>
      </c>
      <c r="J5" s="21"/>
      <c r="K5" s="250"/>
      <c r="L5" s="250"/>
      <c r="M5" s="250"/>
    </row>
    <row r="6" spans="1:13" ht="18" customHeight="1">
      <c r="A6" s="27" t="s">
        <v>592</v>
      </c>
      <c r="B6" s="770" t="s">
        <v>591</v>
      </c>
      <c r="C6" s="771"/>
      <c r="D6" s="772" t="s">
        <v>7</v>
      </c>
      <c r="E6" s="771"/>
      <c r="F6" s="771"/>
      <c r="G6" s="773" t="s">
        <v>207</v>
      </c>
      <c r="H6" s="775" t="s">
        <v>16</v>
      </c>
      <c r="I6" s="777" t="s">
        <v>208</v>
      </c>
      <c r="J6" s="21"/>
      <c r="K6" s="250"/>
      <c r="L6" s="250"/>
      <c r="M6" s="250"/>
    </row>
    <row r="7" spans="1:13" ht="18" customHeight="1">
      <c r="A7" s="28" t="s">
        <v>593</v>
      </c>
      <c r="B7" s="29" t="s">
        <v>8</v>
      </c>
      <c r="C7" s="30" t="s">
        <v>594</v>
      </c>
      <c r="D7" s="31" t="s">
        <v>8</v>
      </c>
      <c r="E7" s="32" t="s">
        <v>594</v>
      </c>
      <c r="F7" s="30" t="s">
        <v>595</v>
      </c>
      <c r="G7" s="774"/>
      <c r="H7" s="776"/>
      <c r="I7" s="778"/>
      <c r="J7" s="21"/>
      <c r="K7" s="250"/>
      <c r="L7" s="250"/>
      <c r="M7" s="250"/>
    </row>
    <row r="8" spans="1:13">
      <c r="A8" s="33" t="s">
        <v>9</v>
      </c>
      <c r="B8" s="434"/>
      <c r="C8" s="399" t="s">
        <v>1008</v>
      </c>
      <c r="D8" s="437"/>
      <c r="E8" s="401" t="str">
        <f>C8</f>
        <v>実施設計費</v>
      </c>
      <c r="F8" s="437"/>
      <c r="G8" s="782" t="str">
        <f>データ参照シート!B4</f>
        <v>１／３</v>
      </c>
      <c r="H8" s="779"/>
      <c r="I8" s="446"/>
      <c r="J8" s="21"/>
      <c r="K8" s="250"/>
      <c r="L8" s="250"/>
      <c r="M8" s="250"/>
    </row>
    <row r="9" spans="1:13">
      <c r="A9" s="35"/>
      <c r="B9" s="435"/>
      <c r="C9" s="440" t="str">
        <f>IF(データ参照シート!$B$2="地中熱利用","調査費","")</f>
        <v/>
      </c>
      <c r="D9" s="438"/>
      <c r="E9" s="440" t="str">
        <f>IF(データ参照シート!$B$2="地中熱利用","調査費","")</f>
        <v/>
      </c>
      <c r="F9" s="438"/>
      <c r="G9" s="783"/>
      <c r="H9" s="780"/>
      <c r="I9" s="447"/>
      <c r="J9" s="21"/>
      <c r="K9" s="250"/>
      <c r="L9" s="250"/>
      <c r="M9" s="250"/>
    </row>
    <row r="10" spans="1:13">
      <c r="A10" s="36"/>
      <c r="B10" s="436"/>
      <c r="C10" s="441"/>
      <c r="D10" s="439"/>
      <c r="E10" s="442"/>
      <c r="F10" s="439"/>
      <c r="G10" s="783"/>
      <c r="H10" s="781"/>
      <c r="I10" s="448"/>
      <c r="J10" s="21"/>
    </row>
    <row r="11" spans="1:13">
      <c r="A11" s="28" t="s">
        <v>10</v>
      </c>
      <c r="B11" s="276">
        <f>SUM(B8:B10)</f>
        <v>0</v>
      </c>
      <c r="C11" s="395"/>
      <c r="D11" s="280">
        <f>SUM(D8:D10)</f>
        <v>0</v>
      </c>
      <c r="E11" s="395"/>
      <c r="F11" s="292"/>
      <c r="G11" s="783"/>
      <c r="H11" s="562">
        <f>ROUNDDOWN(D11*データ参照シート!B3/データ参照シート!C3,0)</f>
        <v>0</v>
      </c>
      <c r="I11" s="449"/>
      <c r="J11" s="21"/>
    </row>
    <row r="12" spans="1:13" ht="13.5" customHeight="1">
      <c r="A12" s="33" t="s">
        <v>11</v>
      </c>
      <c r="B12" s="434"/>
      <c r="C12" s="390" t="e">
        <f>データ参照シート!B83</f>
        <v>#N/A</v>
      </c>
      <c r="D12" s="437"/>
      <c r="E12" s="390" t="e">
        <f>C12</f>
        <v>#N/A</v>
      </c>
      <c r="F12" s="766" t="s">
        <v>596</v>
      </c>
      <c r="G12" s="783"/>
      <c r="H12" s="785"/>
      <c r="I12" s="450"/>
      <c r="J12" s="21"/>
    </row>
    <row r="13" spans="1:13" ht="13.5" customHeight="1">
      <c r="A13" s="37"/>
      <c r="B13" s="435"/>
      <c r="C13" s="391" t="e">
        <f>データ参照シート!B84</f>
        <v>#N/A</v>
      </c>
      <c r="D13" s="438"/>
      <c r="E13" s="391" t="e">
        <f t="shared" ref="E13:E21" si="0">C13</f>
        <v>#N/A</v>
      </c>
      <c r="F13" s="767"/>
      <c r="G13" s="783"/>
      <c r="H13" s="786"/>
      <c r="I13" s="451"/>
      <c r="J13" s="21"/>
    </row>
    <row r="14" spans="1:13" ht="13.5" customHeight="1">
      <c r="A14" s="37"/>
      <c r="B14" s="435"/>
      <c r="C14" s="391" t="e">
        <f>データ参照シート!B85</f>
        <v>#N/A</v>
      </c>
      <c r="D14" s="438"/>
      <c r="E14" s="391" t="e">
        <f t="shared" si="0"/>
        <v>#N/A</v>
      </c>
      <c r="F14" s="767"/>
      <c r="G14" s="783"/>
      <c r="H14" s="786"/>
      <c r="I14" s="451"/>
      <c r="J14" s="21"/>
    </row>
    <row r="15" spans="1:13">
      <c r="A15" s="37"/>
      <c r="B15" s="435"/>
      <c r="C15" s="392" t="e">
        <f>データ参照シート!B86</f>
        <v>#N/A</v>
      </c>
      <c r="D15" s="438"/>
      <c r="E15" s="391" t="e">
        <f t="shared" si="0"/>
        <v>#N/A</v>
      </c>
      <c r="F15" s="461"/>
      <c r="G15" s="783"/>
      <c r="H15" s="786"/>
      <c r="I15" s="451"/>
      <c r="J15" s="21"/>
    </row>
    <row r="16" spans="1:13">
      <c r="A16" s="35"/>
      <c r="B16" s="435"/>
      <c r="C16" s="392" t="e">
        <f>データ参照シート!B87</f>
        <v>#N/A</v>
      </c>
      <c r="D16" s="438"/>
      <c r="E16" s="391" t="e">
        <f t="shared" si="0"/>
        <v>#N/A</v>
      </c>
      <c r="F16" s="461"/>
      <c r="G16" s="783"/>
      <c r="H16" s="786"/>
      <c r="I16" s="451"/>
      <c r="J16" s="21"/>
    </row>
    <row r="17" spans="1:10">
      <c r="A17" s="37"/>
      <c r="B17" s="435"/>
      <c r="C17" s="392" t="e">
        <f>データ参照シート!B88</f>
        <v>#N/A</v>
      </c>
      <c r="D17" s="438"/>
      <c r="E17" s="391" t="e">
        <f t="shared" si="0"/>
        <v>#N/A</v>
      </c>
      <c r="F17" s="462"/>
      <c r="G17" s="783"/>
      <c r="H17" s="786"/>
      <c r="I17" s="451"/>
      <c r="J17" s="21"/>
    </row>
    <row r="18" spans="1:10">
      <c r="A18" s="37"/>
      <c r="B18" s="435"/>
      <c r="C18" s="392" t="e">
        <f>データ参照シート!B89</f>
        <v>#N/A</v>
      </c>
      <c r="D18" s="438"/>
      <c r="E18" s="391" t="e">
        <f t="shared" si="0"/>
        <v>#N/A</v>
      </c>
      <c r="F18" s="462"/>
      <c r="G18" s="783"/>
      <c r="H18" s="786"/>
      <c r="I18" s="451"/>
      <c r="J18" s="21"/>
    </row>
    <row r="19" spans="1:10">
      <c r="A19" s="37"/>
      <c r="B19" s="435"/>
      <c r="C19" s="392" t="e">
        <f>データ参照シート!B90</f>
        <v>#N/A</v>
      </c>
      <c r="D19" s="438"/>
      <c r="E19" s="391" t="e">
        <f t="shared" si="0"/>
        <v>#N/A</v>
      </c>
      <c r="F19" s="462"/>
      <c r="G19" s="783"/>
      <c r="H19" s="786"/>
      <c r="I19" s="451"/>
      <c r="J19" s="21"/>
    </row>
    <row r="20" spans="1:10">
      <c r="A20" s="37"/>
      <c r="B20" s="435"/>
      <c r="C20" s="392" t="e">
        <f>データ参照シート!B91</f>
        <v>#N/A</v>
      </c>
      <c r="D20" s="438"/>
      <c r="E20" s="391" t="e">
        <f t="shared" si="0"/>
        <v>#N/A</v>
      </c>
      <c r="F20" s="462"/>
      <c r="G20" s="783"/>
      <c r="H20" s="786"/>
      <c r="I20" s="451"/>
      <c r="J20" s="21"/>
    </row>
    <row r="21" spans="1:10">
      <c r="A21" s="38"/>
      <c r="B21" s="436"/>
      <c r="C21" s="393" t="e">
        <f>データ参照シート!B92</f>
        <v>#N/A</v>
      </c>
      <c r="D21" s="439"/>
      <c r="E21" s="394" t="e">
        <f t="shared" si="0"/>
        <v>#N/A</v>
      </c>
      <c r="F21" s="463"/>
      <c r="G21" s="783"/>
      <c r="H21" s="787"/>
      <c r="I21" s="452"/>
      <c r="J21" s="21"/>
    </row>
    <row r="22" spans="1:10">
      <c r="A22" s="28" t="s">
        <v>10</v>
      </c>
      <c r="B22" s="276">
        <f>SUM(B12:B21)</f>
        <v>0</v>
      </c>
      <c r="C22" s="395"/>
      <c r="D22" s="280">
        <f>SUM(D12:D21)</f>
        <v>0</v>
      </c>
      <c r="E22" s="395"/>
      <c r="F22" s="292"/>
      <c r="G22" s="783"/>
      <c r="H22" s="562">
        <f>ROUNDDOWN(D22*データ参照シート!B3/データ参照シート!C3,0)</f>
        <v>0</v>
      </c>
      <c r="I22" s="453"/>
      <c r="J22" s="21"/>
    </row>
    <row r="23" spans="1:10">
      <c r="A23" s="33" t="s">
        <v>12</v>
      </c>
      <c r="B23" s="434"/>
      <c r="C23" s="390" t="e">
        <f>データ参照シート!B93</f>
        <v>#N/A</v>
      </c>
      <c r="D23" s="437"/>
      <c r="E23" s="390" t="e">
        <f>C23</f>
        <v>#N/A</v>
      </c>
      <c r="F23" s="588"/>
      <c r="G23" s="783"/>
      <c r="H23" s="788"/>
      <c r="I23" s="450"/>
      <c r="J23" s="21"/>
    </row>
    <row r="24" spans="1:10">
      <c r="A24" s="39"/>
      <c r="B24" s="435"/>
      <c r="C24" s="391" t="e">
        <f>データ参照シート!B94</f>
        <v>#N/A</v>
      </c>
      <c r="D24" s="438"/>
      <c r="E24" s="391" t="e">
        <f t="shared" ref="E24:E29" si="1">C24</f>
        <v>#N/A</v>
      </c>
      <c r="F24" s="589"/>
      <c r="G24" s="783"/>
      <c r="H24" s="789"/>
      <c r="I24" s="451"/>
      <c r="J24" s="21"/>
    </row>
    <row r="25" spans="1:10">
      <c r="A25" s="39"/>
      <c r="B25" s="435"/>
      <c r="C25" s="391" t="e">
        <f>データ参照シート!B95</f>
        <v>#N/A</v>
      </c>
      <c r="D25" s="438"/>
      <c r="E25" s="391" t="e">
        <f t="shared" si="1"/>
        <v>#N/A</v>
      </c>
      <c r="F25" s="589"/>
      <c r="G25" s="783"/>
      <c r="H25" s="789"/>
      <c r="I25" s="451"/>
      <c r="J25" s="21"/>
    </row>
    <row r="26" spans="1:10">
      <c r="A26" s="39"/>
      <c r="B26" s="435"/>
      <c r="C26" s="391" t="e">
        <f>データ参照シート!B96</f>
        <v>#N/A</v>
      </c>
      <c r="D26" s="438"/>
      <c r="E26" s="391" t="e">
        <f t="shared" si="1"/>
        <v>#N/A</v>
      </c>
      <c r="F26" s="589"/>
      <c r="G26" s="783"/>
      <c r="H26" s="789"/>
      <c r="I26" s="451"/>
      <c r="J26" s="21"/>
    </row>
    <row r="27" spans="1:10">
      <c r="A27" s="39"/>
      <c r="B27" s="435"/>
      <c r="C27" s="391" t="e">
        <f>データ参照シート!B97</f>
        <v>#N/A</v>
      </c>
      <c r="D27" s="438"/>
      <c r="E27" s="391" t="e">
        <f t="shared" si="1"/>
        <v>#N/A</v>
      </c>
      <c r="F27" s="589"/>
      <c r="G27" s="783"/>
      <c r="H27" s="789"/>
      <c r="I27" s="451"/>
      <c r="J27" s="21"/>
    </row>
    <row r="28" spans="1:10">
      <c r="A28" s="39"/>
      <c r="B28" s="435"/>
      <c r="C28" s="391" t="e">
        <f>データ参照シート!B98</f>
        <v>#N/A</v>
      </c>
      <c r="D28" s="438"/>
      <c r="E28" s="391" t="e">
        <f t="shared" si="1"/>
        <v>#N/A</v>
      </c>
      <c r="F28" s="589"/>
      <c r="G28" s="783"/>
      <c r="H28" s="789"/>
      <c r="I28" s="451"/>
      <c r="J28" s="21"/>
    </row>
    <row r="29" spans="1:10">
      <c r="A29" s="37"/>
      <c r="B29" s="435"/>
      <c r="C29" s="391" t="e">
        <f>データ参照シート!B99</f>
        <v>#N/A</v>
      </c>
      <c r="D29" s="438"/>
      <c r="E29" s="391" t="e">
        <f t="shared" si="1"/>
        <v>#N/A</v>
      </c>
      <c r="F29" s="589"/>
      <c r="G29" s="783"/>
      <c r="H29" s="789"/>
      <c r="I29" s="451"/>
      <c r="J29" s="21"/>
    </row>
    <row r="30" spans="1:10" ht="14.25" thickBot="1">
      <c r="A30" s="237" t="s">
        <v>10</v>
      </c>
      <c r="B30" s="277">
        <f>SUM(B23:B29)</f>
        <v>0</v>
      </c>
      <c r="C30" s="298"/>
      <c r="D30" s="281">
        <f>SUM(D23:D29)</f>
        <v>0</v>
      </c>
      <c r="E30" s="297"/>
      <c r="F30" s="299"/>
      <c r="G30" s="784"/>
      <c r="H30" s="563">
        <f>ROUNDDOWN(D30*データ参照シート!B3/データ参照シート!C3,0)</f>
        <v>0</v>
      </c>
      <c r="I30" s="454"/>
      <c r="J30" s="21"/>
    </row>
    <row r="31" spans="1:10" ht="18" customHeight="1" thickTop="1" thickBot="1">
      <c r="A31" s="40" t="s">
        <v>13</v>
      </c>
      <c r="B31" s="278">
        <f>SUM(,B30,B22,B11)</f>
        <v>0</v>
      </c>
      <c r="C31" s="294"/>
      <c r="D31" s="282">
        <f>SUM(D30,D22,D11)</f>
        <v>0</v>
      </c>
      <c r="E31" s="294"/>
      <c r="F31" s="294"/>
      <c r="G31" s="294"/>
      <c r="H31" s="284">
        <f>SUM(H11,H22,H30)</f>
        <v>0</v>
      </c>
      <c r="I31" s="455"/>
      <c r="J31" s="21"/>
    </row>
    <row r="32" spans="1:10" ht="18" customHeight="1" thickTop="1" thickBot="1">
      <c r="A32" s="39" t="s">
        <v>14</v>
      </c>
      <c r="B32" s="286">
        <f>INT(B31*C32)</f>
        <v>0</v>
      </c>
      <c r="C32" s="456">
        <v>0.08</v>
      </c>
      <c r="D32" s="295"/>
      <c r="E32" s="295"/>
      <c r="F32" s="295"/>
      <c r="G32" s="295"/>
      <c r="H32" s="293"/>
      <c r="I32" s="291" t="str">
        <f>"税率"&amp;TEXT(C32,"0%")&amp;"で計算"</f>
        <v>税率8%で計算</v>
      </c>
      <c r="J32" s="21"/>
    </row>
    <row r="33" spans="1:10" ht="18" customHeight="1" thickBot="1">
      <c r="A33" s="287" t="s">
        <v>15</v>
      </c>
      <c r="B33" s="288">
        <f>SUM(B31:B32)</f>
        <v>0</v>
      </c>
      <c r="C33" s="296"/>
      <c r="D33" s="289">
        <f>D31</f>
        <v>0</v>
      </c>
      <c r="E33" s="296"/>
      <c r="F33" s="296"/>
      <c r="G33" s="296"/>
      <c r="H33" s="290">
        <f>H31</f>
        <v>0</v>
      </c>
      <c r="I33" s="590"/>
      <c r="J33" s="21"/>
    </row>
    <row r="34" spans="1:10" ht="19.5" customHeight="1">
      <c r="A34" s="25"/>
    </row>
  </sheetData>
  <sheetProtection sheet="1"/>
  <mergeCells count="11">
    <mergeCell ref="F12:F14"/>
    <mergeCell ref="A2:I2"/>
    <mergeCell ref="B6:C6"/>
    <mergeCell ref="D6:F6"/>
    <mergeCell ref="G6:G7"/>
    <mergeCell ref="H6:H7"/>
    <mergeCell ref="I6:I7"/>
    <mergeCell ref="H8:H10"/>
    <mergeCell ref="G8:G30"/>
    <mergeCell ref="H12:H21"/>
    <mergeCell ref="H23:H29"/>
  </mergeCells>
  <phoneticPr fontId="2"/>
  <conditionalFormatting sqref="H11">
    <cfRule type="cellIs" dxfId="81" priority="1" stopIfTrue="1" operator="greaterThan">
      <formula>#REF!</formula>
    </cfRule>
  </conditionalFormatting>
  <conditionalFormatting sqref="H22">
    <cfRule type="cellIs" dxfId="80" priority="2" stopIfTrue="1" operator="greaterThan">
      <formula>#REF!</formula>
    </cfRule>
  </conditionalFormatting>
  <conditionalFormatting sqref="H30">
    <cfRule type="cellIs" dxfId="79"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2">
      <formula1>0</formula1>
    </dataValidation>
    <dataValidation type="textLength" operator="equal" allowBlank="1" showInputMessage="1" showErrorMessage="1" errorTitle="消費税計上不可" error="補助対象経費の消費税計上は出来ません。" sqref="D32:G32">
      <formula1>0</formula1>
    </dataValidation>
    <dataValidation allowBlank="1" showInputMessage="1" showErrorMessage="1" prompt="自動計算としていますが、不都合がある場合は適宜修正をしてください。" sqref="H11 H22 H30"/>
  </dataValidations>
  <pageMargins left="0.43307086614173229" right="0" top="0.15748031496062992" bottom="0.15748031496062992" header="0.31496062992125984" footer="0.31496062992125984"/>
  <pageSetup paperSize="9" scale="73" orientation="portrait" blackAndWhite="1" r:id="rId1"/>
  <ignoredErrors>
    <ignoredError sqref="H11 H22 H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4"/>
  <sheetViews>
    <sheetView view="pageBreakPreview" zoomScaleNormal="85" zoomScaleSheetLayoutView="100" workbookViewId="0"/>
  </sheetViews>
  <sheetFormatPr defaultRowHeight="13.5"/>
  <cols>
    <col min="1" max="1" width="12.7265625" style="23" customWidth="1"/>
    <col min="2" max="6" width="10.453125" style="23" customWidth="1"/>
    <col min="7" max="7" width="6.36328125" style="42" customWidth="1"/>
    <col min="8" max="8" width="10.453125" style="23" customWidth="1"/>
    <col min="9" max="9" width="10.90625" style="23" customWidth="1"/>
    <col min="10" max="16384" width="8.7265625" style="23"/>
  </cols>
  <sheetData>
    <row r="1" spans="1:13" ht="18.75" customHeight="1">
      <c r="A1" s="457" t="s">
        <v>382</v>
      </c>
      <c r="B1" s="21"/>
      <c r="C1" s="21"/>
      <c r="D1" s="21"/>
      <c r="E1" s="21"/>
      <c r="F1" s="21"/>
      <c r="G1" s="22"/>
      <c r="H1" s="21"/>
      <c r="I1" s="324"/>
      <c r="J1" s="21"/>
      <c r="K1" s="300"/>
      <c r="L1" s="301"/>
      <c r="M1" s="300"/>
    </row>
    <row r="2" spans="1:13" ht="22.5" customHeight="1">
      <c r="A2" s="768" t="str">
        <f>"設備導入事業経費の配分"&amp;"&lt;平成"&amp;データ参照シート!B11&amp;"年度&gt;"</f>
        <v>設備導入事業経費の配分&lt;平成-年度&gt;</v>
      </c>
      <c r="B2" s="769"/>
      <c r="C2" s="769"/>
      <c r="D2" s="769"/>
      <c r="E2" s="769"/>
      <c r="F2" s="769"/>
      <c r="G2" s="769"/>
      <c r="H2" s="769"/>
      <c r="I2" s="769"/>
      <c r="J2" s="21"/>
      <c r="K2" s="300"/>
      <c r="L2" s="300"/>
      <c r="M2" s="300"/>
    </row>
    <row r="3" spans="1:13" ht="9.75" customHeight="1">
      <c r="A3" s="202"/>
      <c r="B3" s="251"/>
      <c r="C3" s="251"/>
      <c r="D3" s="251"/>
      <c r="E3" s="251"/>
      <c r="F3" s="251"/>
      <c r="G3" s="251"/>
      <c r="H3" s="251"/>
      <c r="I3" s="251"/>
      <c r="J3" s="21"/>
      <c r="K3" s="300"/>
      <c r="L3" s="300"/>
      <c r="M3" s="300"/>
    </row>
    <row r="4" spans="1:13" ht="14.25">
      <c r="A4" s="396" t="str">
        <f>データ参照シート!B14</f>
        <v>※事業年度外のため、本シートは提出の必要はありません。</v>
      </c>
      <c r="B4" s="397"/>
      <c r="C4" s="398"/>
      <c r="D4" s="398"/>
      <c r="E4" s="24"/>
      <c r="F4" s="24"/>
      <c r="G4" s="24"/>
      <c r="H4" s="21"/>
      <c r="I4" s="21"/>
      <c r="J4" s="21"/>
      <c r="K4" s="300"/>
      <c r="L4" s="300"/>
      <c r="M4" s="300"/>
    </row>
    <row r="5" spans="1:13" ht="18" customHeight="1" thickBot="1">
      <c r="A5" s="21" t="s">
        <v>533</v>
      </c>
      <c r="B5" s="21"/>
      <c r="C5" s="21"/>
      <c r="D5" s="21"/>
      <c r="E5" s="21"/>
      <c r="F5" s="21"/>
      <c r="G5" s="22"/>
      <c r="H5" s="21"/>
      <c r="I5" s="26" t="s">
        <v>6</v>
      </c>
      <c r="J5" s="21"/>
      <c r="K5" s="300"/>
      <c r="L5" s="300"/>
      <c r="M5" s="300"/>
    </row>
    <row r="6" spans="1:13" ht="18" customHeight="1">
      <c r="A6" s="27" t="s">
        <v>592</v>
      </c>
      <c r="B6" s="770" t="s">
        <v>591</v>
      </c>
      <c r="C6" s="771"/>
      <c r="D6" s="772" t="s">
        <v>7</v>
      </c>
      <c r="E6" s="771"/>
      <c r="F6" s="771"/>
      <c r="G6" s="773" t="s">
        <v>207</v>
      </c>
      <c r="H6" s="775" t="s">
        <v>16</v>
      </c>
      <c r="I6" s="777" t="s">
        <v>208</v>
      </c>
      <c r="J6" s="21"/>
      <c r="K6" s="300"/>
      <c r="L6" s="300"/>
      <c r="M6" s="300"/>
    </row>
    <row r="7" spans="1:13" ht="18" customHeight="1">
      <c r="A7" s="28" t="s">
        <v>593</v>
      </c>
      <c r="B7" s="29" t="s">
        <v>8</v>
      </c>
      <c r="C7" s="30" t="s">
        <v>594</v>
      </c>
      <c r="D7" s="31" t="s">
        <v>8</v>
      </c>
      <c r="E7" s="32" t="s">
        <v>594</v>
      </c>
      <c r="F7" s="30" t="s">
        <v>595</v>
      </c>
      <c r="G7" s="774"/>
      <c r="H7" s="776"/>
      <c r="I7" s="778"/>
      <c r="J7" s="21"/>
      <c r="K7" s="300"/>
      <c r="L7" s="300"/>
      <c r="M7" s="300"/>
    </row>
    <row r="8" spans="1:13">
      <c r="A8" s="33" t="s">
        <v>9</v>
      </c>
      <c r="B8" s="434"/>
      <c r="C8" s="399" t="s">
        <v>1008</v>
      </c>
      <c r="D8" s="437"/>
      <c r="E8" s="401" t="str">
        <f>C8</f>
        <v>実施設計費</v>
      </c>
      <c r="F8" s="437"/>
      <c r="G8" s="782" t="str">
        <f>データ参照シート!B4</f>
        <v>１／３</v>
      </c>
      <c r="H8" s="779"/>
      <c r="I8" s="446"/>
      <c r="J8" s="21"/>
      <c r="K8" s="300"/>
      <c r="L8" s="300"/>
      <c r="M8" s="300"/>
    </row>
    <row r="9" spans="1:13">
      <c r="A9" s="35"/>
      <c r="B9" s="435"/>
      <c r="C9" s="391" t="str">
        <f>IF(データ参照シート!$B$2="地中熱利用","調査費","")</f>
        <v/>
      </c>
      <c r="D9" s="438"/>
      <c r="E9" s="391" t="str">
        <f>IF(データ参照シート!$B$2="地中熱利用","調査費","")</f>
        <v/>
      </c>
      <c r="F9" s="438"/>
      <c r="G9" s="783"/>
      <c r="H9" s="780"/>
      <c r="I9" s="447"/>
      <c r="J9" s="21"/>
      <c r="K9" s="300"/>
      <c r="L9" s="300"/>
      <c r="M9" s="300"/>
    </row>
    <row r="10" spans="1:13">
      <c r="A10" s="36"/>
      <c r="B10" s="436"/>
      <c r="C10" s="400"/>
      <c r="D10" s="439"/>
      <c r="E10" s="402"/>
      <c r="F10" s="439"/>
      <c r="G10" s="783"/>
      <c r="H10" s="781"/>
      <c r="I10" s="448"/>
      <c r="J10" s="21"/>
    </row>
    <row r="11" spans="1:13">
      <c r="A11" s="28" t="s">
        <v>10</v>
      </c>
      <c r="B11" s="276">
        <f>SUM(B8:B10)</f>
        <v>0</v>
      </c>
      <c r="C11" s="395"/>
      <c r="D11" s="280">
        <f>SUM(D8:D10)</f>
        <v>0</v>
      </c>
      <c r="E11" s="395"/>
      <c r="F11" s="292"/>
      <c r="G11" s="783"/>
      <c r="H11" s="562">
        <f>ROUNDDOWN(D11*データ参照シート!B3/データ参照シート!C3,0)</f>
        <v>0</v>
      </c>
      <c r="I11" s="449"/>
      <c r="J11" s="21"/>
    </row>
    <row r="12" spans="1:13">
      <c r="A12" s="33" t="s">
        <v>11</v>
      </c>
      <c r="B12" s="434"/>
      <c r="C12" s="390" t="e">
        <f>データ参照シート!B83</f>
        <v>#N/A</v>
      </c>
      <c r="D12" s="437"/>
      <c r="E12" s="390" t="e">
        <f>C12</f>
        <v>#N/A</v>
      </c>
      <c r="F12" s="766" t="s">
        <v>596</v>
      </c>
      <c r="G12" s="783"/>
      <c r="H12" s="785"/>
      <c r="I12" s="450"/>
      <c r="J12" s="21"/>
    </row>
    <row r="13" spans="1:13">
      <c r="A13" s="37"/>
      <c r="B13" s="435"/>
      <c r="C13" s="391" t="e">
        <f>データ参照シート!B84</f>
        <v>#N/A</v>
      </c>
      <c r="D13" s="438"/>
      <c r="E13" s="391" t="e">
        <f t="shared" ref="E13:E21" si="0">C13</f>
        <v>#N/A</v>
      </c>
      <c r="F13" s="767"/>
      <c r="G13" s="783"/>
      <c r="H13" s="786"/>
      <c r="I13" s="451"/>
      <c r="J13" s="21"/>
    </row>
    <row r="14" spans="1:13">
      <c r="A14" s="37"/>
      <c r="B14" s="435"/>
      <c r="C14" s="391" t="e">
        <f>データ参照シート!B85</f>
        <v>#N/A</v>
      </c>
      <c r="D14" s="438"/>
      <c r="E14" s="391" t="e">
        <f t="shared" si="0"/>
        <v>#N/A</v>
      </c>
      <c r="F14" s="767"/>
      <c r="G14" s="783"/>
      <c r="H14" s="786"/>
      <c r="I14" s="451"/>
      <c r="J14" s="21"/>
    </row>
    <row r="15" spans="1:13">
      <c r="A15" s="37"/>
      <c r="B15" s="435"/>
      <c r="C15" s="392" t="e">
        <f>データ参照シート!B86</f>
        <v>#N/A</v>
      </c>
      <c r="D15" s="438"/>
      <c r="E15" s="391" t="e">
        <f t="shared" si="0"/>
        <v>#N/A</v>
      </c>
      <c r="F15" s="461"/>
      <c r="G15" s="783"/>
      <c r="H15" s="786"/>
      <c r="I15" s="451"/>
      <c r="J15" s="21"/>
    </row>
    <row r="16" spans="1:13">
      <c r="A16" s="35"/>
      <c r="B16" s="435"/>
      <c r="C16" s="392" t="e">
        <f>データ参照シート!B87</f>
        <v>#N/A</v>
      </c>
      <c r="D16" s="438"/>
      <c r="E16" s="391" t="e">
        <f t="shared" si="0"/>
        <v>#N/A</v>
      </c>
      <c r="F16" s="461"/>
      <c r="G16" s="783"/>
      <c r="H16" s="786"/>
      <c r="I16" s="451"/>
      <c r="J16" s="21"/>
    </row>
    <row r="17" spans="1:10">
      <c r="A17" s="37"/>
      <c r="B17" s="435"/>
      <c r="C17" s="392" t="e">
        <f>データ参照シート!B88</f>
        <v>#N/A</v>
      </c>
      <c r="D17" s="438"/>
      <c r="E17" s="391" t="e">
        <f t="shared" si="0"/>
        <v>#N/A</v>
      </c>
      <c r="F17" s="462"/>
      <c r="G17" s="783"/>
      <c r="H17" s="786"/>
      <c r="I17" s="451"/>
      <c r="J17" s="21"/>
    </row>
    <row r="18" spans="1:10">
      <c r="A18" s="37"/>
      <c r="B18" s="435"/>
      <c r="C18" s="392" t="e">
        <f>データ参照シート!B89</f>
        <v>#N/A</v>
      </c>
      <c r="D18" s="438"/>
      <c r="E18" s="391" t="e">
        <f t="shared" si="0"/>
        <v>#N/A</v>
      </c>
      <c r="F18" s="462"/>
      <c r="G18" s="783"/>
      <c r="H18" s="786"/>
      <c r="I18" s="451"/>
      <c r="J18" s="21"/>
    </row>
    <row r="19" spans="1:10">
      <c r="A19" s="37"/>
      <c r="B19" s="435"/>
      <c r="C19" s="392" t="e">
        <f>データ参照シート!B90</f>
        <v>#N/A</v>
      </c>
      <c r="D19" s="438"/>
      <c r="E19" s="391" t="e">
        <f t="shared" si="0"/>
        <v>#N/A</v>
      </c>
      <c r="F19" s="462"/>
      <c r="G19" s="783"/>
      <c r="H19" s="786"/>
      <c r="I19" s="451"/>
      <c r="J19" s="21"/>
    </row>
    <row r="20" spans="1:10">
      <c r="A20" s="37"/>
      <c r="B20" s="435"/>
      <c r="C20" s="392" t="e">
        <f>データ参照シート!B91</f>
        <v>#N/A</v>
      </c>
      <c r="D20" s="438"/>
      <c r="E20" s="391" t="e">
        <f t="shared" si="0"/>
        <v>#N/A</v>
      </c>
      <c r="F20" s="462"/>
      <c r="G20" s="783"/>
      <c r="H20" s="786"/>
      <c r="I20" s="451"/>
      <c r="J20" s="21"/>
    </row>
    <row r="21" spans="1:10">
      <c r="A21" s="38"/>
      <c r="B21" s="436"/>
      <c r="C21" s="393" t="e">
        <f>データ参照シート!B92</f>
        <v>#N/A</v>
      </c>
      <c r="D21" s="439"/>
      <c r="E21" s="394" t="e">
        <f t="shared" si="0"/>
        <v>#N/A</v>
      </c>
      <c r="F21" s="463"/>
      <c r="G21" s="783"/>
      <c r="H21" s="787"/>
      <c r="I21" s="452"/>
      <c r="J21" s="21"/>
    </row>
    <row r="22" spans="1:10">
      <c r="A22" s="28" t="s">
        <v>10</v>
      </c>
      <c r="B22" s="276">
        <f>SUM(B12:B21)</f>
        <v>0</v>
      </c>
      <c r="C22" s="395"/>
      <c r="D22" s="280">
        <f>SUM(D12:D21)</f>
        <v>0</v>
      </c>
      <c r="E22" s="395"/>
      <c r="F22" s="292"/>
      <c r="G22" s="783"/>
      <c r="H22" s="562">
        <f>ROUNDDOWN(D22*データ参照シート!B3/データ参照シート!C3,0)</f>
        <v>0</v>
      </c>
      <c r="I22" s="453"/>
      <c r="J22" s="21"/>
    </row>
    <row r="23" spans="1:10">
      <c r="A23" s="33" t="s">
        <v>12</v>
      </c>
      <c r="B23" s="434"/>
      <c r="C23" s="390" t="e">
        <f>データ参照シート!B93</f>
        <v>#N/A</v>
      </c>
      <c r="D23" s="437"/>
      <c r="E23" s="390" t="e">
        <f>C23</f>
        <v>#N/A</v>
      </c>
      <c r="F23" s="588"/>
      <c r="G23" s="783"/>
      <c r="H23" s="788"/>
      <c r="I23" s="450"/>
      <c r="J23" s="21"/>
    </row>
    <row r="24" spans="1:10">
      <c r="A24" s="39"/>
      <c r="B24" s="435"/>
      <c r="C24" s="391" t="e">
        <f>データ参照シート!B94</f>
        <v>#N/A</v>
      </c>
      <c r="D24" s="438"/>
      <c r="E24" s="391" t="e">
        <f t="shared" ref="E24:E29" si="1">C24</f>
        <v>#N/A</v>
      </c>
      <c r="F24" s="589"/>
      <c r="G24" s="783"/>
      <c r="H24" s="789"/>
      <c r="I24" s="451"/>
      <c r="J24" s="21"/>
    </row>
    <row r="25" spans="1:10">
      <c r="A25" s="39"/>
      <c r="B25" s="435"/>
      <c r="C25" s="391" t="e">
        <f>データ参照シート!B95</f>
        <v>#N/A</v>
      </c>
      <c r="D25" s="438"/>
      <c r="E25" s="391" t="e">
        <f t="shared" si="1"/>
        <v>#N/A</v>
      </c>
      <c r="F25" s="589"/>
      <c r="G25" s="783"/>
      <c r="H25" s="789"/>
      <c r="I25" s="451"/>
      <c r="J25" s="21"/>
    </row>
    <row r="26" spans="1:10">
      <c r="A26" s="39"/>
      <c r="B26" s="435"/>
      <c r="C26" s="391" t="e">
        <f>データ参照シート!B96</f>
        <v>#N/A</v>
      </c>
      <c r="D26" s="438"/>
      <c r="E26" s="391" t="e">
        <f t="shared" si="1"/>
        <v>#N/A</v>
      </c>
      <c r="F26" s="589"/>
      <c r="G26" s="783"/>
      <c r="H26" s="789"/>
      <c r="I26" s="451"/>
      <c r="J26" s="21"/>
    </row>
    <row r="27" spans="1:10">
      <c r="A27" s="39"/>
      <c r="B27" s="435"/>
      <c r="C27" s="391" t="e">
        <f>データ参照シート!B97</f>
        <v>#N/A</v>
      </c>
      <c r="D27" s="438"/>
      <c r="E27" s="391" t="e">
        <f t="shared" si="1"/>
        <v>#N/A</v>
      </c>
      <c r="F27" s="589"/>
      <c r="G27" s="783"/>
      <c r="H27" s="789"/>
      <c r="I27" s="451"/>
      <c r="J27" s="21"/>
    </row>
    <row r="28" spans="1:10">
      <c r="A28" s="39"/>
      <c r="B28" s="435"/>
      <c r="C28" s="391" t="e">
        <f>データ参照シート!B98</f>
        <v>#N/A</v>
      </c>
      <c r="D28" s="438"/>
      <c r="E28" s="391" t="e">
        <f t="shared" si="1"/>
        <v>#N/A</v>
      </c>
      <c r="F28" s="589"/>
      <c r="G28" s="783"/>
      <c r="H28" s="789"/>
      <c r="I28" s="451"/>
      <c r="J28" s="21"/>
    </row>
    <row r="29" spans="1:10">
      <c r="A29" s="37"/>
      <c r="B29" s="435"/>
      <c r="C29" s="391" t="e">
        <f>データ参照シート!B99</f>
        <v>#N/A</v>
      </c>
      <c r="D29" s="438"/>
      <c r="E29" s="391" t="e">
        <f t="shared" si="1"/>
        <v>#N/A</v>
      </c>
      <c r="F29" s="589"/>
      <c r="G29" s="783"/>
      <c r="H29" s="789"/>
      <c r="I29" s="451"/>
      <c r="J29" s="21"/>
    </row>
    <row r="30" spans="1:10" ht="14.25" thickBot="1">
      <c r="A30" s="237" t="s">
        <v>10</v>
      </c>
      <c r="B30" s="277">
        <f>SUM(B23:B29)</f>
        <v>0</v>
      </c>
      <c r="C30" s="298"/>
      <c r="D30" s="281">
        <f>SUM(D23:D29)</f>
        <v>0</v>
      </c>
      <c r="E30" s="297"/>
      <c r="F30" s="299"/>
      <c r="G30" s="784"/>
      <c r="H30" s="563">
        <f>ROUNDDOWN(D30*データ参照シート!B3/データ参照シート!C3,0)</f>
        <v>0</v>
      </c>
      <c r="I30" s="454"/>
      <c r="J30" s="21"/>
    </row>
    <row r="31" spans="1:10" ht="18" customHeight="1" thickTop="1" thickBot="1">
      <c r="A31" s="40" t="s">
        <v>13</v>
      </c>
      <c r="B31" s="278">
        <f>SUM(,B30,B22,B11)</f>
        <v>0</v>
      </c>
      <c r="C31" s="294"/>
      <c r="D31" s="282">
        <f>SUM(D30,D22,D11)</f>
        <v>0</v>
      </c>
      <c r="E31" s="294"/>
      <c r="F31" s="294"/>
      <c r="G31" s="294"/>
      <c r="H31" s="284">
        <f>SUM(H11,H22,H30)</f>
        <v>0</v>
      </c>
      <c r="I31" s="455"/>
      <c r="J31" s="21"/>
    </row>
    <row r="32" spans="1:10" ht="18" customHeight="1" thickTop="1" thickBot="1">
      <c r="A32" s="39" t="s">
        <v>14</v>
      </c>
      <c r="B32" s="286">
        <f>INT(B31*C32)</f>
        <v>0</v>
      </c>
      <c r="C32" s="456">
        <v>0.08</v>
      </c>
      <c r="D32" s="295"/>
      <c r="E32" s="295"/>
      <c r="F32" s="295"/>
      <c r="G32" s="295"/>
      <c r="H32" s="293"/>
      <c r="I32" s="291" t="str">
        <f>"税率"&amp;TEXT(C32,"0%")&amp;"で計算"</f>
        <v>税率8%で計算</v>
      </c>
      <c r="J32" s="21"/>
    </row>
    <row r="33" spans="1:10" ht="18" customHeight="1" thickBot="1">
      <c r="A33" s="287" t="s">
        <v>15</v>
      </c>
      <c r="B33" s="288">
        <f>SUM(B31:B32)</f>
        <v>0</v>
      </c>
      <c r="C33" s="296"/>
      <c r="D33" s="289">
        <f>D31</f>
        <v>0</v>
      </c>
      <c r="E33" s="296"/>
      <c r="F33" s="296"/>
      <c r="G33" s="296"/>
      <c r="H33" s="290">
        <f>H31</f>
        <v>0</v>
      </c>
      <c r="I33" s="590"/>
      <c r="J33" s="21"/>
    </row>
    <row r="34" spans="1:10" ht="19.5" customHeight="1">
      <c r="A34" s="25"/>
    </row>
  </sheetData>
  <sheetProtection sheet="1"/>
  <mergeCells count="11">
    <mergeCell ref="G8:G30"/>
    <mergeCell ref="H8:H10"/>
    <mergeCell ref="F12:F14"/>
    <mergeCell ref="H12:H21"/>
    <mergeCell ref="H23:H29"/>
    <mergeCell ref="A2:I2"/>
    <mergeCell ref="B6:C6"/>
    <mergeCell ref="D6:F6"/>
    <mergeCell ref="G6:G7"/>
    <mergeCell ref="H6:H7"/>
    <mergeCell ref="I6:I7"/>
  </mergeCells>
  <phoneticPr fontId="2"/>
  <conditionalFormatting sqref="H11">
    <cfRule type="cellIs" dxfId="78" priority="2" stopIfTrue="1" operator="greaterThan">
      <formula>#REF!</formula>
    </cfRule>
  </conditionalFormatting>
  <conditionalFormatting sqref="H22">
    <cfRule type="cellIs" dxfId="77" priority="3" stopIfTrue="1" operator="greaterThan">
      <formula>#REF!</formula>
    </cfRule>
  </conditionalFormatting>
  <conditionalFormatting sqref="H30">
    <cfRule type="cellIs" dxfId="76" priority="4" stopIfTrue="1" operator="greaterThan">
      <formula>#REF!</formula>
    </cfRule>
  </conditionalFormatting>
  <conditionalFormatting sqref="L1">
    <cfRule type="expression" dxfId="75" priority="1" stopIfTrue="1">
      <formula>$K$1="-"</formula>
    </cfRule>
  </conditionalFormatting>
  <dataValidations count="3">
    <dataValidation type="textLength" operator="equal" allowBlank="1" showInputMessage="1" showErrorMessage="1" errorTitle="消費税計上不可" error="補助対象経費の消費税計上は出来ません。" sqref="D32:G32">
      <formula1>0</formula1>
    </dataValidation>
    <dataValidation type="textLength" operator="equal" allowBlank="1" showInputMessage="1" showErrorMessage="1" errorTitle="消費税計上不可" error="補助金の消費税計上は出来ません。" sqref="H32">
      <formula1>0</formula1>
    </dataValidation>
    <dataValidation allowBlank="1" showInputMessage="1" showErrorMessage="1" prompt="自動計算としていますが、不都合がある場合は適宜修正をしてください。" sqref="H11 H22 H30"/>
  </dataValidations>
  <pageMargins left="0.43307086614173229" right="0" top="0.15748031496062992" bottom="0.15748031496062992" header="0.31496062992125984" footer="0.31496062992125984"/>
  <pageSetup paperSize="9" scale="73" orientation="portrait" blackAndWhite="1" r:id="rId1"/>
  <ignoredErrors>
    <ignoredError sqref="H30 H22 H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57</vt:i4>
      </vt:variant>
    </vt:vector>
  </HeadingPairs>
  <TitlesOfParts>
    <vt:vector size="84" baseType="lpstr">
      <vt:lpstr>汎用入力規則リスト</vt:lpstr>
      <vt:lpstr>データ参照シート</vt:lpstr>
      <vt:lpstr>チェックリスト（可変）</vt:lpstr>
      <vt:lpstr>作成手順</vt:lpstr>
      <vt:lpstr>チェックリスト</vt:lpstr>
      <vt:lpstr>（別紙3）役員名簿</vt:lpstr>
      <vt:lpstr>3-1実施計画概要（熱利用）</vt:lpstr>
      <vt:lpstr>3-2　設備導入事業経費の配分（当年度）（熱利用）</vt:lpstr>
      <vt:lpstr>3-2　設備導入事業経費の配分（他年度１）（熱利用）</vt:lpstr>
      <vt:lpstr>3-2　設備導入事業経費の配分（他年度２）（熱利用）</vt:lpstr>
      <vt:lpstr>3-2　設備導入事業経費の配分（他年度３）（熱利用）</vt:lpstr>
      <vt:lpstr>3-2　設備導入事業経費の配分（総計）（熱利用）</vt:lpstr>
      <vt:lpstr>3-4　補助事業に要する経費及びその調達方法</vt:lpstr>
      <vt:lpstr>3-6　熱利用単価の算定について</vt:lpstr>
      <vt:lpstr>3-7　設備及び導入効果（太陽熱利用）</vt:lpstr>
      <vt:lpstr>3-7　設備及び導入効果（温度差エネルギー利用）</vt:lpstr>
      <vt:lpstr>3-7　設備及び導入効果（雪氷熱利用）</vt:lpstr>
      <vt:lpstr>3-7　設備及び導入効果（地中熱利用）</vt:lpstr>
      <vt:lpstr>3-7　設備及び導入効果（バイオマス熱利用）</vt:lpstr>
      <vt:lpstr>3-7　設備及び導入効果（バイオマス燃料製造）</vt:lpstr>
      <vt:lpstr>3-8　補助対象設備の機器リスト</vt:lpstr>
      <vt:lpstr>3-18　バイオマス依存率(熱利用)</vt:lpstr>
      <vt:lpstr>3-18　バイオマス依存率(燃料製造)</vt:lpstr>
      <vt:lpstr>3-24　事業実施に関連する事項（熱利用）</vt:lpstr>
      <vt:lpstr>3-25　事業実施体制</vt:lpstr>
      <vt:lpstr>3-26　事業実施予定スケジュール</vt:lpstr>
      <vt:lpstr>【参考】日本標準産業中分類</vt:lpstr>
      <vt:lpstr>'（別紙3）役員名簿'!Print_Area</vt:lpstr>
      <vt:lpstr>'3-18　バイオマス依存率(熱利用)'!Print_Area</vt:lpstr>
      <vt:lpstr>'3-18　バイオマス依存率(燃料製造)'!Print_Area</vt:lpstr>
      <vt:lpstr>'3-2　設備導入事業経費の配分（総計）（熱利用）'!Print_Area</vt:lpstr>
      <vt:lpstr>'3-2　設備導入事業経費の配分（他年度１）（熱利用）'!Print_Area</vt:lpstr>
      <vt:lpstr>'3-2　設備導入事業経費の配分（他年度２）（熱利用）'!Print_Area</vt:lpstr>
      <vt:lpstr>'3-2　設備導入事業経費の配分（他年度３）（熱利用）'!Print_Area</vt:lpstr>
      <vt:lpstr>'3-2　設備導入事業経費の配分（当年度）（熱利用）'!Print_Area</vt:lpstr>
      <vt:lpstr>'3-24　事業実施に関連する事項（熱利用）'!Print_Area</vt:lpstr>
      <vt:lpstr>'3-25　事業実施体制'!Print_Area</vt:lpstr>
      <vt:lpstr>'3-26　事業実施予定スケジュール'!Print_Area</vt:lpstr>
      <vt:lpstr>'3-4　補助事業に要する経費及びその調達方法'!Print_Area</vt:lpstr>
      <vt:lpstr>'3-6　熱利用単価の算定について'!Print_Area</vt:lpstr>
      <vt:lpstr>'3-7　設備及び導入効果（バイオマス熱利用）'!Print_Area</vt:lpstr>
      <vt:lpstr>'3-7　設備及び導入効果（バイオマス燃料製造）'!Print_Area</vt:lpstr>
      <vt:lpstr>'3-7　設備及び導入効果（温度差エネルギー利用）'!Print_Area</vt:lpstr>
      <vt:lpstr>'3-7　設備及び導入効果（雪氷熱利用）'!Print_Area</vt:lpstr>
      <vt:lpstr>'3-7　設備及び導入効果（太陽熱利用）'!Print_Area</vt:lpstr>
      <vt:lpstr>'3-7　設備及び導入効果（地中熱利用）'!Print_Area</vt:lpstr>
      <vt:lpstr>'3-8　補助対象設備の機器リスト'!Print_Area</vt:lpstr>
      <vt:lpstr>チェックリスト!Print_Area</vt:lpstr>
      <vt:lpstr>'チェックリスト（可変）'!Print_Area</vt:lpstr>
      <vt:lpstr>作成手順!Print_Area</vt:lpstr>
      <vt:lpstr>エネ種</vt:lpstr>
      <vt:lpstr>エネ種_熱利用</vt:lpstr>
      <vt:lpstr>エネ種_発電設備</vt:lpstr>
      <vt:lpstr>バイオマスコジェネの発電方式</vt:lpstr>
      <vt:lpstr>バイオマス原料利用単位</vt:lpstr>
      <vt:lpstr>バイオマス原料利用単位_低位発熱量</vt:lpstr>
      <vt:lpstr>バイオマス熱利用</vt:lpstr>
      <vt:lpstr>バイオマス燃料の形態</vt:lpstr>
      <vt:lpstr>バイオマス燃料製造</vt:lpstr>
      <vt:lpstr>バイオマス燃料製造設備の方式</vt:lpstr>
      <vt:lpstr>バイオマス発電</vt:lpstr>
      <vt:lpstr>バイオマス発電形態</vt:lpstr>
      <vt:lpstr>温度差エネルギー利用</vt:lpstr>
      <vt:lpstr>固定価格買取制度の有無</vt:lpstr>
      <vt:lpstr>実施計画概要_３分の１</vt:lpstr>
      <vt:lpstr>実施計画概要_３分の２</vt:lpstr>
      <vt:lpstr>新規・継続チェック</vt:lpstr>
      <vt:lpstr>申請する補助率</vt:lpstr>
      <vt:lpstr>水力発電</vt:lpstr>
      <vt:lpstr>設備種別</vt:lpstr>
      <vt:lpstr>雪氷種別</vt:lpstr>
      <vt:lpstr>雪氷熱利用</vt:lpstr>
      <vt:lpstr>太陽光発電</vt:lpstr>
      <vt:lpstr>太陽熱利用</vt:lpstr>
      <vt:lpstr>地中熱利用</vt:lpstr>
      <vt:lpstr>地熱発電</vt:lpstr>
      <vt:lpstr>中分類</vt:lpstr>
      <vt:lpstr>都道府県コード</vt:lpstr>
      <vt:lpstr>風力発電</vt:lpstr>
      <vt:lpstr>分類コード</vt:lpstr>
      <vt:lpstr>補助率</vt:lpstr>
      <vt:lpstr>無</vt:lpstr>
      <vt:lpstr>有</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dc:description/>
  <cp:lastModifiedBy>ysd</cp:lastModifiedBy>
  <cp:lastPrinted>2016-04-30T08:02:37Z</cp:lastPrinted>
  <dcterms:created xsi:type="dcterms:W3CDTF">2012-07-26T07:45:28Z</dcterms:created>
  <dcterms:modified xsi:type="dcterms:W3CDTF">2016-06-27T02:34:08Z</dcterms:modified>
</cp:coreProperties>
</file>