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6.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7.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8.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9.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D606" lockStructure="1"/>
  <bookViews>
    <workbookView xWindow="0" yWindow="75" windowWidth="20715" windowHeight="11880" tabRatio="865" firstSheet="3" activeTab="3"/>
  </bookViews>
  <sheets>
    <sheet name="汎用入力規則リスト" sheetId="78" state="hidden" r:id="rId1"/>
    <sheet name="データ参照シート" sheetId="79" state="hidden" r:id="rId2"/>
    <sheet name="チェックリスト（可変）" sheetId="73" state="hidden" r:id="rId3"/>
    <sheet name="作成手順" sheetId="92" r:id="rId4"/>
    <sheet name="チェックリスト" sheetId="91" r:id="rId5"/>
    <sheet name="3-1実施計画概要（熱利用）元" sheetId="95" state="hidden" r:id="rId6"/>
    <sheet name="（別紙3）役員名簿" sheetId="98" r:id="rId7"/>
    <sheet name="（別紙3）役員名簿（２社目用）" sheetId="97" r:id="rId8"/>
    <sheet name="基本情報登録シート（初めに入力してください）" sheetId="4" r:id="rId9"/>
    <sheet name="3-2　設備導入事業経費の配分（当年度）（熱利用）" sheetId="75" r:id="rId10"/>
    <sheet name="3-2　設備導入事業経費の配分（他年度１）（熱利用）" sheetId="81" r:id="rId11"/>
    <sheet name="3-2　設備導入事業経費の配分（他年度２）（熱利用）" sheetId="82" r:id="rId12"/>
    <sheet name="3-2　設備導入事業経費の配分（他年度３）（熱利用）" sheetId="83" r:id="rId13"/>
    <sheet name="3-2　設備導入事業経費の配分（総計）（熱利用）" sheetId="76" r:id="rId14"/>
    <sheet name="3-4　補助事業に要する経費及びその調達方法" sheetId="22" r:id="rId15"/>
    <sheet name="3-6　熱利用単価の算定について" sheetId="26" r:id="rId16"/>
    <sheet name="3-7　設備及び導入効果（太陽熱利用）" sheetId="8" r:id="rId17"/>
    <sheet name="3-7　設備及び導入効果（温度差エネルギー利用）" sheetId="57" r:id="rId18"/>
    <sheet name="3-7　設備及び導入効果（雪氷熱利用）" sheetId="58" r:id="rId19"/>
    <sheet name="3-7　設備及び導入効果（地中熱利用）" sheetId="59" r:id="rId20"/>
    <sheet name="3-7　設備及び導入効果（バイオマス熱利用）" sheetId="60" r:id="rId21"/>
    <sheet name="3-7　設備及び導入効果（バイオマス燃料製造）" sheetId="62" r:id="rId22"/>
    <sheet name="3-8　再エネ設備を導入することによる化石燃料削減効果" sheetId="101" r:id="rId23"/>
    <sheet name="3-9　補助対象設備の機器リスト" sheetId="49" r:id="rId24"/>
    <sheet name="3-17　バイオマス依存率(熱利用)" sheetId="44" r:id="rId25"/>
    <sheet name="3-17　バイオマス依存率(燃料製造)" sheetId="45" r:id="rId26"/>
    <sheet name="3-22　事業実施に関連する事項（熱利用）" sheetId="61" r:id="rId27"/>
    <sheet name="3-25　事業実施体制" sheetId="94" state="hidden" r:id="rId28"/>
    <sheet name="3-24　事業実施予定スケジュール" sheetId="46" r:id="rId29"/>
    <sheet name="3-26　3分の2要件に係る概要説明書" sheetId="93" r:id="rId30"/>
    <sheet name="【参考】日本標準産業中分類" sheetId="27" state="hidden" r:id="rId31"/>
  </sheets>
  <definedNames>
    <definedName name="_xlnm.Print_Area" localSheetId="6">'（別紙3）役員名簿'!$A$1:$J$23</definedName>
    <definedName name="_xlnm.Print_Area" localSheetId="7">'（別紙3）役員名簿（２社目用）'!$A$1:$J$23</definedName>
    <definedName name="_xlnm.Print_Area" localSheetId="24">'3-17　バイオマス依存率(熱利用)'!$A$1:$K$50</definedName>
    <definedName name="_xlnm.Print_Area" localSheetId="25">'3-17　バイオマス依存率(燃料製造)'!$A$1:$K$51</definedName>
    <definedName name="_xlnm.Print_Area" localSheetId="5">IF('3-1実施計画概要（熱利用）元'!申請する補助率="２／３",'3-1実施計画概要（熱利用）元'!$A$1:$H$47,'3-1実施計画概要（熱利用）元'!$A$1:$H$37)</definedName>
    <definedName name="_xlnm.Print_Area" localSheetId="13">'3-2　設備導入事業経費の配分（総計）（熱利用）'!$A$1:$I$34</definedName>
    <definedName name="_xlnm.Print_Area" localSheetId="10">'3-2　設備導入事業経費の配分（他年度１）（熱利用）'!$A$1:$I$33</definedName>
    <definedName name="_xlnm.Print_Area" localSheetId="11">'3-2　設備導入事業経費の配分（他年度２）（熱利用）'!$A$1:$I$33</definedName>
    <definedName name="_xlnm.Print_Area" localSheetId="12">'3-2　設備導入事業経費の配分（他年度３）（熱利用）'!$A$1:$I$33</definedName>
    <definedName name="_xlnm.Print_Area" localSheetId="9">'3-2　設備導入事業経費の配分（当年度）（熱利用）'!$A$1:$I$33</definedName>
    <definedName name="_xlnm.Print_Area" localSheetId="26">'3-22　事業実施に関連する事項（熱利用）'!$A$1:$J$23</definedName>
    <definedName name="_xlnm.Print_Area" localSheetId="28">'3-24　事業実施予定スケジュール'!$A$1:$AM$49</definedName>
    <definedName name="_xlnm.Print_Area" localSheetId="27">'3-25　事業実施体制'!$A$1:$L$40</definedName>
    <definedName name="_xlnm.Print_Area" localSheetId="29">'3-26　3分の2要件に係る概要説明書'!$A$1:$H$13</definedName>
    <definedName name="_xlnm.Print_Area" localSheetId="14">'3-4　補助事業に要する経費及びその調達方法'!$A$1:$N$18</definedName>
    <definedName name="_xlnm.Print_Area" localSheetId="15">'3-6　熱利用単価の算定について'!$A$1:$I$35</definedName>
    <definedName name="_xlnm.Print_Area" localSheetId="20">'3-7　設備及び導入効果（バイオマス熱利用）'!$A$1:$S$74</definedName>
    <definedName name="_xlnm.Print_Area" localSheetId="21">'3-7　設備及び導入効果（バイオマス燃料製造）'!$A$1:$S$79</definedName>
    <definedName name="_xlnm.Print_Area" localSheetId="17">'3-7　設備及び導入効果（温度差エネルギー利用）'!$A$1:$S$61</definedName>
    <definedName name="_xlnm.Print_Area" localSheetId="18">'3-7　設備及び導入効果（雪氷熱利用）'!$A$1:$S$60</definedName>
    <definedName name="_xlnm.Print_Area" localSheetId="16">'3-7　設備及び導入効果（太陽熱利用）'!$A$1:$S$59</definedName>
    <definedName name="_xlnm.Print_Area" localSheetId="19">'3-7　設備及び導入効果（地中熱利用）'!$A$1:$S$74</definedName>
    <definedName name="_xlnm.Print_Area" localSheetId="22">'3-8　再エネ設備を導入することによる化石燃料削減効果'!$A$1:$F$40</definedName>
    <definedName name="_xlnm.Print_Area" localSheetId="23">'3-9　補助対象設備の機器リスト'!$A$1:$J$27</definedName>
    <definedName name="_xlnm.Print_Area" localSheetId="4">チェックリスト!$A$1:$H$42</definedName>
    <definedName name="_xlnm.Print_Area" localSheetId="2">'チェックリスト（可変）'!$A$2:$G$43</definedName>
    <definedName name="_xlnm.Print_Area" localSheetId="8">'基本情報登録シート（初めに入力してください）'!$A$1:$H$10</definedName>
    <definedName name="_xlnm.Print_Area" localSheetId="3">作成手順!$A$1:$M$29</definedName>
    <definedName name="エネ種">汎用入力規則リスト!$B$12:$L$12</definedName>
    <definedName name="エネ種_熱利用">汎用入力規則リスト!$B$12:$G$12</definedName>
    <definedName name="エネ種_発電設備" localSheetId="27">#REF!</definedName>
    <definedName name="エネ種_発電設備">汎用入力規則リスト!$H$12:$L$12</definedName>
    <definedName name="バイオマスコジェネの発電方式">汎用入力規則リスト!$B$5:$C$5</definedName>
    <definedName name="バイオマス原料利用単位">汎用入力規則リスト!$B$23:$C$23</definedName>
    <definedName name="バイオマス原料利用単位_低位発熱量">汎用入力規則リスト!$B$24:$C$24</definedName>
    <definedName name="バイオマス熱利用">汎用入力規則リスト!$F$13:$F$22</definedName>
    <definedName name="バイオマス燃料の形態">汎用入力規則リスト!$B$8:$D$8</definedName>
    <definedName name="バイオマス燃料製造">汎用入力規則リスト!$G$13:$G$21</definedName>
    <definedName name="バイオマス燃料製造設備の方式">汎用入力規則リスト!$B$7:$C$7</definedName>
    <definedName name="バイオマス発電">汎用入力規則リスト!$J$13:$J$22</definedName>
    <definedName name="バイオマス発電形態" localSheetId="27">#REF!</definedName>
    <definedName name="バイオマス発電形態">汎用入力規則リスト!$B$11:$C$11</definedName>
    <definedName name="温度差エネルギー利用">汎用入力規則リスト!$C$13:$C$21</definedName>
    <definedName name="換算表">汎用入力規則リスト!$A$36:$C$45</definedName>
    <definedName name="固定価格買取制度の有無">汎用入力規則リスト!$B$6:$D$6</definedName>
    <definedName name="実施計画概要_３分の１" localSheetId="5">'3-1実施計画概要（熱利用）元'!$A$1:$H$37</definedName>
    <definedName name="実施計画概要_３分の１" localSheetId="29">'3-26　3分の2要件に係る概要説明書'!$A$1:$H$1</definedName>
    <definedName name="実施計画概要_３分の１">'基本情報登録シート（初めに入力してください）'!$A$1:$H$10</definedName>
    <definedName name="実施計画概要_３分の２" localSheetId="5">'3-1実施計画概要（熱利用）元'!$A$1:$H$47</definedName>
    <definedName name="実施計画概要_３分の２" localSheetId="29">'3-26　3分の2要件に係る概要説明書'!$A$1:$H$12</definedName>
    <definedName name="実施計画概要_３分の２">'基本情報登録シート（初めに入力してください）'!$A$1:$H$11</definedName>
    <definedName name="新規・継続チェック">汎用入力規則リスト!$B$2:$C$2</definedName>
    <definedName name="申請する補助率" localSheetId="5">'3-1実施計画概要（熱利用）元'!$H$4</definedName>
    <definedName name="申請する補助率" localSheetId="27">#REF!</definedName>
    <definedName name="申請する補助率">'基本情報登録シート（初めに入力してください）'!$H$6</definedName>
    <definedName name="水力発電">汎用入力規則リスト!$K$13:$K$22</definedName>
    <definedName name="設備種別">汎用入力規則リスト!$M$13:$M$22</definedName>
    <definedName name="雪氷種別">汎用入力規則リスト!$B$3:$C$3</definedName>
    <definedName name="雪氷熱利用">汎用入力規則リスト!$D$13:$D$19</definedName>
    <definedName name="太陽光発電">汎用入力規則リスト!$H$13:$H$22</definedName>
    <definedName name="太陽熱利用">汎用入力規則リスト!$B$13:$B$21</definedName>
    <definedName name="地中熱の採熱方式">汎用入力規則リスト!$B$4:$C$4</definedName>
    <definedName name="地中熱利用">汎用入力規則リスト!$E$13:$E$19</definedName>
    <definedName name="地熱発電">汎用入力規則リスト!$L$13:$L$22</definedName>
    <definedName name="中分類" localSheetId="27">#REF!</definedName>
    <definedName name="中分類">【参考】日本標準産業中分類!$B$2:$B$100</definedName>
    <definedName name="都道府県コード" localSheetId="27">#REF!</definedName>
    <definedName name="都道府県コード">【参考】日本標準産業中分類!$D$2:$D$48</definedName>
    <definedName name="熱利用用途">汎用入力規則リスト!$E$37:$E$40</definedName>
    <definedName name="燃料種別">汎用入力規則リスト!$A$37:$A$44</definedName>
    <definedName name="風力発電">汎用入力規則リスト!$I$13:$I$22</definedName>
    <definedName name="分類コード">【参考】日本標準産業中分類!$A$1:$C$100</definedName>
    <definedName name="補助率" localSheetId="27">#REF!</definedName>
    <definedName name="補助率">汎用入力規則リスト!$B$34:$C$34</definedName>
    <definedName name="無">汎用入力規則リスト!$C$35</definedName>
    <definedName name="有">汎用入力規則リスト!$B$35:$B$36</definedName>
    <definedName name="有無チェック" localSheetId="27">#REF!</definedName>
    <definedName name="有無チェック">汎用入力規則リスト!$B$1:$C$1</definedName>
  </definedNames>
  <calcPr calcId="145621"/>
</workbook>
</file>

<file path=xl/calcChain.xml><?xml version="1.0" encoding="utf-8"?>
<calcChain xmlns="http://schemas.openxmlformats.org/spreadsheetml/2006/main">
  <c r="B197" i="79" l="1"/>
  <c r="D28" i="76" l="1"/>
  <c r="D27" i="76"/>
  <c r="D26" i="76"/>
  <c r="D25" i="76"/>
  <c r="D24" i="76"/>
  <c r="D23" i="76"/>
  <c r="D22" i="76"/>
  <c r="B28" i="76"/>
  <c r="B27" i="76"/>
  <c r="B26" i="76"/>
  <c r="B25" i="76"/>
  <c r="B24" i="76"/>
  <c r="B23" i="76"/>
  <c r="B22" i="76"/>
  <c r="B196" i="79"/>
  <c r="B195" i="79"/>
  <c r="B194" i="79"/>
  <c r="B193" i="79"/>
  <c r="B192" i="79"/>
  <c r="B198" i="79" s="1"/>
  <c r="B199" i="79" s="1"/>
  <c r="D9" i="101"/>
  <c r="E21" i="101"/>
  <c r="E20" i="101"/>
  <c r="E14" i="101"/>
  <c r="E13" i="101"/>
  <c r="D35" i="26"/>
  <c r="D16" i="101"/>
  <c r="D12" i="101"/>
  <c r="D11" i="101"/>
  <c r="E32" i="59"/>
  <c r="B3" i="79"/>
  <c r="H21" i="83"/>
  <c r="B74" i="79"/>
  <c r="E19" i="101"/>
  <c r="D19" i="101"/>
  <c r="E18" i="101"/>
  <c r="D18" i="101"/>
  <c r="E17" i="101"/>
  <c r="D17" i="101"/>
  <c r="E16" i="101"/>
  <c r="E22" i="101"/>
  <c r="E12" i="101"/>
  <c r="E11" i="101"/>
  <c r="E10" i="101"/>
  <c r="D10" i="101"/>
  <c r="E9" i="101"/>
  <c r="E15" i="101"/>
  <c r="U5" i="60"/>
  <c r="U5" i="59"/>
  <c r="B29" i="83"/>
  <c r="B29" i="82"/>
  <c r="B29" i="81"/>
  <c r="B29" i="75"/>
  <c r="B23" i="79"/>
  <c r="D21" i="83"/>
  <c r="D21" i="82"/>
  <c r="D21" i="81"/>
  <c r="D21" i="75"/>
  <c r="B28" i="79" s="1"/>
  <c r="E10" i="57"/>
  <c r="E11" i="59"/>
  <c r="E11" i="58"/>
  <c r="E10" i="8"/>
  <c r="O30" i="60"/>
  <c r="J30" i="60"/>
  <c r="E30" i="60"/>
  <c r="O39" i="59"/>
  <c r="J39" i="59"/>
  <c r="E39" i="59"/>
  <c r="O32" i="59"/>
  <c r="O31" i="59"/>
  <c r="J32" i="59"/>
  <c r="J31" i="59"/>
  <c r="E31" i="59"/>
  <c r="O24" i="58"/>
  <c r="J24" i="58"/>
  <c r="E24" i="58"/>
  <c r="R54" i="58"/>
  <c r="R48" i="58"/>
  <c r="R42" i="58"/>
  <c r="R36" i="58"/>
  <c r="O26" i="57"/>
  <c r="J26" i="57"/>
  <c r="E26" i="57"/>
  <c r="O19" i="57"/>
  <c r="O18" i="57"/>
  <c r="J19" i="57"/>
  <c r="J18" i="57"/>
  <c r="E19" i="57"/>
  <c r="E18" i="57"/>
  <c r="E40" i="45"/>
  <c r="E39" i="45"/>
  <c r="E38" i="45"/>
  <c r="E37" i="45"/>
  <c r="E36" i="45"/>
  <c r="E35" i="45"/>
  <c r="E34" i="45"/>
  <c r="E33" i="45"/>
  <c r="E32" i="45"/>
  <c r="E31" i="45"/>
  <c r="E30" i="45"/>
  <c r="E29" i="45"/>
  <c r="E28" i="45"/>
  <c r="E27" i="45"/>
  <c r="E26" i="45"/>
  <c r="E25" i="45"/>
  <c r="E24" i="45"/>
  <c r="E23" i="45"/>
  <c r="E18" i="45"/>
  <c r="E17" i="45"/>
  <c r="E16" i="45"/>
  <c r="E15" i="45"/>
  <c r="E14" i="45"/>
  <c r="E13" i="45"/>
  <c r="E12" i="45"/>
  <c r="E11" i="45"/>
  <c r="E10" i="45"/>
  <c r="E9" i="45"/>
  <c r="E8" i="45"/>
  <c r="E7" i="45"/>
  <c r="E6" i="45"/>
  <c r="E40" i="44"/>
  <c r="E39" i="44"/>
  <c r="E38" i="44"/>
  <c r="E37" i="44"/>
  <c r="E36" i="44"/>
  <c r="E35" i="44"/>
  <c r="E34" i="44"/>
  <c r="E33" i="44"/>
  <c r="E32" i="44"/>
  <c r="E31" i="44"/>
  <c r="E30" i="44"/>
  <c r="E29" i="44"/>
  <c r="E28" i="44"/>
  <c r="E27" i="44"/>
  <c r="E26" i="44"/>
  <c r="E25" i="44"/>
  <c r="E24" i="44"/>
  <c r="E23" i="44"/>
  <c r="E18" i="44"/>
  <c r="E17" i="44"/>
  <c r="E16" i="44"/>
  <c r="E15" i="44"/>
  <c r="E14" i="44"/>
  <c r="E13" i="44"/>
  <c r="E12" i="44"/>
  <c r="E11" i="44"/>
  <c r="E10" i="44"/>
  <c r="E9" i="44"/>
  <c r="E8" i="44"/>
  <c r="E7" i="44"/>
  <c r="E6" i="44"/>
  <c r="E56" i="58"/>
  <c r="O24" i="8"/>
  <c r="J24" i="8"/>
  <c r="E24" i="8"/>
  <c r="E33" i="95"/>
  <c r="E32" i="95"/>
  <c r="E31" i="95"/>
  <c r="E30" i="95"/>
  <c r="H46" i="44"/>
  <c r="H32" i="45"/>
  <c r="H32" i="44"/>
  <c r="C30" i="92"/>
  <c r="D16" i="92"/>
  <c r="D18" i="92"/>
  <c r="D20" i="92"/>
  <c r="D22" i="92"/>
  <c r="D25" i="92"/>
  <c r="D27" i="92"/>
  <c r="G5" i="45"/>
  <c r="G22" i="45"/>
  <c r="P55" i="62"/>
  <c r="H38" i="45"/>
  <c r="H37" i="45"/>
  <c r="H36" i="45"/>
  <c r="H35" i="45"/>
  <c r="H38" i="44"/>
  <c r="H37" i="44"/>
  <c r="H36" i="44"/>
  <c r="H35" i="44"/>
  <c r="C1" i="73"/>
  <c r="G37" i="73"/>
  <c r="G36" i="73"/>
  <c r="G35" i="73"/>
  <c r="G34" i="73"/>
  <c r="G33" i="73"/>
  <c r="G32" i="73"/>
  <c r="G31" i="73"/>
  <c r="G30" i="73"/>
  <c r="G29" i="73"/>
  <c r="G28" i="73"/>
  <c r="G27" i="73"/>
  <c r="G26" i="73"/>
  <c r="G25" i="73"/>
  <c r="G24" i="73"/>
  <c r="G23" i="73"/>
  <c r="G22" i="73"/>
  <c r="G21" i="73"/>
  <c r="G20" i="73"/>
  <c r="G19" i="73"/>
  <c r="G18" i="73"/>
  <c r="G17" i="73"/>
  <c r="G16" i="73"/>
  <c r="G15" i="73"/>
  <c r="G14" i="73"/>
  <c r="G13" i="73"/>
  <c r="G12" i="73"/>
  <c r="G11" i="73"/>
  <c r="G10" i="73"/>
  <c r="G9" i="73"/>
  <c r="G8" i="73"/>
  <c r="G7" i="73"/>
  <c r="G6" i="73"/>
  <c r="G5" i="73"/>
  <c r="G4" i="73"/>
  <c r="E43" i="73"/>
  <c r="E42" i="73"/>
  <c r="E41" i="73"/>
  <c r="E40" i="73"/>
  <c r="E39" i="73"/>
  <c r="E38" i="73"/>
  <c r="E37" i="73"/>
  <c r="E36" i="73"/>
  <c r="E35" i="73"/>
  <c r="E34" i="73"/>
  <c r="E33" i="73"/>
  <c r="E32" i="73"/>
  <c r="E31" i="73"/>
  <c r="E30" i="73"/>
  <c r="E29" i="73"/>
  <c r="E28" i="73"/>
  <c r="E27" i="73"/>
  <c r="E26" i="73"/>
  <c r="E25" i="73"/>
  <c r="E24" i="73"/>
  <c r="E23" i="73"/>
  <c r="E22" i="73"/>
  <c r="E21" i="73"/>
  <c r="E20" i="73"/>
  <c r="E19" i="73"/>
  <c r="E18" i="73"/>
  <c r="E17" i="73"/>
  <c r="E16" i="73"/>
  <c r="E15" i="73"/>
  <c r="E14" i="73"/>
  <c r="E13" i="73"/>
  <c r="E12" i="73"/>
  <c r="E11" i="73"/>
  <c r="E10" i="73"/>
  <c r="E9" i="73"/>
  <c r="E8" i="73"/>
  <c r="E7" i="73"/>
  <c r="E6" i="73"/>
  <c r="E5" i="73"/>
  <c r="E4" i="73"/>
  <c r="I31" i="83"/>
  <c r="I31" i="82"/>
  <c r="I31" i="81"/>
  <c r="I31" i="75"/>
  <c r="B2" i="79"/>
  <c r="B98" i="79" s="1"/>
  <c r="C27" i="76" s="1"/>
  <c r="E27" i="76" s="1"/>
  <c r="B4" i="79"/>
  <c r="G8" i="82"/>
  <c r="E8" i="76"/>
  <c r="E8" i="83"/>
  <c r="E8" i="82"/>
  <c r="E8" i="81"/>
  <c r="E8" i="75"/>
  <c r="P47" i="62"/>
  <c r="H66" i="62"/>
  <c r="H13" i="62"/>
  <c r="H12" i="62"/>
  <c r="U16" i="62"/>
  <c r="U9" i="62"/>
  <c r="U32" i="60"/>
  <c r="U24" i="60"/>
  <c r="U15" i="60"/>
  <c r="U11" i="60"/>
  <c r="U34" i="59"/>
  <c r="U19" i="59"/>
  <c r="U25" i="59"/>
  <c r="U13" i="59"/>
  <c r="U19" i="58"/>
  <c r="U13" i="58"/>
  <c r="U5" i="58"/>
  <c r="U21" i="57"/>
  <c r="U12" i="57"/>
  <c r="P54" i="62"/>
  <c r="P53" i="62"/>
  <c r="P52" i="62"/>
  <c r="P51" i="62"/>
  <c r="P50" i="62"/>
  <c r="F67" i="62" s="1"/>
  <c r="O39" i="60"/>
  <c r="J39" i="60"/>
  <c r="E39" i="60"/>
  <c r="E10" i="60"/>
  <c r="O17" i="8"/>
  <c r="J17" i="8"/>
  <c r="E17" i="8"/>
  <c r="F66" i="62"/>
  <c r="F68" i="62" s="1"/>
  <c r="Q67" i="60"/>
  <c r="Q66" i="60"/>
  <c r="Q61" i="60"/>
  <c r="Q60" i="60"/>
  <c r="Q55" i="60"/>
  <c r="Q54" i="60"/>
  <c r="Q49" i="60"/>
  <c r="Q48" i="60"/>
  <c r="Q67" i="59"/>
  <c r="Q66" i="59"/>
  <c r="Q61" i="59"/>
  <c r="Q60" i="59"/>
  <c r="Q55" i="59"/>
  <c r="Q54" i="59"/>
  <c r="Q49" i="59"/>
  <c r="Q48" i="59"/>
  <c r="R50" i="59"/>
  <c r="Q54" i="57"/>
  <c r="Q53" i="57"/>
  <c r="Q48" i="57"/>
  <c r="Q47" i="57"/>
  <c r="Q42" i="57"/>
  <c r="Q41" i="57"/>
  <c r="Q36" i="57"/>
  <c r="Q35" i="57"/>
  <c r="Q52" i="8"/>
  <c r="Q51" i="8"/>
  <c r="Q46" i="8"/>
  <c r="Q45" i="8"/>
  <c r="Q40" i="8"/>
  <c r="Q39" i="8"/>
  <c r="Q53" i="58"/>
  <c r="Q52" i="58"/>
  <c r="Q47" i="58"/>
  <c r="Q46" i="58"/>
  <c r="Q41" i="58"/>
  <c r="Q40" i="58"/>
  <c r="Q35" i="58"/>
  <c r="Q34" i="58"/>
  <c r="C167" i="79"/>
  <c r="C166" i="79"/>
  <c r="C165" i="79"/>
  <c r="C164" i="79"/>
  <c r="C151" i="79"/>
  <c r="C150" i="79"/>
  <c r="C149" i="79"/>
  <c r="C148" i="79"/>
  <c r="C135" i="79"/>
  <c r="C134" i="79"/>
  <c r="C133" i="79"/>
  <c r="C132" i="79"/>
  <c r="C119" i="79"/>
  <c r="C118" i="79"/>
  <c r="C117" i="79"/>
  <c r="C116" i="79"/>
  <c r="Q34" i="8"/>
  <c r="B200" i="79" s="1"/>
  <c r="Q33" i="8"/>
  <c r="C103" i="79"/>
  <c r="C102" i="79"/>
  <c r="C101" i="79"/>
  <c r="C100" i="79"/>
  <c r="D100" i="79" s="1"/>
  <c r="D20" i="26"/>
  <c r="L11" i="22"/>
  <c r="J11" i="22"/>
  <c r="I11" i="22"/>
  <c r="H11" i="22"/>
  <c r="F11" i="22"/>
  <c r="K10" i="22"/>
  <c r="K9" i="22"/>
  <c r="K8" i="22"/>
  <c r="K7" i="22"/>
  <c r="K11" i="22"/>
  <c r="B78" i="79"/>
  <c r="D20" i="76"/>
  <c r="D19" i="76"/>
  <c r="D18" i="76"/>
  <c r="D17" i="76"/>
  <c r="D16" i="76"/>
  <c r="D15" i="76"/>
  <c r="D14" i="76"/>
  <c r="D13" i="76"/>
  <c r="D12" i="76"/>
  <c r="D10" i="76"/>
  <c r="D9" i="76"/>
  <c r="D8" i="76"/>
  <c r="B20" i="76"/>
  <c r="B19" i="76"/>
  <c r="B18" i="76"/>
  <c r="B17" i="76"/>
  <c r="D29" i="83"/>
  <c r="B65" i="79"/>
  <c r="B21" i="83"/>
  <c r="B30" i="83"/>
  <c r="D11" i="83"/>
  <c r="B69" i="79" s="1"/>
  <c r="B11" i="83"/>
  <c r="B63" i="79"/>
  <c r="D29" i="82"/>
  <c r="D30" i="82"/>
  <c r="B58" i="79"/>
  <c r="B51" i="79"/>
  <c r="B56" i="79"/>
  <c r="B21" i="82"/>
  <c r="D11" i="82"/>
  <c r="B11" i="82"/>
  <c r="B49" i="79"/>
  <c r="D29" i="81"/>
  <c r="B43" i="79"/>
  <c r="B37" i="79"/>
  <c r="B42" i="79"/>
  <c r="B21" i="81"/>
  <c r="B36" i="79"/>
  <c r="D11" i="81"/>
  <c r="B41" i="79"/>
  <c r="B11" i="81"/>
  <c r="B35" i="79"/>
  <c r="B5" i="79"/>
  <c r="B17" i="79"/>
  <c r="B7" i="79"/>
  <c r="H4" i="79"/>
  <c r="B6" i="79"/>
  <c r="B8" i="79" s="1"/>
  <c r="B9" i="79" s="1"/>
  <c r="B10" i="79" s="1"/>
  <c r="D29" i="75"/>
  <c r="B29" i="79"/>
  <c r="B21" i="75"/>
  <c r="B22" i="79"/>
  <c r="D11" i="75"/>
  <c r="B27" i="79"/>
  <c r="B11" i="75"/>
  <c r="B21" i="79"/>
  <c r="F22" i="45"/>
  <c r="H40" i="45"/>
  <c r="H39" i="45"/>
  <c r="H34" i="45"/>
  <c r="H33" i="45"/>
  <c r="H31" i="45"/>
  <c r="H30" i="45"/>
  <c r="H29" i="45"/>
  <c r="H28" i="45"/>
  <c r="H27" i="45"/>
  <c r="H26" i="45"/>
  <c r="H25" i="45"/>
  <c r="H24" i="45"/>
  <c r="H23" i="45"/>
  <c r="E42" i="45"/>
  <c r="H18" i="45"/>
  <c r="H17" i="45"/>
  <c r="H16" i="45"/>
  <c r="H15" i="45"/>
  <c r="H14" i="45"/>
  <c r="H13" i="45"/>
  <c r="H12" i="45"/>
  <c r="H11" i="45"/>
  <c r="H10" i="45"/>
  <c r="H9" i="45"/>
  <c r="H8" i="45"/>
  <c r="H7" i="45"/>
  <c r="I19" i="45"/>
  <c r="H46" i="45"/>
  <c r="B82" i="79"/>
  <c r="E8" i="62"/>
  <c r="H6" i="45"/>
  <c r="H40" i="44"/>
  <c r="H39" i="44"/>
  <c r="H34" i="44"/>
  <c r="H33" i="44"/>
  <c r="H31" i="44"/>
  <c r="H30" i="44"/>
  <c r="H29" i="44"/>
  <c r="H28" i="44"/>
  <c r="H27" i="44"/>
  <c r="H26" i="44"/>
  <c r="H25" i="44"/>
  <c r="H24" i="44"/>
  <c r="H23" i="44"/>
  <c r="H18" i="44"/>
  <c r="H17" i="44"/>
  <c r="H16" i="44"/>
  <c r="H15" i="44"/>
  <c r="H14" i="44"/>
  <c r="H13" i="44"/>
  <c r="H12" i="44"/>
  <c r="H11" i="44"/>
  <c r="H10" i="44"/>
  <c r="H9" i="44"/>
  <c r="H8" i="44"/>
  <c r="H7" i="44"/>
  <c r="H6" i="44"/>
  <c r="B8" i="76"/>
  <c r="B9" i="76"/>
  <c r="B10" i="76"/>
  <c r="B13" i="76"/>
  <c r="B15" i="76"/>
  <c r="B12" i="76"/>
  <c r="B14" i="76"/>
  <c r="B16" i="76"/>
  <c r="E42" i="44"/>
  <c r="I19" i="44"/>
  <c r="B81" i="79"/>
  <c r="E13" i="60"/>
  <c r="I41" i="45"/>
  <c r="I41" i="44"/>
  <c r="D5" i="46"/>
  <c r="H8" i="79"/>
  <c r="H21" i="81"/>
  <c r="B46" i="79"/>
  <c r="R41" i="8"/>
  <c r="H7" i="79"/>
  <c r="B70" i="79"/>
  <c r="B30" i="82"/>
  <c r="I5" i="79"/>
  <c r="I6" i="79"/>
  <c r="H5" i="79"/>
  <c r="B7" i="22"/>
  <c r="J6" i="79"/>
  <c r="H11" i="79"/>
  <c r="I10" i="79"/>
  <c r="J9" i="79"/>
  <c r="I9" i="79"/>
  <c r="I12" i="79"/>
  <c r="I11" i="79"/>
  <c r="H9" i="79"/>
  <c r="I8" i="79"/>
  <c r="B4" i="46"/>
  <c r="J11" i="79"/>
  <c r="D30" i="81"/>
  <c r="B31" i="83"/>
  <c r="B67" i="79"/>
  <c r="B64" i="79"/>
  <c r="B71" i="79"/>
  <c r="B30" i="81"/>
  <c r="R62" i="60"/>
  <c r="B66" i="79"/>
  <c r="B32" i="83"/>
  <c r="B68" i="79"/>
  <c r="F27" i="95"/>
  <c r="B53" i="79"/>
  <c r="H67" i="62"/>
  <c r="R56" i="60"/>
  <c r="R68" i="60"/>
  <c r="E70" i="60"/>
  <c r="R50" i="60"/>
  <c r="R56" i="59"/>
  <c r="R68" i="59"/>
  <c r="R62" i="59"/>
  <c r="R43" i="57"/>
  <c r="R55" i="57"/>
  <c r="R37" i="57"/>
  <c r="E57" i="57"/>
  <c r="R49" i="57"/>
  <c r="R47" i="8"/>
  <c r="E55" i="8"/>
  <c r="J12" i="79"/>
  <c r="H6" i="79"/>
  <c r="R53" i="8"/>
  <c r="H12" i="79"/>
  <c r="E24" i="95"/>
  <c r="H10" i="79"/>
  <c r="B18" i="79"/>
  <c r="B19" i="79" s="1"/>
  <c r="D35" i="46"/>
  <c r="B86" i="79"/>
  <c r="C15" i="76" s="1"/>
  <c r="E15" i="76" s="1"/>
  <c r="D32" i="81"/>
  <c r="B44" i="79"/>
  <c r="G25" i="95"/>
  <c r="B39" i="79"/>
  <c r="B31" i="81"/>
  <c r="B38" i="79"/>
  <c r="C10" i="22"/>
  <c r="E70" i="59"/>
  <c r="G8" i="83"/>
  <c r="G8" i="75"/>
  <c r="H29" i="83"/>
  <c r="B75" i="79"/>
  <c r="H11" i="82"/>
  <c r="B59" i="79"/>
  <c r="G8" i="76"/>
  <c r="G8" i="81"/>
  <c r="B29" i="76"/>
  <c r="B30" i="75"/>
  <c r="B25" i="79"/>
  <c r="B11" i="76"/>
  <c r="B84" i="79"/>
  <c r="C13" i="75" s="1"/>
  <c r="E13" i="75" s="1"/>
  <c r="C9" i="75"/>
  <c r="B90" i="79"/>
  <c r="C19" i="76" s="1"/>
  <c r="E19" i="76" s="1"/>
  <c r="D116" i="79"/>
  <c r="B120" i="79"/>
  <c r="D33" i="57"/>
  <c r="B123" i="79"/>
  <c r="D51" i="57"/>
  <c r="D132" i="79"/>
  <c r="B138" i="79"/>
  <c r="D44" i="58"/>
  <c r="B136" i="79"/>
  <c r="D32" i="58"/>
  <c r="D148" i="79"/>
  <c r="B153" i="79"/>
  <c r="D52" i="59"/>
  <c r="D164" i="79"/>
  <c r="B170" i="79"/>
  <c r="D58" i="60"/>
  <c r="B169" i="79"/>
  <c r="D52" i="60"/>
  <c r="E23" i="101"/>
  <c r="E24" i="101"/>
  <c r="H11" i="75"/>
  <c r="B31" i="79"/>
  <c r="H21" i="75"/>
  <c r="B32" i="79" s="1"/>
  <c r="D8" i="22"/>
  <c r="H29" i="81"/>
  <c r="B47" i="79"/>
  <c r="B32" i="81"/>
  <c r="B40" i="79"/>
  <c r="C8" i="22"/>
  <c r="B50" i="79"/>
  <c r="B21" i="76"/>
  <c r="B31" i="82"/>
  <c r="G26" i="95"/>
  <c r="D9" i="22"/>
  <c r="H29" i="82"/>
  <c r="D29" i="76"/>
  <c r="H21" i="82"/>
  <c r="D32" i="82"/>
  <c r="B55" i="79"/>
  <c r="B57" i="79"/>
  <c r="H11" i="81"/>
  <c r="D30" i="75"/>
  <c r="H29" i="75"/>
  <c r="V1" i="57"/>
  <c r="B30" i="76"/>
  <c r="B152" i="79"/>
  <c r="D46" i="59"/>
  <c r="B31" i="75"/>
  <c r="B122" i="79"/>
  <c r="D45" i="57"/>
  <c r="B121" i="79"/>
  <c r="D39" i="57"/>
  <c r="B130" i="79"/>
  <c r="J131" i="79" s="1"/>
  <c r="B139" i="79"/>
  <c r="D50" i="58"/>
  <c r="B137" i="79"/>
  <c r="D38" i="58"/>
  <c r="B145" i="79"/>
  <c r="I132" i="79" s="1"/>
  <c r="B147" i="79"/>
  <c r="K132" i="79" s="1"/>
  <c r="B143" i="79"/>
  <c r="K140" i="79" s="1"/>
  <c r="B144" i="79"/>
  <c r="H132" i="79" s="1"/>
  <c r="B154" i="79"/>
  <c r="D58" i="59"/>
  <c r="B155" i="79"/>
  <c r="D64" i="59"/>
  <c r="B160" i="79"/>
  <c r="H133" i="79" s="1"/>
  <c r="B168" i="79"/>
  <c r="D46" i="60"/>
  <c r="B171" i="79"/>
  <c r="D64" i="60"/>
  <c r="B177" i="79"/>
  <c r="I134" i="79" s="1"/>
  <c r="B31" i="76"/>
  <c r="H29" i="76"/>
  <c r="F25" i="95"/>
  <c r="B52" i="79"/>
  <c r="B32" i="82"/>
  <c r="H30" i="82"/>
  <c r="H32" i="82"/>
  <c r="B61" i="79"/>
  <c r="H21" i="76"/>
  <c r="B60" i="79"/>
  <c r="B45" i="79"/>
  <c r="H30" i="81"/>
  <c r="D32" i="75"/>
  <c r="B30" i="79"/>
  <c r="B33" i="79"/>
  <c r="H30" i="75"/>
  <c r="B24" i="79"/>
  <c r="B32" i="75"/>
  <c r="B158" i="79"/>
  <c r="J141" i="79" s="1"/>
  <c r="B159" i="79"/>
  <c r="K141" i="79" s="1"/>
  <c r="B127" i="79"/>
  <c r="K139" i="79" s="1"/>
  <c r="B131" i="79"/>
  <c r="K131" i="79" s="1"/>
  <c r="B124" i="79"/>
  <c r="H139" i="79" s="1"/>
  <c r="B125" i="79"/>
  <c r="I139" i="79" s="1"/>
  <c r="B128" i="79"/>
  <c r="H131" i="79" s="1"/>
  <c r="B129" i="79"/>
  <c r="I131" i="79" s="1"/>
  <c r="B126" i="79"/>
  <c r="J139" i="79" s="1"/>
  <c r="B142" i="79"/>
  <c r="J140" i="79" s="1"/>
  <c r="B146" i="79"/>
  <c r="J132" i="79" s="1"/>
  <c r="B140" i="79"/>
  <c r="H140" i="79" s="1"/>
  <c r="B141" i="79"/>
  <c r="I140" i="79" s="1"/>
  <c r="B156" i="79"/>
  <c r="H141" i="79" s="1"/>
  <c r="B162" i="79"/>
  <c r="J133" i="79" s="1"/>
  <c r="B161" i="79"/>
  <c r="I133" i="79" s="1"/>
  <c r="B163" i="79"/>
  <c r="K133" i="79" s="1"/>
  <c r="B157" i="79"/>
  <c r="I141" i="79" s="1"/>
  <c r="B173" i="79"/>
  <c r="I142" i="79" s="1"/>
  <c r="B175" i="79"/>
  <c r="K142" i="79" s="1"/>
  <c r="B172" i="79"/>
  <c r="H142" i="79" s="1"/>
  <c r="B174" i="79"/>
  <c r="J142" i="79" s="1"/>
  <c r="B179" i="79"/>
  <c r="K134" i="79" s="1"/>
  <c r="B178" i="79"/>
  <c r="J134" i="79" s="1"/>
  <c r="B176" i="79"/>
  <c r="H134" i="79" s="1"/>
  <c r="B54" i="79"/>
  <c r="B32" i="76"/>
  <c r="B62" i="79"/>
  <c r="H26" i="95"/>
  <c r="H32" i="81"/>
  <c r="B48" i="79"/>
  <c r="G24" i="95"/>
  <c r="D7" i="22"/>
  <c r="H32" i="75"/>
  <c r="B34" i="79"/>
  <c r="H24" i="95" s="1"/>
  <c r="B26" i="79"/>
  <c r="E9" i="22"/>
  <c r="G9" i="22"/>
  <c r="M9" i="22"/>
  <c r="E73" i="59"/>
  <c r="F26" i="95"/>
  <c r="C9" i="22"/>
  <c r="H25" i="95"/>
  <c r="E8" i="22"/>
  <c r="G8" i="22"/>
  <c r="M8" i="22"/>
  <c r="O8" i="22"/>
  <c r="E7" i="22"/>
  <c r="G7" i="22" s="1"/>
  <c r="F24" i="95"/>
  <c r="C7" i="22"/>
  <c r="O9" i="22"/>
  <c r="F28" i="95"/>
  <c r="C11" i="22"/>
  <c r="C9" i="83" l="1"/>
  <c r="B2" i="46"/>
  <c r="A2" i="101"/>
  <c r="M35" i="46"/>
  <c r="E9" i="81"/>
  <c r="A2" i="83"/>
  <c r="B2" i="49"/>
  <c r="A2" i="82"/>
  <c r="B2" i="22"/>
  <c r="A2" i="76"/>
  <c r="V35" i="46"/>
  <c r="B20" i="79"/>
  <c r="AE35" i="46" s="1"/>
  <c r="B12" i="79"/>
  <c r="B11" i="79"/>
  <c r="A2" i="81" s="1"/>
  <c r="B13" i="79"/>
  <c r="B94" i="79"/>
  <c r="A2" i="75"/>
  <c r="B105" i="79"/>
  <c r="D37" i="8" s="1"/>
  <c r="B106" i="79"/>
  <c r="D43" i="8" s="1"/>
  <c r="B104" i="79"/>
  <c r="D31" i="8" s="1"/>
  <c r="B108" i="79" s="1"/>
  <c r="H138" i="79" s="1"/>
  <c r="B180" i="79" s="1"/>
  <c r="C13" i="76"/>
  <c r="E13" i="76" s="1"/>
  <c r="V1" i="58"/>
  <c r="E59" i="58"/>
  <c r="B107" i="79"/>
  <c r="D49" i="8" s="1"/>
  <c r="R35" i="8"/>
  <c r="C15" i="75"/>
  <c r="E15" i="75" s="1"/>
  <c r="E9" i="82"/>
  <c r="C9" i="76"/>
  <c r="E73" i="60"/>
  <c r="B111" i="79"/>
  <c r="K138" i="79" s="1"/>
  <c r="B183" i="79" s="1"/>
  <c r="B115" i="79"/>
  <c r="K130" i="79" s="1"/>
  <c r="B190" i="79" s="1"/>
  <c r="B109" i="79"/>
  <c r="I138" i="79" s="1"/>
  <c r="B181" i="79" s="1"/>
  <c r="C19" i="83"/>
  <c r="E19" i="83" s="1"/>
  <c r="D11" i="76"/>
  <c r="C13" i="82"/>
  <c r="E13" i="82" s="1"/>
  <c r="E9" i="75"/>
  <c r="B79" i="79"/>
  <c r="B80" i="79" s="1"/>
  <c r="D19" i="26" s="1"/>
  <c r="D17" i="26" s="1"/>
  <c r="C27" i="81"/>
  <c r="E27" i="81" s="1"/>
  <c r="C13" i="81"/>
  <c r="E13" i="81" s="1"/>
  <c r="C15" i="81"/>
  <c r="E15" i="81" s="1"/>
  <c r="M13" i="78"/>
  <c r="B96" i="79"/>
  <c r="C25" i="82" s="1"/>
  <c r="E25" i="82" s="1"/>
  <c r="B92" i="79"/>
  <c r="C14" i="26"/>
  <c r="C19" i="82"/>
  <c r="E19" i="82" s="1"/>
  <c r="V1" i="59"/>
  <c r="B83" i="79"/>
  <c r="C12" i="83" s="1"/>
  <c r="E12" i="83" s="1"/>
  <c r="B93" i="79"/>
  <c r="C22" i="82" s="1"/>
  <c r="E22" i="82" s="1"/>
  <c r="C9" i="81"/>
  <c r="B97" i="79"/>
  <c r="C26" i="76" s="1"/>
  <c r="E26" i="76" s="1"/>
  <c r="M22" i="78"/>
  <c r="B99" i="79"/>
  <c r="C19" i="75"/>
  <c r="E19" i="75" s="1"/>
  <c r="C27" i="82"/>
  <c r="E27" i="82" s="1"/>
  <c r="C15" i="82"/>
  <c r="E15" i="82" s="1"/>
  <c r="E9" i="83"/>
  <c r="B185" i="79"/>
  <c r="D5" i="101"/>
  <c r="F69" i="62"/>
  <c r="C19" i="81"/>
  <c r="E19" i="81" s="1"/>
  <c r="C27" i="75"/>
  <c r="E27" i="75" s="1"/>
  <c r="C13" i="83"/>
  <c r="E13" i="83" s="1"/>
  <c r="C9" i="82"/>
  <c r="M20" i="78"/>
  <c r="B87" i="79"/>
  <c r="E9" i="76"/>
  <c r="M19" i="78"/>
  <c r="M17" i="78"/>
  <c r="M16" i="78"/>
  <c r="B89" i="79"/>
  <c r="C18" i="83" s="1"/>
  <c r="E18" i="83" s="1"/>
  <c r="B88" i="79"/>
  <c r="C17" i="83" s="1"/>
  <c r="E17" i="83" s="1"/>
  <c r="V1" i="60"/>
  <c r="M15" i="78"/>
  <c r="H11" i="83"/>
  <c r="D30" i="83"/>
  <c r="D30" i="76" s="1"/>
  <c r="C27" i="83"/>
  <c r="E27" i="83" s="1"/>
  <c r="C15" i="83"/>
  <c r="E15" i="83" s="1"/>
  <c r="B95" i="79"/>
  <c r="B85" i="79"/>
  <c r="M14" i="78"/>
  <c r="M18" i="78"/>
  <c r="V1" i="62"/>
  <c r="E60" i="57"/>
  <c r="B34" i="26"/>
  <c r="M21" i="78"/>
  <c r="V1" i="8"/>
  <c r="B91" i="79"/>
  <c r="B33" i="26"/>
  <c r="C23" i="75"/>
  <c r="E23" i="75" s="1"/>
  <c r="C23" i="83"/>
  <c r="E23" i="83" s="1"/>
  <c r="C23" i="81"/>
  <c r="E23" i="81" s="1"/>
  <c r="C23" i="76"/>
  <c r="E23" i="76" s="1"/>
  <c r="C23" i="82"/>
  <c r="E23" i="82" s="1"/>
  <c r="M7" i="22"/>
  <c r="D21" i="76"/>
  <c r="B14" i="79" l="1"/>
  <c r="A4" i="81" s="1"/>
  <c r="E25" i="95"/>
  <c r="B8" i="22"/>
  <c r="B15" i="79"/>
  <c r="A4" i="82" s="1"/>
  <c r="E26" i="95"/>
  <c r="B9" i="22"/>
  <c r="B16" i="79"/>
  <c r="A4" i="83" s="1"/>
  <c r="B10" i="22"/>
  <c r="E27" i="95"/>
  <c r="B110" i="79"/>
  <c r="J138" i="79" s="1"/>
  <c r="B182" i="79" s="1"/>
  <c r="B184" i="79" s="1"/>
  <c r="B186" i="79" s="1"/>
  <c r="B112" i="79"/>
  <c r="H130" i="79" s="1"/>
  <c r="B187" i="79" s="1"/>
  <c r="B113" i="79"/>
  <c r="I130" i="79" s="1"/>
  <c r="B188" i="79" s="1"/>
  <c r="B114" i="79"/>
  <c r="J130" i="79" s="1"/>
  <c r="B189" i="79" s="1"/>
  <c r="C26" i="75"/>
  <c r="E26" i="75" s="1"/>
  <c r="C12" i="75"/>
  <c r="E12" i="75" s="1"/>
  <c r="C25" i="75"/>
  <c r="E25" i="75" s="1"/>
  <c r="C25" i="81"/>
  <c r="E25" i="81" s="1"/>
  <c r="C26" i="83"/>
  <c r="E26" i="83" s="1"/>
  <c r="C25" i="76"/>
  <c r="E25" i="76" s="1"/>
  <c r="C25" i="83"/>
  <c r="E25" i="83" s="1"/>
  <c r="C12" i="81"/>
  <c r="E12" i="81" s="1"/>
  <c r="C12" i="82"/>
  <c r="E12" i="82" s="1"/>
  <c r="C12" i="76"/>
  <c r="E12" i="76" s="1"/>
  <c r="C26" i="81"/>
  <c r="E26" i="81" s="1"/>
  <c r="C26" i="82"/>
  <c r="E26" i="82" s="1"/>
  <c r="C28" i="82"/>
  <c r="E28" i="82" s="1"/>
  <c r="C28" i="75"/>
  <c r="E28" i="75" s="1"/>
  <c r="C28" i="81"/>
  <c r="E28" i="81" s="1"/>
  <c r="C28" i="83"/>
  <c r="E28" i="83" s="1"/>
  <c r="C28" i="76"/>
  <c r="E28" i="76" s="1"/>
  <c r="C22" i="76"/>
  <c r="E22" i="76" s="1"/>
  <c r="C22" i="81"/>
  <c r="E22" i="81" s="1"/>
  <c r="C22" i="75"/>
  <c r="E22" i="75" s="1"/>
  <c r="C22" i="83"/>
  <c r="E22" i="83" s="1"/>
  <c r="C16" i="83"/>
  <c r="E16" i="83" s="1"/>
  <c r="C16" i="75"/>
  <c r="E16" i="75" s="1"/>
  <c r="C16" i="82"/>
  <c r="E16" i="82" s="1"/>
  <c r="C16" i="81"/>
  <c r="E16" i="81" s="1"/>
  <c r="C16" i="76"/>
  <c r="E16" i="76" s="1"/>
  <c r="C18" i="76"/>
  <c r="E18" i="76" s="1"/>
  <c r="C17" i="81"/>
  <c r="E17" i="81" s="1"/>
  <c r="C17" i="82"/>
  <c r="E17" i="82" s="1"/>
  <c r="C17" i="76"/>
  <c r="E17" i="76" s="1"/>
  <c r="C17" i="75"/>
  <c r="E17" i="75" s="1"/>
  <c r="C18" i="75"/>
  <c r="E18" i="75" s="1"/>
  <c r="C18" i="81"/>
  <c r="E18" i="81" s="1"/>
  <c r="C18" i="82"/>
  <c r="E18" i="82" s="1"/>
  <c r="B73" i="79"/>
  <c r="H30" i="83"/>
  <c r="H11" i="76"/>
  <c r="D32" i="83"/>
  <c r="D32" i="76" s="1"/>
  <c r="B77" i="79" s="1"/>
  <c r="B72" i="79"/>
  <c r="C24" i="75"/>
  <c r="E24" i="75" s="1"/>
  <c r="C24" i="82"/>
  <c r="E24" i="82" s="1"/>
  <c r="C24" i="81"/>
  <c r="E24" i="81" s="1"/>
  <c r="C24" i="76"/>
  <c r="E24" i="76" s="1"/>
  <c r="C24" i="83"/>
  <c r="E24" i="83" s="1"/>
  <c r="C20" i="83"/>
  <c r="E20" i="83" s="1"/>
  <c r="C20" i="76"/>
  <c r="E20" i="76" s="1"/>
  <c r="C20" i="75"/>
  <c r="E20" i="75" s="1"/>
  <c r="C20" i="81"/>
  <c r="E20" i="81" s="1"/>
  <c r="C20" i="82"/>
  <c r="E20" i="82" s="1"/>
  <c r="C14" i="81"/>
  <c r="E14" i="81" s="1"/>
  <c r="C14" i="75"/>
  <c r="E14" i="75" s="1"/>
  <c r="C14" i="82"/>
  <c r="E14" i="82" s="1"/>
  <c r="C14" i="83"/>
  <c r="E14" i="83" s="1"/>
  <c r="C14" i="76"/>
  <c r="E14" i="76" s="1"/>
  <c r="E58" i="8"/>
  <c r="O7" i="22"/>
  <c r="F30" i="95" l="1"/>
  <c r="D4" i="101"/>
  <c r="D21" i="26"/>
  <c r="G27" i="95"/>
  <c r="G28" i="95" s="1"/>
  <c r="D10" i="22"/>
  <c r="D11" i="22" s="1"/>
  <c r="D16" i="26"/>
  <c r="H30" i="76"/>
  <c r="H32" i="83"/>
  <c r="H32" i="76" s="1"/>
  <c r="B76" i="79"/>
  <c r="D24" i="26" l="1"/>
  <c r="B191" i="79" s="1"/>
  <c r="H30" i="95" s="1"/>
  <c r="G30" i="95"/>
  <c r="E78" i="62"/>
  <c r="H27" i="95"/>
  <c r="H28" i="95" s="1"/>
  <c r="E10" i="22"/>
  <c r="G10" i="22" l="1"/>
  <c r="E11" i="22"/>
  <c r="M10" i="22" l="1"/>
  <c r="G11" i="22"/>
  <c r="O10" i="22" l="1"/>
  <c r="M11" i="22"/>
  <c r="O11" i="22" s="1"/>
</calcChain>
</file>

<file path=xl/sharedStrings.xml><?xml version="1.0" encoding="utf-8"?>
<sst xmlns="http://schemas.openxmlformats.org/spreadsheetml/2006/main" count="3515" uniqueCount="1294">
  <si>
    <t>設備導入事業　　(円)</t>
    <rPh sb="0" eb="2">
      <t>セツビ</t>
    </rPh>
    <rPh sb="2" eb="4">
      <t>ドウニュウ</t>
    </rPh>
    <rPh sb="4" eb="6">
      <t>ジギョウ</t>
    </rPh>
    <rPh sb="9" eb="10">
      <t>エン</t>
    </rPh>
    <phoneticPr fontId="3"/>
  </si>
  <si>
    <t>申請者名</t>
    <rPh sb="0" eb="3">
      <t>シンセイシャ</t>
    </rPh>
    <rPh sb="3" eb="4">
      <t>メイ</t>
    </rPh>
    <phoneticPr fontId="3"/>
  </si>
  <si>
    <t>申請企業情報</t>
    <rPh sb="0" eb="2">
      <t>シンセイ</t>
    </rPh>
    <rPh sb="2" eb="4">
      <t>キギョウ</t>
    </rPh>
    <rPh sb="4" eb="6">
      <t>ジョウホウ</t>
    </rPh>
    <phoneticPr fontId="3"/>
  </si>
  <si>
    <t>日本標準産業分類
中分類（01～99）</t>
    <rPh sb="0" eb="2">
      <t>ニホン</t>
    </rPh>
    <rPh sb="2" eb="4">
      <t>ヒョウジュン</t>
    </rPh>
    <rPh sb="4" eb="6">
      <t>サンギョウ</t>
    </rPh>
    <rPh sb="6" eb="8">
      <t>ブンルイ</t>
    </rPh>
    <rPh sb="9" eb="10">
      <t>チュウ</t>
    </rPh>
    <rPh sb="10" eb="12">
      <t>ブンルイ</t>
    </rPh>
    <phoneticPr fontId="3"/>
  </si>
  <si>
    <t>資本金（円）</t>
    <rPh sb="0" eb="3">
      <t>シホンキン</t>
    </rPh>
    <rPh sb="4" eb="5">
      <t>エン</t>
    </rPh>
    <phoneticPr fontId="3"/>
  </si>
  <si>
    <t>従業員数</t>
    <rPh sb="0" eb="2">
      <t>ジュウギョウ</t>
    </rPh>
    <rPh sb="2" eb="4">
      <t>インスウ</t>
    </rPh>
    <phoneticPr fontId="3"/>
  </si>
  <si>
    <t>（単位：円）</t>
    <rPh sb="1" eb="3">
      <t>タンイ</t>
    </rPh>
    <rPh sb="4" eb="5">
      <t>エン</t>
    </rPh>
    <phoneticPr fontId="3"/>
  </si>
  <si>
    <t>金額</t>
  </si>
  <si>
    <t>設計費</t>
  </si>
  <si>
    <t>（小計）</t>
  </si>
  <si>
    <t>設備費</t>
    <rPh sb="0" eb="3">
      <t>セツビヒ</t>
    </rPh>
    <phoneticPr fontId="3"/>
  </si>
  <si>
    <t>工事費</t>
  </si>
  <si>
    <t>合計</t>
  </si>
  <si>
    <t>消費税</t>
  </si>
  <si>
    <t>総計</t>
    <rPh sb="0" eb="2">
      <t>ソウケイ</t>
    </rPh>
    <phoneticPr fontId="3"/>
  </si>
  <si>
    <t>(単位：円）</t>
    <rPh sb="1" eb="3">
      <t>タンイ</t>
    </rPh>
    <rPh sb="4" eb="5">
      <t>エン</t>
    </rPh>
    <phoneticPr fontId="3"/>
  </si>
  <si>
    <t>補助金</t>
    <rPh sb="0" eb="3">
      <t>ホジョキン</t>
    </rPh>
    <phoneticPr fontId="3"/>
  </si>
  <si>
    <t>自己資金</t>
    <rPh sb="0" eb="2">
      <t>ジコ</t>
    </rPh>
    <rPh sb="2" eb="4">
      <t>シキン</t>
    </rPh>
    <phoneticPr fontId="3"/>
  </si>
  <si>
    <t>金融機関借入金</t>
    <rPh sb="0" eb="2">
      <t>キンユウ</t>
    </rPh>
    <rPh sb="2" eb="4">
      <t>キカン</t>
    </rPh>
    <rPh sb="4" eb="7">
      <t>カリイレキン</t>
    </rPh>
    <phoneticPr fontId="3"/>
  </si>
  <si>
    <t>合計</t>
    <rPh sb="0" eb="2">
      <t>ゴウケイ</t>
    </rPh>
    <phoneticPr fontId="3"/>
  </si>
  <si>
    <t>小計</t>
    <rPh sb="0" eb="2">
      <t>ショウケイ</t>
    </rPh>
    <phoneticPr fontId="3"/>
  </si>
  <si>
    <t>（銀行名2）</t>
    <rPh sb="1" eb="3">
      <t>ギンコウ</t>
    </rPh>
    <rPh sb="3" eb="4">
      <t>メイ</t>
    </rPh>
    <phoneticPr fontId="3"/>
  </si>
  <si>
    <t>合計</t>
    <phoneticPr fontId="3"/>
  </si>
  <si>
    <t>その他</t>
    <rPh sb="2" eb="3">
      <t>タ</t>
    </rPh>
    <phoneticPr fontId="3"/>
  </si>
  <si>
    <t xml:space="preserve">情報通信機械器具製造業 </t>
    <phoneticPr fontId="32"/>
  </si>
  <si>
    <t xml:space="preserve">輸送用機械器具製造業 </t>
    <phoneticPr fontId="32"/>
  </si>
  <si>
    <t>ｔ／年</t>
    <phoneticPr fontId="3"/>
  </si>
  <si>
    <t xml:space="preserve">その他の製造業 </t>
    <phoneticPr fontId="32"/>
  </si>
  <si>
    <t xml:space="preserve">電気業 </t>
    <phoneticPr fontId="32"/>
  </si>
  <si>
    <t xml:space="preserve">ガス業 </t>
    <phoneticPr fontId="32"/>
  </si>
  <si>
    <t xml:space="preserve">熱供給業 </t>
    <phoneticPr fontId="32"/>
  </si>
  <si>
    <t xml:space="preserve">水道業 </t>
    <phoneticPr fontId="32"/>
  </si>
  <si>
    <t xml:space="preserve">通信業 </t>
    <phoneticPr fontId="32"/>
  </si>
  <si>
    <t xml:space="preserve">放送業 </t>
    <phoneticPr fontId="32"/>
  </si>
  <si>
    <t xml:space="preserve">情報サービス業 </t>
    <phoneticPr fontId="32"/>
  </si>
  <si>
    <t xml:space="preserve">インターネット付随サービス業 </t>
    <phoneticPr fontId="32"/>
  </si>
  <si>
    <t xml:space="preserve">映像・音声・文字情報制作業 </t>
    <phoneticPr fontId="32"/>
  </si>
  <si>
    <t xml:space="preserve">鉄道業 </t>
    <phoneticPr fontId="32"/>
  </si>
  <si>
    <t xml:space="preserve">道路旅客運送業 </t>
    <phoneticPr fontId="32"/>
  </si>
  <si>
    <t xml:space="preserve">道路貨物運送業 </t>
    <phoneticPr fontId="32"/>
  </si>
  <si>
    <t xml:space="preserve">水運業 </t>
    <phoneticPr fontId="32"/>
  </si>
  <si>
    <t xml:space="preserve">航空運輸業 </t>
    <phoneticPr fontId="32"/>
  </si>
  <si>
    <t xml:space="preserve">倉庫業 </t>
    <phoneticPr fontId="32"/>
  </si>
  <si>
    <t xml:space="preserve">運輸に附帯するサービス業 </t>
    <phoneticPr fontId="32"/>
  </si>
  <si>
    <t xml:space="preserve">郵便業（信書便事業を含む） </t>
    <phoneticPr fontId="32"/>
  </si>
  <si>
    <t xml:space="preserve">各種商品卸売業 </t>
    <phoneticPr fontId="32"/>
  </si>
  <si>
    <t xml:space="preserve">繊維・衣服等卸売業 </t>
    <phoneticPr fontId="32"/>
  </si>
  <si>
    <t xml:space="preserve">飲食料品卸売業 </t>
    <phoneticPr fontId="32"/>
  </si>
  <si>
    <t xml:space="preserve">建築材料、鉱物・金属材料等卸売業 </t>
    <phoneticPr fontId="32"/>
  </si>
  <si>
    <t xml:space="preserve">機械器具卸売業 </t>
    <phoneticPr fontId="32"/>
  </si>
  <si>
    <t xml:space="preserve">その他の卸売業 </t>
    <phoneticPr fontId="32"/>
  </si>
  <si>
    <t xml:space="preserve">各種商品小売業 </t>
    <phoneticPr fontId="32"/>
  </si>
  <si>
    <t xml:space="preserve">織物・衣服・身の回り品小売業 </t>
    <phoneticPr fontId="32"/>
  </si>
  <si>
    <t xml:space="preserve">飲食料品小売業 </t>
    <phoneticPr fontId="32"/>
  </si>
  <si>
    <t xml:space="preserve">機械器具小売業 </t>
    <phoneticPr fontId="32"/>
  </si>
  <si>
    <t xml:space="preserve">その他の小売業 </t>
    <phoneticPr fontId="32"/>
  </si>
  <si>
    <t xml:space="preserve">無店舗小売業 </t>
    <phoneticPr fontId="32"/>
  </si>
  <si>
    <t xml:space="preserve">銀行業 </t>
    <phoneticPr fontId="32"/>
  </si>
  <si>
    <t xml:space="preserve">協同組織金融業 </t>
    <phoneticPr fontId="32"/>
  </si>
  <si>
    <t xml:space="preserve">貸金業、クレジットカード業等非預金信用機関 </t>
    <phoneticPr fontId="32"/>
  </si>
  <si>
    <t xml:space="preserve">金融商品取引業、商品先物取引業 </t>
    <phoneticPr fontId="32"/>
  </si>
  <si>
    <t xml:space="preserve">補助的金融業等 </t>
    <phoneticPr fontId="32"/>
  </si>
  <si>
    <t xml:space="preserve">保険業（保険媒介代理業、保険サービス業を含む） </t>
    <phoneticPr fontId="32"/>
  </si>
  <si>
    <t xml:space="preserve">不動産取引業 </t>
    <phoneticPr fontId="32"/>
  </si>
  <si>
    <t xml:space="preserve">不動産賃貸業・管理業 </t>
    <phoneticPr fontId="32"/>
  </si>
  <si>
    <t xml:space="preserve">物品賃貸業 </t>
    <phoneticPr fontId="32"/>
  </si>
  <si>
    <t xml:space="preserve">学術・開発研究機関 </t>
    <phoneticPr fontId="32"/>
  </si>
  <si>
    <t xml:space="preserve">専門サービス業（他に分類されないもの） </t>
    <phoneticPr fontId="32"/>
  </si>
  <si>
    <t xml:space="preserve">広告業 </t>
    <phoneticPr fontId="32"/>
  </si>
  <si>
    <t xml:space="preserve">技術サービス業（他に分類されないもの） </t>
    <phoneticPr fontId="32"/>
  </si>
  <si>
    <t xml:space="preserve">宿泊業 </t>
    <phoneticPr fontId="32"/>
  </si>
  <si>
    <t xml:space="preserve">飲食店 </t>
    <phoneticPr fontId="32"/>
  </si>
  <si>
    <t xml:space="preserve">持ち帰り・配達飲食サービス業 </t>
    <phoneticPr fontId="32"/>
  </si>
  <si>
    <t xml:space="preserve">選択・利用・美容・浴場業 </t>
    <phoneticPr fontId="32"/>
  </si>
  <si>
    <t xml:space="preserve">その他の生活関連サービス業 </t>
    <phoneticPr fontId="32"/>
  </si>
  <si>
    <t xml:space="preserve">娯楽業 </t>
    <phoneticPr fontId="32"/>
  </si>
  <si>
    <t xml:space="preserve">学校教育 </t>
    <phoneticPr fontId="32"/>
  </si>
  <si>
    <t xml:space="preserve">その他の教育、学習支援業 </t>
    <phoneticPr fontId="32"/>
  </si>
  <si>
    <t xml:space="preserve">医療業 </t>
    <phoneticPr fontId="32"/>
  </si>
  <si>
    <t xml:space="preserve">保健衛生 </t>
    <phoneticPr fontId="32"/>
  </si>
  <si>
    <t xml:space="preserve">社会保険・社会福祉・介護事業 </t>
    <phoneticPr fontId="32"/>
  </si>
  <si>
    <t xml:space="preserve">郵便局 </t>
    <phoneticPr fontId="32"/>
  </si>
  <si>
    <t xml:space="preserve">協同組合（他に分類されないもの） </t>
    <phoneticPr fontId="32"/>
  </si>
  <si>
    <t xml:space="preserve">廃棄物処理業 </t>
    <phoneticPr fontId="32"/>
  </si>
  <si>
    <t xml:space="preserve">Ｒ サービス業（他に分類されな いもの） </t>
    <phoneticPr fontId="32"/>
  </si>
  <si>
    <t xml:space="preserve">自動車整備業 </t>
    <phoneticPr fontId="32"/>
  </si>
  <si>
    <t xml:space="preserve">機械等修理業（別掲を除く） </t>
    <phoneticPr fontId="32"/>
  </si>
  <si>
    <t xml:space="preserve">職業紹介・労働者派遣業 </t>
    <phoneticPr fontId="32"/>
  </si>
  <si>
    <t xml:space="preserve">その他の事業サービス業 </t>
    <phoneticPr fontId="32"/>
  </si>
  <si>
    <t xml:space="preserve">政治・経済・文化団体 </t>
    <phoneticPr fontId="32"/>
  </si>
  <si>
    <t xml:space="preserve">宗教 </t>
    <phoneticPr fontId="32"/>
  </si>
  <si>
    <t xml:space="preserve">その他のサービス業 </t>
    <phoneticPr fontId="32"/>
  </si>
  <si>
    <t xml:space="preserve">外国公務 </t>
    <phoneticPr fontId="32"/>
  </si>
  <si>
    <t xml:space="preserve">国家公務 </t>
    <phoneticPr fontId="32"/>
  </si>
  <si>
    <t xml:space="preserve">Ｓ 公務（他に分類されるものを 除く） </t>
    <phoneticPr fontId="32"/>
  </si>
  <si>
    <t xml:space="preserve">地方公務 </t>
    <phoneticPr fontId="32"/>
  </si>
  <si>
    <t xml:space="preserve">分類不能の産業 </t>
    <phoneticPr fontId="32"/>
  </si>
  <si>
    <t xml:space="preserve">  </t>
    <phoneticPr fontId="2"/>
  </si>
  <si>
    <t>項　目</t>
  </si>
  <si>
    <t>太陽熱利用</t>
    <rPh sb="3" eb="5">
      <t>リヨウ</t>
    </rPh>
    <phoneticPr fontId="3"/>
  </si>
  <si>
    <t>温度差エネルギー利用</t>
    <rPh sb="8" eb="10">
      <t>リヨウ</t>
    </rPh>
    <phoneticPr fontId="3"/>
  </si>
  <si>
    <t>①</t>
  </si>
  <si>
    <t>バイオマス熱利用</t>
  </si>
  <si>
    <t>年経費率</t>
    <rPh sb="0" eb="1">
      <t>ネン</t>
    </rPh>
    <rPh sb="1" eb="3">
      <t>ケイヒ</t>
    </rPh>
    <rPh sb="3" eb="4">
      <t>リツ</t>
    </rPh>
    <phoneticPr fontId="3"/>
  </si>
  <si>
    <t>　　利子率</t>
    <rPh sb="2" eb="4">
      <t>リシ</t>
    </rPh>
    <rPh sb="4" eb="5">
      <t>リツ</t>
    </rPh>
    <phoneticPr fontId="3"/>
  </si>
  <si>
    <t>　　運転年数</t>
    <rPh sb="2" eb="4">
      <t>ウンテン</t>
    </rPh>
    <rPh sb="4" eb="6">
      <t>ネンスウ</t>
    </rPh>
    <phoneticPr fontId="3"/>
  </si>
  <si>
    <t>年</t>
    <rPh sb="0" eb="1">
      <t>ネン</t>
    </rPh>
    <phoneticPr fontId="3"/>
  </si>
  <si>
    <t>地中熱利用</t>
    <rPh sb="0" eb="2">
      <t>チチュウ</t>
    </rPh>
    <rPh sb="2" eb="5">
      <t>ネツリヨウ</t>
    </rPh>
    <phoneticPr fontId="3"/>
  </si>
  <si>
    <t>＝</t>
  </si>
  <si>
    <t>・設置コスト：</t>
  </si>
  <si>
    <t>・年経費率：</t>
  </si>
  <si>
    <r>
      <t>　　　年経費率＝ｒ／（１－（１＋ｒ）</t>
    </r>
    <r>
      <rPr>
        <vertAlign val="superscript"/>
        <sz val="11"/>
        <rFont val="ＭＳ 明朝"/>
        <family val="1"/>
        <charset val="128"/>
      </rPr>
      <t>－ｎ</t>
    </r>
    <r>
      <rPr>
        <sz val="11"/>
        <rFont val="ＭＳ 明朝"/>
        <family val="1"/>
        <charset val="128"/>
      </rPr>
      <t>）　ｒ：利子率　ｎ：運転年数</t>
    </r>
  </si>
  <si>
    <t>年間熱利用量</t>
    <phoneticPr fontId="3"/>
  </si>
  <si>
    <t>熱利用単価</t>
    <phoneticPr fontId="3"/>
  </si>
  <si>
    <t>中分類 ｺｰﾄﾞ</t>
    <rPh sb="0" eb="3">
      <t>チュウブンルイ</t>
    </rPh>
    <phoneticPr fontId="32"/>
  </si>
  <si>
    <t xml:space="preserve">大分類 </t>
  </si>
  <si>
    <t xml:space="preserve">Ａ 農業、林業 </t>
  </si>
  <si>
    <t xml:space="preserve">Ｂ 漁業 </t>
  </si>
  <si>
    <t xml:space="preserve">Ｄ 建設業 </t>
  </si>
  <si>
    <t xml:space="preserve">Ｅ 製造業 </t>
  </si>
  <si>
    <t>新規</t>
    <rPh sb="0" eb="2">
      <t>シンキ</t>
    </rPh>
    <phoneticPr fontId="3"/>
  </si>
  <si>
    <t>継続</t>
    <rPh sb="0" eb="2">
      <t>ケイゾク</t>
    </rPh>
    <phoneticPr fontId="3"/>
  </si>
  <si>
    <t xml:space="preserve">Ｆ 電気・ガス・熱供給・水道業 </t>
  </si>
  <si>
    <t xml:space="preserve">Ｇ 情報通信業 </t>
  </si>
  <si>
    <t xml:space="preserve">Ｈ 運輸業、郵便業 </t>
  </si>
  <si>
    <t xml:space="preserve">Ｉ 卸売・小売業 </t>
  </si>
  <si>
    <t xml:space="preserve">Ｊ 金融業・保険業 </t>
  </si>
  <si>
    <t xml:space="preserve">Ｋ 不動産業、物品賃貸業 </t>
  </si>
  <si>
    <t xml:space="preserve">Ｌ 学術研究、専門・技術サービ </t>
  </si>
  <si>
    <t xml:space="preserve">Ｍ 宿泊業、飲食サービス業 </t>
  </si>
  <si>
    <t xml:space="preserve">Ｎ 生活関連サービス業、娯楽業 </t>
  </si>
  <si>
    <t xml:space="preserve">Ｏ 教育、学習支援業 </t>
  </si>
  <si>
    <t xml:space="preserve">Ｐ 医療、福祉 </t>
  </si>
  <si>
    <t xml:space="preserve">Ｑ 複合サービス事業 </t>
  </si>
  <si>
    <t xml:space="preserve">Ｔ 分類不能の産業 </t>
  </si>
  <si>
    <t xml:space="preserve">中分類 </t>
    <phoneticPr fontId="32"/>
  </si>
  <si>
    <t xml:space="preserve">農業 </t>
    <phoneticPr fontId="32"/>
  </si>
  <si>
    <t xml:space="preserve">林業 </t>
    <phoneticPr fontId="32"/>
  </si>
  <si>
    <t xml:space="preserve">漁業 </t>
    <phoneticPr fontId="32"/>
  </si>
  <si>
    <t xml:space="preserve">水産養殖業 </t>
    <phoneticPr fontId="32"/>
  </si>
  <si>
    <t xml:space="preserve">鉱業、採石業、砂利採取業 </t>
    <phoneticPr fontId="32"/>
  </si>
  <si>
    <t xml:space="preserve">Ｃ 鉱業、採石業、砂利採取業 </t>
    <phoneticPr fontId="32"/>
  </si>
  <si>
    <t xml:space="preserve">総合工事業 </t>
    <phoneticPr fontId="32"/>
  </si>
  <si>
    <t xml:space="preserve">職別工事業（設備工事業を除く） </t>
    <phoneticPr fontId="32"/>
  </si>
  <si>
    <t>バイオマス熱供給設備</t>
    <phoneticPr fontId="3"/>
  </si>
  <si>
    <t xml:space="preserve">設備工事業 </t>
    <phoneticPr fontId="32"/>
  </si>
  <si>
    <t>コージェネレーション(熱電併給)</t>
    <phoneticPr fontId="3"/>
  </si>
  <si>
    <t xml:space="preserve">食料品製造業 </t>
    <phoneticPr fontId="32"/>
  </si>
  <si>
    <t xml:space="preserve">飲料・たばこ・飼料製造業 </t>
    <phoneticPr fontId="32"/>
  </si>
  <si>
    <t>蒸気タービン</t>
    <phoneticPr fontId="3"/>
  </si>
  <si>
    <t xml:space="preserve">繊維工業 </t>
    <phoneticPr fontId="32"/>
  </si>
  <si>
    <t>ガスエンジン</t>
    <phoneticPr fontId="3"/>
  </si>
  <si>
    <t xml:space="preserve">木材・木製品製造業（家具を除く） </t>
    <phoneticPr fontId="32"/>
  </si>
  <si>
    <t xml:space="preserve">家具・装備品製造業 </t>
    <phoneticPr fontId="32"/>
  </si>
  <si>
    <t>Kl</t>
    <phoneticPr fontId="3"/>
  </si>
  <si>
    <t xml:space="preserve">パルプ・紙・紙加工品製造業 </t>
    <phoneticPr fontId="32"/>
  </si>
  <si>
    <t>ｔ</t>
    <phoneticPr fontId="3"/>
  </si>
  <si>
    <t xml:space="preserve">印刷・同関連業 </t>
    <phoneticPr fontId="32"/>
  </si>
  <si>
    <t>MWh</t>
    <phoneticPr fontId="3"/>
  </si>
  <si>
    <t xml:space="preserve">化学工業 </t>
    <phoneticPr fontId="32"/>
  </si>
  <si>
    <t>千N㎥</t>
    <phoneticPr fontId="3"/>
  </si>
  <si>
    <t xml:space="preserve">石油製品・石炭製品製造業 </t>
    <phoneticPr fontId="32"/>
  </si>
  <si>
    <t xml:space="preserve">プラスチック製品製造業（別掲を除く） </t>
    <phoneticPr fontId="32"/>
  </si>
  <si>
    <t>メタン発酵</t>
    <phoneticPr fontId="3"/>
  </si>
  <si>
    <t xml:space="preserve">ゴム製品製造業 </t>
    <phoneticPr fontId="32"/>
  </si>
  <si>
    <t>メタン発酵方式以外</t>
    <phoneticPr fontId="3"/>
  </si>
  <si>
    <t xml:space="preserve">なめし革・同製品・毛皮製造業 </t>
    <phoneticPr fontId="32"/>
  </si>
  <si>
    <t xml:space="preserve">窯業・土石製品製造業 </t>
    <phoneticPr fontId="32"/>
  </si>
  <si>
    <t>バイオエタノール製造</t>
    <phoneticPr fontId="3"/>
  </si>
  <si>
    <t xml:space="preserve">鉄鋼業 </t>
    <phoneticPr fontId="32"/>
  </si>
  <si>
    <t>バイオディーゼル燃料製造</t>
    <phoneticPr fontId="3"/>
  </si>
  <si>
    <t xml:space="preserve">非鉄金属製造業 </t>
    <phoneticPr fontId="32"/>
  </si>
  <si>
    <t xml:space="preserve">金属製品製造業 </t>
    <phoneticPr fontId="32"/>
  </si>
  <si>
    <t>固体</t>
    <phoneticPr fontId="3"/>
  </si>
  <si>
    <t xml:space="preserve">はん用機械器具製造業 </t>
    <phoneticPr fontId="32"/>
  </si>
  <si>
    <t>液体</t>
    <phoneticPr fontId="3"/>
  </si>
  <si>
    <t xml:space="preserve">生産用機械器具製造業 </t>
    <phoneticPr fontId="32"/>
  </si>
  <si>
    <t>気体</t>
    <phoneticPr fontId="3"/>
  </si>
  <si>
    <t xml:space="preserve">業務用機械器具製造業 </t>
    <phoneticPr fontId="32"/>
  </si>
  <si>
    <t xml:space="preserve">電子部品・デバイス・電子回路製造業 </t>
    <phoneticPr fontId="32"/>
  </si>
  <si>
    <t xml:space="preserve">電気機械器具製造業 </t>
    <phoneticPr fontId="32"/>
  </si>
  <si>
    <t>メーカー名</t>
    <rPh sb="4" eb="5">
      <t>メイ</t>
    </rPh>
    <phoneticPr fontId="3"/>
  </si>
  <si>
    <t>4月</t>
  </si>
  <si>
    <t>5月</t>
  </si>
  <si>
    <t>6月</t>
  </si>
  <si>
    <t>7月</t>
  </si>
  <si>
    <t>8月</t>
  </si>
  <si>
    <t>9月</t>
  </si>
  <si>
    <t>10月</t>
  </si>
  <si>
    <t>11月</t>
  </si>
  <si>
    <t>12月</t>
  </si>
  <si>
    <t>1月</t>
  </si>
  <si>
    <t>2月</t>
  </si>
  <si>
    <t>3月</t>
  </si>
  <si>
    <t>N㎥／年</t>
    <phoneticPr fontId="3"/>
  </si>
  <si>
    <t>申請値</t>
    <rPh sb="0" eb="2">
      <t>シンセイ</t>
    </rPh>
    <rPh sb="2" eb="3">
      <t>チ</t>
    </rPh>
    <phoneticPr fontId="3"/>
  </si>
  <si>
    <t>補助対象経費</t>
    <rPh sb="0" eb="2">
      <t>ホジョ</t>
    </rPh>
    <rPh sb="2" eb="4">
      <t>タイショウ</t>
    </rPh>
    <rPh sb="4" eb="6">
      <t>ケイヒ</t>
    </rPh>
    <phoneticPr fontId="3"/>
  </si>
  <si>
    <t>補助金申請額</t>
    <rPh sb="0" eb="3">
      <t>ホジョキン</t>
    </rPh>
    <rPh sb="3" eb="6">
      <t>シンセイガク</t>
    </rPh>
    <phoneticPr fontId="3"/>
  </si>
  <si>
    <t>合　計</t>
    <rPh sb="0" eb="1">
      <t>ゴウ</t>
    </rPh>
    <rPh sb="2" eb="3">
      <t>ケイ</t>
    </rPh>
    <phoneticPr fontId="3"/>
  </si>
  <si>
    <t>フリガナ</t>
    <phoneticPr fontId="3"/>
  </si>
  <si>
    <t>業種</t>
    <phoneticPr fontId="3"/>
  </si>
  <si>
    <t>円</t>
    <rPh sb="0" eb="1">
      <t>エン</t>
    </rPh>
    <phoneticPr fontId="3"/>
  </si>
  <si>
    <t>補助率</t>
  </si>
  <si>
    <t>備考</t>
  </si>
  <si>
    <t>新築</t>
    <rPh sb="0" eb="2">
      <t>シンチク</t>
    </rPh>
    <phoneticPr fontId="3"/>
  </si>
  <si>
    <t>既築</t>
    <rPh sb="0" eb="1">
      <t>キ</t>
    </rPh>
    <rPh sb="1" eb="2">
      <t>チク</t>
    </rPh>
    <phoneticPr fontId="3"/>
  </si>
  <si>
    <t>備考</t>
    <rPh sb="0" eb="2">
      <t>ビコウ</t>
    </rPh>
    <phoneticPr fontId="3"/>
  </si>
  <si>
    <t>熱利用単価の算定について</t>
    <rPh sb="6" eb="8">
      <t>サンテイ</t>
    </rPh>
    <phoneticPr fontId="3"/>
  </si>
  <si>
    <t>・太陽集熱器</t>
    <phoneticPr fontId="8"/>
  </si>
  <si>
    <r>
      <t>再エネ率
(</t>
    </r>
    <r>
      <rPr>
        <sz val="10.5"/>
        <color indexed="8"/>
        <rFont val="ＭＳ 明朝"/>
        <family val="1"/>
        <charset val="128"/>
      </rPr>
      <t>A/B×100)</t>
    </r>
    <rPh sb="0" eb="1">
      <t>サイ</t>
    </rPh>
    <rPh sb="3" eb="4">
      <t>リツ</t>
    </rPh>
    <phoneticPr fontId="3"/>
  </si>
  <si>
    <t>その他</t>
  </si>
  <si>
    <t>交付決定</t>
    <rPh sb="0" eb="2">
      <t>コウフ</t>
    </rPh>
    <rPh sb="2" eb="4">
      <t>ケッテイ</t>
    </rPh>
    <phoneticPr fontId="2"/>
  </si>
  <si>
    <t>検収</t>
    <rPh sb="0" eb="2">
      <t>ケンシュウ</t>
    </rPh>
    <phoneticPr fontId="2"/>
  </si>
  <si>
    <t>設備購入</t>
    <rPh sb="0" eb="2">
      <t>セツビ</t>
    </rPh>
    <rPh sb="2" eb="4">
      <t>コウニュウ</t>
    </rPh>
    <phoneticPr fontId="2"/>
  </si>
  <si>
    <t>事前協議等（補助対象外）</t>
    <rPh sb="0" eb="2">
      <t>ジゼン</t>
    </rPh>
    <rPh sb="2" eb="4">
      <t>キョウギ</t>
    </rPh>
    <rPh sb="4" eb="5">
      <t>トウ</t>
    </rPh>
    <rPh sb="6" eb="8">
      <t>ホジョ</t>
    </rPh>
    <rPh sb="8" eb="10">
      <t>タイショウ</t>
    </rPh>
    <rPh sb="10" eb="11">
      <t>ガイ</t>
    </rPh>
    <phoneticPr fontId="3"/>
  </si>
  <si>
    <t>実施年度</t>
    <rPh sb="0" eb="2">
      <t>ジッシ</t>
    </rPh>
    <rPh sb="2" eb="4">
      <t>ネンド</t>
    </rPh>
    <phoneticPr fontId="2"/>
  </si>
  <si>
    <t>・熱交換器</t>
    <rPh sb="1" eb="4">
      <t>ネツコウカン</t>
    </rPh>
    <rPh sb="4" eb="5">
      <t>キ</t>
    </rPh>
    <phoneticPr fontId="8"/>
  </si>
  <si>
    <t>金額（円)</t>
    <rPh sb="0" eb="2">
      <t>キンガク</t>
    </rPh>
    <rPh sb="3" eb="4">
      <t>エン</t>
    </rPh>
    <phoneticPr fontId="2"/>
  </si>
  <si>
    <t>エネ種</t>
    <rPh sb="2" eb="3">
      <t>シュ</t>
    </rPh>
    <phoneticPr fontId="3"/>
  </si>
  <si>
    <r>
      <t xml:space="preserve">設置コスト </t>
    </r>
    <r>
      <rPr>
        <sz val="8"/>
        <rFont val="ＭＳ 明朝"/>
        <family val="1"/>
        <charset val="128"/>
      </rPr>
      <t>(消費税抜き)</t>
    </r>
    <rPh sb="0" eb="2">
      <t>セッチ</t>
    </rPh>
    <rPh sb="7" eb="10">
      <t>ショウヒゼイ</t>
    </rPh>
    <rPh sb="10" eb="11">
      <t>ヌ</t>
    </rPh>
    <phoneticPr fontId="3"/>
  </si>
  <si>
    <t>種類</t>
    <rPh sb="0" eb="2">
      <t>シュルイ</t>
    </rPh>
    <phoneticPr fontId="47"/>
  </si>
  <si>
    <t>構成比</t>
    <rPh sb="0" eb="2">
      <t>コウセイ</t>
    </rPh>
    <rPh sb="2" eb="3">
      <t>ヒ</t>
    </rPh>
    <phoneticPr fontId="47"/>
  </si>
  <si>
    <t>％</t>
    <phoneticPr fontId="47"/>
  </si>
  <si>
    <t>紙くず</t>
  </si>
  <si>
    <t>紙類</t>
  </si>
  <si>
    <t>新聞紙</t>
  </si>
  <si>
    <t>紙管</t>
  </si>
  <si>
    <t>木くず</t>
  </si>
  <si>
    <t>草・木</t>
  </si>
  <si>
    <t>おがくず</t>
  </si>
  <si>
    <t>木片</t>
  </si>
  <si>
    <t>集成材・ボード</t>
  </si>
  <si>
    <t>ナイロン布</t>
  </si>
  <si>
    <t>アクリル布</t>
  </si>
  <si>
    <t>ビニロン布</t>
  </si>
  <si>
    <t>ポリエステル布</t>
  </si>
  <si>
    <t>木綿</t>
  </si>
  <si>
    <t>羊毛</t>
  </si>
  <si>
    <t>一般雑芥</t>
  </si>
  <si>
    <t>廃プラスチック類</t>
  </si>
  <si>
    <t>ポリスチレン(PS)</t>
  </si>
  <si>
    <t>発泡スチロール</t>
  </si>
  <si>
    <t>FRP樹脂</t>
  </si>
  <si>
    <t>フェノール樹脂</t>
  </si>
  <si>
    <t>PETボトル</t>
  </si>
  <si>
    <t>タイヤ</t>
  </si>
  <si>
    <t>合成ゴム</t>
  </si>
  <si>
    <t>皮革類</t>
  </si>
  <si>
    <t>構成比の合計</t>
    <rPh sb="0" eb="2">
      <t>コウセイ</t>
    </rPh>
    <rPh sb="2" eb="3">
      <t>ヒ</t>
    </rPh>
    <rPh sb="4" eb="6">
      <t>ゴウケイ</t>
    </rPh>
    <phoneticPr fontId="47"/>
  </si>
  <si>
    <t>　　　</t>
    <phoneticPr fontId="47"/>
  </si>
  <si>
    <t>バイオマス依存率＝</t>
    <phoneticPr fontId="47"/>
  </si>
  <si>
    <t>　 ×100＝①/(①＋②)×100</t>
    <phoneticPr fontId="47"/>
  </si>
  <si>
    <t>＝</t>
    <phoneticPr fontId="47"/>
  </si>
  <si>
    <t>バイオマス原料</t>
    <rPh sb="5" eb="7">
      <t>ゲンリョウ</t>
    </rPh>
    <phoneticPr fontId="47"/>
  </si>
  <si>
    <t>E.バイオマス
(原料)利用量</t>
    <rPh sb="9" eb="11">
      <t>ゲンリョウ</t>
    </rPh>
    <rPh sb="12" eb="14">
      <t>リヨウ</t>
    </rPh>
    <rPh sb="14" eb="15">
      <t>リョウ</t>
    </rPh>
    <phoneticPr fontId="47"/>
  </si>
  <si>
    <t>F.バイオマス
(原料)低位発熱量</t>
    <rPh sb="9" eb="11">
      <t>ゲンリョウ</t>
    </rPh>
    <rPh sb="12" eb="14">
      <t>テイイ</t>
    </rPh>
    <rPh sb="14" eb="16">
      <t>ハツネツ</t>
    </rPh>
    <rPh sb="16" eb="17">
      <t>リョウ</t>
    </rPh>
    <phoneticPr fontId="47"/>
  </si>
  <si>
    <t>バイオマス
(原料)発熱量</t>
    <rPh sb="7" eb="9">
      <t>ゲンリョウ</t>
    </rPh>
    <rPh sb="10" eb="12">
      <t>ハツネツ</t>
    </rPh>
    <rPh sb="12" eb="13">
      <t>リョウ</t>
    </rPh>
    <phoneticPr fontId="47"/>
  </si>
  <si>
    <t>非バイオマス原料</t>
    <rPh sb="6" eb="8">
      <t>ゲンリョウ</t>
    </rPh>
    <phoneticPr fontId="47"/>
  </si>
  <si>
    <t>構成比</t>
    <phoneticPr fontId="47"/>
  </si>
  <si>
    <t>G.非バイオマス
(原料)利用量</t>
    <rPh sb="2" eb="3">
      <t>ヒ</t>
    </rPh>
    <rPh sb="10" eb="12">
      <t>ゲンリョウ</t>
    </rPh>
    <rPh sb="13" eb="15">
      <t>リヨウ</t>
    </rPh>
    <rPh sb="15" eb="16">
      <t>リョウ</t>
    </rPh>
    <phoneticPr fontId="47"/>
  </si>
  <si>
    <t>H.非バイオマス
(原料)低位発熱量</t>
    <rPh sb="2" eb="3">
      <t>ヒ</t>
    </rPh>
    <rPh sb="10" eb="12">
      <t>ゲンリョウ</t>
    </rPh>
    <rPh sb="13" eb="15">
      <t>テイイ</t>
    </rPh>
    <rPh sb="15" eb="17">
      <t>ハツネツ</t>
    </rPh>
    <rPh sb="17" eb="18">
      <t>リョウ</t>
    </rPh>
    <phoneticPr fontId="47"/>
  </si>
  <si>
    <t>非バイオマス
(原料)発熱量</t>
    <rPh sb="0" eb="1">
      <t>ヒ</t>
    </rPh>
    <rPh sb="8" eb="10">
      <t>ゲンリョウ</t>
    </rPh>
    <rPh sb="11" eb="13">
      <t>ハツネツ</t>
    </rPh>
    <rPh sb="13" eb="14">
      <t>リョウ</t>
    </rPh>
    <phoneticPr fontId="47"/>
  </si>
  <si>
    <t>ゴムくず</t>
    <phoneticPr fontId="47"/>
  </si>
  <si>
    <t>②</t>
    <phoneticPr fontId="47"/>
  </si>
  <si>
    <t>バイオマス燃料</t>
    <phoneticPr fontId="48"/>
  </si>
  <si>
    <t>種類</t>
    <rPh sb="0" eb="2">
      <t>シュルイ</t>
    </rPh>
    <phoneticPr fontId="48"/>
  </si>
  <si>
    <t>構成比</t>
    <rPh sb="0" eb="2">
      <t>コウセイ</t>
    </rPh>
    <rPh sb="2" eb="3">
      <t>ヒ</t>
    </rPh>
    <phoneticPr fontId="48"/>
  </si>
  <si>
    <t>Ａ.バイオマス
(燃料)利用量</t>
    <rPh sb="9" eb="11">
      <t>ネンリョウ</t>
    </rPh>
    <rPh sb="12" eb="14">
      <t>リヨウ</t>
    </rPh>
    <rPh sb="14" eb="15">
      <t>リョウ</t>
    </rPh>
    <phoneticPr fontId="48"/>
  </si>
  <si>
    <t>Ｂ.バイオマス
(燃料)低位発熱量</t>
    <rPh sb="9" eb="11">
      <t>ネンリョウ</t>
    </rPh>
    <rPh sb="12" eb="14">
      <t>テイイ</t>
    </rPh>
    <rPh sb="14" eb="16">
      <t>ハツネツ</t>
    </rPh>
    <rPh sb="16" eb="17">
      <t>リョウ</t>
    </rPh>
    <phoneticPr fontId="48"/>
  </si>
  <si>
    <t>バイオマス
(燃料)発熱量</t>
    <rPh sb="7" eb="9">
      <t>ネンリョウ</t>
    </rPh>
    <rPh sb="10" eb="12">
      <t>ハツネツ</t>
    </rPh>
    <rPh sb="12" eb="13">
      <t>リョウ</t>
    </rPh>
    <phoneticPr fontId="48"/>
  </si>
  <si>
    <t>％</t>
    <phoneticPr fontId="48"/>
  </si>
  <si>
    <t>廃油(動植物系)</t>
    <rPh sb="3" eb="6">
      <t>ドウショクブツ</t>
    </rPh>
    <rPh sb="6" eb="7">
      <t>ケイ</t>
    </rPh>
    <phoneticPr fontId="48"/>
  </si>
  <si>
    <t>その他</t>
    <rPh sb="2" eb="3">
      <t>タ</t>
    </rPh>
    <phoneticPr fontId="48"/>
  </si>
  <si>
    <t>①</t>
    <phoneticPr fontId="48"/>
  </si>
  <si>
    <t>非バイオマス燃料</t>
    <phoneticPr fontId="48"/>
  </si>
  <si>
    <t>構成比</t>
    <phoneticPr fontId="48"/>
  </si>
  <si>
    <t>Ｃ.非バイオマス
(燃料)利用量</t>
    <rPh sb="2" eb="3">
      <t>ヒ</t>
    </rPh>
    <rPh sb="10" eb="12">
      <t>ネンリョウ</t>
    </rPh>
    <rPh sb="13" eb="15">
      <t>リヨウ</t>
    </rPh>
    <rPh sb="15" eb="16">
      <t>リョウ</t>
    </rPh>
    <phoneticPr fontId="48"/>
  </si>
  <si>
    <t>Ｄ.非バイオマス
(燃料)低位発熱量</t>
    <rPh sb="2" eb="3">
      <t>ヒ</t>
    </rPh>
    <rPh sb="10" eb="12">
      <t>ネンリョウ</t>
    </rPh>
    <rPh sb="13" eb="15">
      <t>テイイ</t>
    </rPh>
    <rPh sb="15" eb="17">
      <t>ハツネツ</t>
    </rPh>
    <rPh sb="17" eb="18">
      <t>リョウ</t>
    </rPh>
    <phoneticPr fontId="48"/>
  </si>
  <si>
    <t>非バイオマス
(燃料)発熱量</t>
    <rPh sb="0" eb="1">
      <t>ヒ</t>
    </rPh>
    <rPh sb="8" eb="10">
      <t>ネンリョウ</t>
    </rPh>
    <rPh sb="11" eb="13">
      <t>ハツネツ</t>
    </rPh>
    <rPh sb="13" eb="14">
      <t>リョウ</t>
    </rPh>
    <phoneticPr fontId="48"/>
  </si>
  <si>
    <t>ポリエチレン(PE)</t>
    <phoneticPr fontId="48"/>
  </si>
  <si>
    <t>熱可塑性
樹脂</t>
    <phoneticPr fontId="48"/>
  </si>
  <si>
    <t>混合樹脂
製品</t>
    <phoneticPr fontId="48"/>
  </si>
  <si>
    <t>ゴムくず</t>
    <phoneticPr fontId="48"/>
  </si>
  <si>
    <t>廃油(石油系)</t>
    <rPh sb="3" eb="5">
      <t>セキユ</t>
    </rPh>
    <rPh sb="5" eb="6">
      <t>ケイ</t>
    </rPh>
    <phoneticPr fontId="48"/>
  </si>
  <si>
    <t>②</t>
    <phoneticPr fontId="48"/>
  </si>
  <si>
    <t>構成比の合計</t>
    <rPh sb="0" eb="2">
      <t>コウセイ</t>
    </rPh>
    <rPh sb="2" eb="3">
      <t>ヒ</t>
    </rPh>
    <rPh sb="4" eb="6">
      <t>ゴウケイ</t>
    </rPh>
    <phoneticPr fontId="48"/>
  </si>
  <si>
    <t>・バイオマス受入・供給設備</t>
    <rPh sb="6" eb="8">
      <t>ウケイレ</t>
    </rPh>
    <rPh sb="9" eb="11">
      <t>キョウキュウ</t>
    </rPh>
    <rPh sb="11" eb="13">
      <t>セツビ</t>
    </rPh>
    <phoneticPr fontId="8"/>
  </si>
  <si>
    <t>項　　目</t>
    <rPh sb="0" eb="1">
      <t>コウ</t>
    </rPh>
    <rPh sb="3" eb="4">
      <t>メ</t>
    </rPh>
    <phoneticPr fontId="2"/>
  </si>
  <si>
    <t>工　　事</t>
    <rPh sb="0" eb="1">
      <t>コウ</t>
    </rPh>
    <rPh sb="3" eb="4">
      <t>コト</t>
    </rPh>
    <phoneticPr fontId="2"/>
  </si>
  <si>
    <t>設　　計</t>
    <phoneticPr fontId="2"/>
  </si>
  <si>
    <t>・前処理設備</t>
    <rPh sb="1" eb="4">
      <t>マエショリ</t>
    </rPh>
    <rPh sb="4" eb="6">
      <t>セツビ</t>
    </rPh>
    <phoneticPr fontId="8"/>
  </si>
  <si>
    <t>架台</t>
  </si>
  <si>
    <t>熱交換器</t>
  </si>
  <si>
    <t>制御装置</t>
  </si>
  <si>
    <t>計測機器</t>
  </si>
  <si>
    <t>その他</t>
    <rPh sb="2" eb="3">
      <t>タ</t>
    </rPh>
    <phoneticPr fontId="5"/>
  </si>
  <si>
    <t>ヒートポンプ</t>
  </si>
  <si>
    <t>貯雪氷設備</t>
    <rPh sb="0" eb="1">
      <t>チョ</t>
    </rPh>
    <rPh sb="1" eb="3">
      <t>セッピョウ</t>
    </rPh>
    <rPh sb="3" eb="5">
      <t>セツビ</t>
    </rPh>
    <phoneticPr fontId="5"/>
  </si>
  <si>
    <t>熱交換器</t>
    <rPh sb="0" eb="4">
      <t>ネツコウカンキ</t>
    </rPh>
    <phoneticPr fontId="2"/>
  </si>
  <si>
    <t>発電機</t>
    <rPh sb="0" eb="3">
      <t>ハツデンキ</t>
    </rPh>
    <phoneticPr fontId="2"/>
  </si>
  <si>
    <t>前処理設備</t>
    <rPh sb="0" eb="3">
      <t>マエショリ</t>
    </rPh>
    <rPh sb="3" eb="5">
      <t>セツビ</t>
    </rPh>
    <phoneticPr fontId="4"/>
  </si>
  <si>
    <t>後処理設備</t>
    <rPh sb="0" eb="1">
      <t>アト</t>
    </rPh>
    <rPh sb="1" eb="3">
      <t>ショリ</t>
    </rPh>
    <rPh sb="3" eb="5">
      <t>セツビ</t>
    </rPh>
    <phoneticPr fontId="4"/>
  </si>
  <si>
    <t>制御装置</t>
    <rPh sb="0" eb="2">
      <t>セイギョ</t>
    </rPh>
    <rPh sb="2" eb="4">
      <t>ソウチ</t>
    </rPh>
    <phoneticPr fontId="5"/>
  </si>
  <si>
    <t>計測機器</t>
    <rPh sb="0" eb="2">
      <t>ケイソク</t>
    </rPh>
    <rPh sb="2" eb="4">
      <t>キキ</t>
    </rPh>
    <phoneticPr fontId="5"/>
  </si>
  <si>
    <t>Ｎｏ</t>
    <phoneticPr fontId="3"/>
  </si>
  <si>
    <t>メーカー</t>
    <phoneticPr fontId="3"/>
  </si>
  <si>
    <t>型式</t>
    <rPh sb="0" eb="2">
      <t>カタシキ</t>
    </rPh>
    <phoneticPr fontId="3"/>
  </si>
  <si>
    <t>購入
年度
（年）</t>
    <rPh sb="0" eb="2">
      <t>コウニュウ</t>
    </rPh>
    <rPh sb="3" eb="5">
      <t>ネンド</t>
    </rPh>
    <rPh sb="7" eb="8">
      <t>ネン</t>
    </rPh>
    <rPh sb="8" eb="9">
      <t>カズトシ</t>
    </rPh>
    <phoneticPr fontId="3"/>
  </si>
  <si>
    <t>数量</t>
  </si>
  <si>
    <t>システムフロー図・機器配置図番号</t>
    <rPh sb="7" eb="8">
      <t>ズ</t>
    </rPh>
    <rPh sb="9" eb="11">
      <t>キキ</t>
    </rPh>
    <rPh sb="11" eb="13">
      <t>ハイチ</t>
    </rPh>
    <rPh sb="13" eb="14">
      <t>ズ</t>
    </rPh>
    <rPh sb="14" eb="16">
      <t>バンゴウ</t>
    </rPh>
    <phoneticPr fontId="2"/>
  </si>
  <si>
    <t>ファイリング例</t>
    <rPh sb="6" eb="7">
      <t>レイ</t>
    </rPh>
    <phoneticPr fontId="3"/>
  </si>
  <si>
    <t>実績報告書提出（ 　月　　日）　</t>
    <rPh sb="10" eb="11">
      <t>ガツ</t>
    </rPh>
    <rPh sb="13" eb="14">
      <t>ニチ</t>
    </rPh>
    <phoneticPr fontId="2"/>
  </si>
  <si>
    <t>継続</t>
    <rPh sb="0" eb="2">
      <t>ケイゾク</t>
    </rPh>
    <phoneticPr fontId="2"/>
  </si>
  <si>
    <t>事業開始年度</t>
    <rPh sb="0" eb="2">
      <t>ジギョウ</t>
    </rPh>
    <rPh sb="2" eb="4">
      <t>カイシ</t>
    </rPh>
    <rPh sb="4" eb="6">
      <t>ネンド</t>
    </rPh>
    <phoneticPr fontId="2"/>
  </si>
  <si>
    <t>事業期間</t>
    <rPh sb="0" eb="2">
      <t>ジギョウ</t>
    </rPh>
    <rPh sb="2" eb="4">
      <t>キカン</t>
    </rPh>
    <phoneticPr fontId="2"/>
  </si>
  <si>
    <t>事業終了年度</t>
    <rPh sb="0" eb="2">
      <t>ジギョウ</t>
    </rPh>
    <rPh sb="2" eb="4">
      <t>シュウリョウ</t>
    </rPh>
    <rPh sb="4" eb="6">
      <t>ネンド</t>
    </rPh>
    <phoneticPr fontId="2"/>
  </si>
  <si>
    <t>平成26年度</t>
  </si>
  <si>
    <t>平成29年度</t>
  </si>
  <si>
    <t>実施計画概要</t>
    <rPh sb="0" eb="2">
      <t>ジッシ</t>
    </rPh>
    <rPh sb="2" eb="4">
      <t>ケイカク</t>
    </rPh>
    <rPh sb="4" eb="6">
      <t>ガイヨウ</t>
    </rPh>
    <phoneticPr fontId="2"/>
  </si>
  <si>
    <t>実施計画　3-1 実施計画概要</t>
    <rPh sb="0" eb="2">
      <t>ジッシ</t>
    </rPh>
    <rPh sb="2" eb="4">
      <t>ケイカク</t>
    </rPh>
    <rPh sb="9" eb="11">
      <t>ジッシ</t>
    </rPh>
    <rPh sb="11" eb="13">
      <t>ケイカク</t>
    </rPh>
    <rPh sb="13" eb="15">
      <t>ガイヨウ</t>
    </rPh>
    <phoneticPr fontId="2"/>
  </si>
  <si>
    <t>代表者氏名</t>
    <rPh sb="0" eb="3">
      <t>ダイヒョウシャ</t>
    </rPh>
    <rPh sb="3" eb="5">
      <t>シメイ</t>
    </rPh>
    <phoneticPr fontId="2"/>
  </si>
  <si>
    <t>住所</t>
    <rPh sb="0" eb="2">
      <t>ジュウショ</t>
    </rPh>
    <phoneticPr fontId="2"/>
  </si>
  <si>
    <t>フリガナ</t>
    <phoneticPr fontId="2"/>
  </si>
  <si>
    <t>設置場所住所</t>
    <rPh sb="0" eb="2">
      <t>セッチ</t>
    </rPh>
    <rPh sb="2" eb="4">
      <t>バショ</t>
    </rPh>
    <rPh sb="4" eb="6">
      <t>ジュウショ</t>
    </rPh>
    <phoneticPr fontId="3"/>
  </si>
  <si>
    <r>
      <t xml:space="preserve">再エネ率
</t>
    </r>
    <r>
      <rPr>
        <sz val="9"/>
        <rFont val="ＭＳ 明朝"/>
        <family val="1"/>
        <charset val="128"/>
      </rPr>
      <t>(%)</t>
    </r>
    <rPh sb="0" eb="1">
      <t>サイ</t>
    </rPh>
    <rPh sb="3" eb="4">
      <t>リツ</t>
    </rPh>
    <phoneticPr fontId="2"/>
  </si>
  <si>
    <r>
      <t xml:space="preserve">年間発熱量
</t>
    </r>
    <r>
      <rPr>
        <sz val="9"/>
        <rFont val="ＭＳ 明朝"/>
        <family val="1"/>
        <charset val="128"/>
      </rPr>
      <t>(GJ/年)</t>
    </r>
    <rPh sb="0" eb="2">
      <t>ネンカン</t>
    </rPh>
    <rPh sb="2" eb="4">
      <t>ハツネツ</t>
    </rPh>
    <rPh sb="4" eb="5">
      <t>リョウ</t>
    </rPh>
    <rPh sb="10" eb="11">
      <t>ネン</t>
    </rPh>
    <phoneticPr fontId="2"/>
  </si>
  <si>
    <r>
      <t xml:space="preserve">建設単価
</t>
    </r>
    <r>
      <rPr>
        <sz val="9"/>
        <rFont val="ＭＳ 明朝"/>
        <family val="1"/>
        <charset val="128"/>
      </rPr>
      <t>(円/MJ)</t>
    </r>
    <rPh sb="0" eb="2">
      <t>ケンセツ</t>
    </rPh>
    <rPh sb="2" eb="4">
      <t>タンカ</t>
    </rPh>
    <rPh sb="6" eb="7">
      <t>エン</t>
    </rPh>
    <phoneticPr fontId="3"/>
  </si>
  <si>
    <r>
      <t xml:space="preserve">熱利用単価
</t>
    </r>
    <r>
      <rPr>
        <sz val="9"/>
        <rFont val="ＭＳ 明朝"/>
        <family val="1"/>
        <charset val="128"/>
      </rPr>
      <t>(円/MJ)</t>
    </r>
    <rPh sb="0" eb="3">
      <t>ネツリヨウ</t>
    </rPh>
    <rPh sb="3" eb="5">
      <t>タンカ</t>
    </rPh>
    <phoneticPr fontId="3"/>
  </si>
  <si>
    <t>所属部署名</t>
    <rPh sb="0" eb="2">
      <t>ショゾク</t>
    </rPh>
    <rPh sb="2" eb="4">
      <t>ブショ</t>
    </rPh>
    <rPh sb="4" eb="5">
      <t>メイ</t>
    </rPh>
    <phoneticPr fontId="2"/>
  </si>
  <si>
    <t>電子メールアドレス</t>
    <rPh sb="0" eb="2">
      <t>デンシ</t>
    </rPh>
    <phoneticPr fontId="2"/>
  </si>
  <si>
    <t>電話番号</t>
    <rPh sb="0" eb="2">
      <t>デンワ</t>
    </rPh>
    <rPh sb="2" eb="4">
      <t>バンゴウ</t>
    </rPh>
    <phoneticPr fontId="2"/>
  </si>
  <si>
    <t>FAX番号</t>
    <rPh sb="3" eb="5">
      <t>バンゴウ</t>
    </rPh>
    <phoneticPr fontId="2"/>
  </si>
  <si>
    <t>事業実施に関連する事項</t>
    <rPh sb="0" eb="2">
      <t>ジギョウ</t>
    </rPh>
    <rPh sb="2" eb="4">
      <t>ジッシ</t>
    </rPh>
    <rPh sb="5" eb="7">
      <t>カンレン</t>
    </rPh>
    <rPh sb="9" eb="11">
      <t>ジコウ</t>
    </rPh>
    <phoneticPr fontId="3"/>
  </si>
  <si>
    <t>項目</t>
    <rPh sb="0" eb="2">
      <t>コウモク</t>
    </rPh>
    <phoneticPr fontId="2"/>
  </si>
  <si>
    <t>該当の有無</t>
    <rPh sb="0" eb="2">
      <t>ガイトウ</t>
    </rPh>
    <rPh sb="3" eb="5">
      <t>ウム</t>
    </rPh>
    <phoneticPr fontId="2"/>
  </si>
  <si>
    <t>環境に関する調査等</t>
    <rPh sb="0" eb="2">
      <t>カンキョウ</t>
    </rPh>
    <rPh sb="3" eb="4">
      <t>カン</t>
    </rPh>
    <rPh sb="6" eb="8">
      <t>チョウサ</t>
    </rPh>
    <rPh sb="8" eb="9">
      <t>トウ</t>
    </rPh>
    <phoneticPr fontId="2"/>
  </si>
  <si>
    <t>地元調整</t>
    <rPh sb="0" eb="2">
      <t>ジモト</t>
    </rPh>
    <rPh sb="2" eb="4">
      <t>チョウセイ</t>
    </rPh>
    <phoneticPr fontId="2"/>
  </si>
  <si>
    <t>法規制に係る許認可</t>
    <rPh sb="0" eb="1">
      <t>ホウ</t>
    </rPh>
    <rPh sb="1" eb="3">
      <t>キセイ</t>
    </rPh>
    <rPh sb="4" eb="5">
      <t>カカ</t>
    </rPh>
    <rPh sb="6" eb="9">
      <t>キョニンカ</t>
    </rPh>
    <phoneticPr fontId="2"/>
  </si>
  <si>
    <t>導入年度</t>
    <rPh sb="0" eb="2">
      <t>ドウニュウ</t>
    </rPh>
    <rPh sb="2" eb="4">
      <t>ネンド</t>
    </rPh>
    <phoneticPr fontId="2"/>
  </si>
  <si>
    <t>エネ種</t>
    <rPh sb="2" eb="3">
      <t>シュ</t>
    </rPh>
    <phoneticPr fontId="2"/>
  </si>
  <si>
    <t>設備容量</t>
    <rPh sb="0" eb="2">
      <t>セツビ</t>
    </rPh>
    <rPh sb="2" eb="4">
      <t>ヨウリョウ</t>
    </rPh>
    <phoneticPr fontId="2"/>
  </si>
  <si>
    <t>その他</t>
    <rPh sb="2" eb="3">
      <t>タ</t>
    </rPh>
    <phoneticPr fontId="2"/>
  </si>
  <si>
    <t>実施計画　3-2 設備導入事業経費の配分</t>
    <rPh sb="0" eb="2">
      <t>ジッシ</t>
    </rPh>
    <rPh sb="2" eb="4">
      <t>ケイカク</t>
    </rPh>
    <rPh sb="9" eb="11">
      <t>セツビ</t>
    </rPh>
    <rPh sb="11" eb="13">
      <t>ドウニュウ</t>
    </rPh>
    <rPh sb="13" eb="15">
      <t>ジギョウ</t>
    </rPh>
    <rPh sb="15" eb="17">
      <t>ケイヒ</t>
    </rPh>
    <rPh sb="18" eb="20">
      <t>ハイブン</t>
    </rPh>
    <phoneticPr fontId="2"/>
  </si>
  <si>
    <t>※本年度の事業計画に基づいて記入してください。</t>
  </si>
  <si>
    <t>※全体の事業計画に基づいて記入してください。</t>
    <rPh sb="1" eb="3">
      <t>ゼンタイ</t>
    </rPh>
    <phoneticPr fontId="2"/>
  </si>
  <si>
    <t>実施計画　3-4 補助事業に要する経費及び、その調達方法</t>
    <rPh sb="0" eb="2">
      <t>ジッシ</t>
    </rPh>
    <rPh sb="2" eb="4">
      <t>ケイカク</t>
    </rPh>
    <rPh sb="9" eb="11">
      <t>ホジョ</t>
    </rPh>
    <rPh sb="11" eb="13">
      <t>ジギョウ</t>
    </rPh>
    <rPh sb="14" eb="15">
      <t>ヨウ</t>
    </rPh>
    <rPh sb="17" eb="19">
      <t>ケイヒ</t>
    </rPh>
    <rPh sb="19" eb="20">
      <t>オヨ</t>
    </rPh>
    <rPh sb="24" eb="26">
      <t>チョウタツ</t>
    </rPh>
    <rPh sb="26" eb="28">
      <t>ホウホウ</t>
    </rPh>
    <phoneticPr fontId="2"/>
  </si>
  <si>
    <t>次式により算定してください。</t>
    <phoneticPr fontId="3"/>
  </si>
  <si>
    <t>バイオマス依存率計算書（バイオマス燃料製造）</t>
    <rPh sb="5" eb="7">
      <t>イゾン</t>
    </rPh>
    <rPh sb="7" eb="8">
      <t>リツ</t>
    </rPh>
    <rPh sb="8" eb="11">
      <t>ケイサンショ</t>
    </rPh>
    <rPh sb="17" eb="19">
      <t>ネンリョウ</t>
    </rPh>
    <rPh sb="19" eb="21">
      <t>セイゾウ</t>
    </rPh>
    <phoneticPr fontId="47"/>
  </si>
  <si>
    <t>設備及び導入効果（太陽熱利用）</t>
    <rPh sb="0" eb="2">
      <t>セツビ</t>
    </rPh>
    <rPh sb="2" eb="3">
      <t>オヨ</t>
    </rPh>
    <rPh sb="4" eb="6">
      <t>ドウニュウ</t>
    </rPh>
    <rPh sb="6" eb="8">
      <t>コウカ</t>
    </rPh>
    <rPh sb="9" eb="12">
      <t>タイヨウネツ</t>
    </rPh>
    <rPh sb="12" eb="14">
      <t>リヨウ</t>
    </rPh>
    <phoneticPr fontId="3"/>
  </si>
  <si>
    <t>集熱器総面積</t>
    <phoneticPr fontId="8"/>
  </si>
  <si>
    <t>集熱器パネル枚数</t>
    <rPh sb="6" eb="8">
      <t>マイスウ</t>
    </rPh>
    <phoneticPr fontId="8"/>
  </si>
  <si>
    <t>枚</t>
    <rPh sb="0" eb="1">
      <t>マイ</t>
    </rPh>
    <phoneticPr fontId="3"/>
  </si>
  <si>
    <t>交換容量合計</t>
    <rPh sb="0" eb="2">
      <t>コウカン</t>
    </rPh>
    <rPh sb="2" eb="4">
      <t>ヨウリョウ</t>
    </rPh>
    <rPh sb="4" eb="6">
      <t>ゴウケイ</t>
    </rPh>
    <phoneticPr fontId="3"/>
  </si>
  <si>
    <t>台数</t>
    <rPh sb="0" eb="2">
      <t>ダイスウ</t>
    </rPh>
    <phoneticPr fontId="3"/>
  </si>
  <si>
    <t>１台あたり交換容量</t>
    <rPh sb="1" eb="2">
      <t>ダイ</t>
    </rPh>
    <rPh sb="5" eb="7">
      <t>コウカン</t>
    </rPh>
    <rPh sb="7" eb="9">
      <t>ヨウリョウ</t>
    </rPh>
    <phoneticPr fontId="3"/>
  </si>
  <si>
    <t>台</t>
    <rPh sb="0" eb="1">
      <t>ダイ</t>
    </rPh>
    <phoneticPr fontId="3"/>
  </si>
  <si>
    <t>１台あたり能力</t>
    <rPh sb="1" eb="2">
      <t>ダイ</t>
    </rPh>
    <rPh sb="5" eb="7">
      <t>ノウリョク</t>
    </rPh>
    <phoneticPr fontId="3"/>
  </si>
  <si>
    <t>基数</t>
    <rPh sb="0" eb="2">
      <t>キスウ</t>
    </rPh>
    <phoneticPr fontId="3"/>
  </si>
  <si>
    <t>２．導入効果</t>
    <rPh sb="2" eb="4">
      <t>ドウニュウ</t>
    </rPh>
    <rPh sb="4" eb="6">
      <t>コウカ</t>
    </rPh>
    <phoneticPr fontId="3"/>
  </si>
  <si>
    <t>再生可能エネルギー利用設備の
種別</t>
    <rPh sb="0" eb="2">
      <t>サイセイ</t>
    </rPh>
    <rPh sb="2" eb="4">
      <t>カノウ</t>
    </rPh>
    <rPh sb="9" eb="11">
      <t>リヨウ</t>
    </rPh>
    <rPh sb="11" eb="13">
      <t>セツビ</t>
    </rPh>
    <rPh sb="15" eb="17">
      <t>シュベツ</t>
    </rPh>
    <phoneticPr fontId="3"/>
  </si>
  <si>
    <t>設備及び導入効果（温度差エネルギー利用）</t>
    <rPh sb="0" eb="2">
      <t>セツビ</t>
    </rPh>
    <rPh sb="2" eb="3">
      <t>オヨ</t>
    </rPh>
    <rPh sb="4" eb="6">
      <t>ドウニュウ</t>
    </rPh>
    <rPh sb="6" eb="8">
      <t>コウカ</t>
    </rPh>
    <rPh sb="9" eb="12">
      <t>オンドサ</t>
    </rPh>
    <rPh sb="17" eb="19">
      <t>リヨウ</t>
    </rPh>
    <phoneticPr fontId="3"/>
  </si>
  <si>
    <t>・熱供給能力</t>
    <rPh sb="1" eb="2">
      <t>ネツ</t>
    </rPh>
    <rPh sb="2" eb="4">
      <t>キョウキュウ</t>
    </rPh>
    <rPh sb="4" eb="6">
      <t>ノウリョク</t>
    </rPh>
    <phoneticPr fontId="8"/>
  </si>
  <si>
    <t>・ヒートポンプ</t>
    <phoneticPr fontId="8"/>
  </si>
  <si>
    <t>加熱能力合計</t>
    <rPh sb="0" eb="2">
      <t>カネツ</t>
    </rPh>
    <rPh sb="2" eb="4">
      <t>ノウリョク</t>
    </rPh>
    <rPh sb="4" eb="6">
      <t>ゴウケイ</t>
    </rPh>
    <phoneticPr fontId="8"/>
  </si>
  <si>
    <t>台数</t>
    <rPh sb="0" eb="2">
      <t>ダイスウ</t>
    </rPh>
    <phoneticPr fontId="8"/>
  </si>
  <si>
    <t>設備及び導入効果（雪氷熱利用）</t>
    <rPh sb="0" eb="2">
      <t>セツビ</t>
    </rPh>
    <rPh sb="2" eb="3">
      <t>オヨ</t>
    </rPh>
    <rPh sb="4" eb="6">
      <t>ドウニュウ</t>
    </rPh>
    <rPh sb="6" eb="8">
      <t>コウカ</t>
    </rPh>
    <rPh sb="9" eb="11">
      <t>セッピョウ</t>
    </rPh>
    <rPh sb="11" eb="12">
      <t>ネツ</t>
    </rPh>
    <rPh sb="12" eb="14">
      <t>リヨウ</t>
    </rPh>
    <phoneticPr fontId="3"/>
  </si>
  <si>
    <t>・貯雪氷設備</t>
    <rPh sb="1" eb="2">
      <t>チョ</t>
    </rPh>
    <rPh sb="2" eb="4">
      <t>セッピョウ</t>
    </rPh>
    <rPh sb="4" eb="6">
      <t>セツビ</t>
    </rPh>
    <phoneticPr fontId="8"/>
  </si>
  <si>
    <t>構造</t>
    <rPh sb="0" eb="2">
      <t>コウゾウ</t>
    </rPh>
    <phoneticPr fontId="3"/>
  </si>
  <si>
    <t>面積</t>
    <rPh sb="0" eb="2">
      <t>メンセキ</t>
    </rPh>
    <phoneticPr fontId="3"/>
  </si>
  <si>
    <t>体積</t>
    <rPh sb="0" eb="2">
      <t>タイセキ</t>
    </rPh>
    <phoneticPr fontId="8"/>
  </si>
  <si>
    <t>貯蔵量</t>
    <rPh sb="0" eb="2">
      <t>チョゾウ</t>
    </rPh>
    <rPh sb="2" eb="3">
      <t>リョウ</t>
    </rPh>
    <phoneticPr fontId="8"/>
  </si>
  <si>
    <t>雪氷の種別</t>
    <rPh sb="0" eb="2">
      <t>セッピョウ</t>
    </rPh>
    <rPh sb="3" eb="5">
      <t>シュベツ</t>
    </rPh>
    <phoneticPr fontId="3"/>
  </si>
  <si>
    <t>設備及び導入効果（地中熱利用）</t>
    <rPh sb="0" eb="2">
      <t>セツビ</t>
    </rPh>
    <rPh sb="2" eb="3">
      <t>オヨ</t>
    </rPh>
    <rPh sb="4" eb="6">
      <t>ドウニュウ</t>
    </rPh>
    <rPh sb="6" eb="8">
      <t>コウカ</t>
    </rPh>
    <rPh sb="9" eb="11">
      <t>チチュウ</t>
    </rPh>
    <rPh sb="11" eb="12">
      <t>ネツ</t>
    </rPh>
    <rPh sb="12" eb="14">
      <t>リヨウ</t>
    </rPh>
    <phoneticPr fontId="3"/>
  </si>
  <si>
    <t>設備及び導入効果（バイオマス熱利用）</t>
    <rPh sb="0" eb="2">
      <t>セツビ</t>
    </rPh>
    <rPh sb="2" eb="3">
      <t>オヨ</t>
    </rPh>
    <rPh sb="4" eb="6">
      <t>ドウニュウ</t>
    </rPh>
    <rPh sb="6" eb="8">
      <t>コウカ</t>
    </rPh>
    <rPh sb="14" eb="15">
      <t>ネツ</t>
    </rPh>
    <rPh sb="15" eb="17">
      <t>リヨウ</t>
    </rPh>
    <phoneticPr fontId="3"/>
  </si>
  <si>
    <t>熱供給能力</t>
    <rPh sb="0" eb="1">
      <t>ネツ</t>
    </rPh>
    <rPh sb="1" eb="3">
      <t>キョウキュウ</t>
    </rPh>
    <rPh sb="3" eb="5">
      <t>ノウリョク</t>
    </rPh>
    <phoneticPr fontId="2"/>
  </si>
  <si>
    <t>年間総発熱量</t>
    <rPh sb="0" eb="2">
      <t>ネンカン</t>
    </rPh>
    <rPh sb="2" eb="6">
      <t>ソウハツネツリョウ</t>
    </rPh>
    <phoneticPr fontId="2"/>
  </si>
  <si>
    <t>日</t>
    <rPh sb="0" eb="1">
      <t>ニチ</t>
    </rPh>
    <phoneticPr fontId="2"/>
  </si>
  <si>
    <t>回/年</t>
    <rPh sb="0" eb="1">
      <t>カイ</t>
    </rPh>
    <rPh sb="2" eb="3">
      <t>ネン</t>
    </rPh>
    <phoneticPr fontId="2"/>
  </si>
  <si>
    <t>・バイオマスボイラ</t>
    <phoneticPr fontId="8"/>
  </si>
  <si>
    <t>機器の種類</t>
    <rPh sb="0" eb="2">
      <t>キキ</t>
    </rPh>
    <rPh sb="3" eb="5">
      <t>シュルイ</t>
    </rPh>
    <phoneticPr fontId="8"/>
  </si>
  <si>
    <t>１基あたり容量</t>
    <rPh sb="1" eb="2">
      <t>キ</t>
    </rPh>
    <rPh sb="5" eb="7">
      <t>ヨウリョウ</t>
    </rPh>
    <phoneticPr fontId="3"/>
  </si>
  <si>
    <t>基</t>
    <rPh sb="0" eb="1">
      <t>キ</t>
    </rPh>
    <phoneticPr fontId="2"/>
  </si>
  <si>
    <t>１日あたり設備稼働時間</t>
    <rPh sb="1" eb="2">
      <t>ニチ</t>
    </rPh>
    <rPh sb="5" eb="7">
      <t>セツビ</t>
    </rPh>
    <rPh sb="7" eb="9">
      <t>カドウ</t>
    </rPh>
    <rPh sb="9" eb="11">
      <t>ジカン</t>
    </rPh>
    <phoneticPr fontId="2"/>
  </si>
  <si>
    <t>年間稼働日数</t>
    <rPh sb="0" eb="2">
      <t>ネンカン</t>
    </rPh>
    <rPh sb="2" eb="4">
      <t>カドウ</t>
    </rPh>
    <rPh sb="4" eb="6">
      <t>ニッスウ</t>
    </rPh>
    <phoneticPr fontId="2"/>
  </si>
  <si>
    <t>年間稼働時間</t>
    <rPh sb="0" eb="2">
      <t>ネンカン</t>
    </rPh>
    <rPh sb="2" eb="4">
      <t>カドウ</t>
    </rPh>
    <rPh sb="4" eb="6">
      <t>ジカン</t>
    </rPh>
    <phoneticPr fontId="2"/>
  </si>
  <si>
    <t>バイオマス依存率</t>
    <rPh sb="5" eb="7">
      <t>イゾン</t>
    </rPh>
    <rPh sb="7" eb="8">
      <t>リツ</t>
    </rPh>
    <phoneticPr fontId="2"/>
  </si>
  <si>
    <t>台</t>
    <rPh sb="0" eb="1">
      <t>ダイ</t>
    </rPh>
    <phoneticPr fontId="2"/>
  </si>
  <si>
    <t>方式</t>
    <rPh sb="0" eb="2">
      <t>ホウシキ</t>
    </rPh>
    <phoneticPr fontId="2"/>
  </si>
  <si>
    <t>製造量</t>
    <rPh sb="0" eb="2">
      <t>セイゾウ</t>
    </rPh>
    <rPh sb="2" eb="3">
      <t>リョウ</t>
    </rPh>
    <phoneticPr fontId="2"/>
  </si>
  <si>
    <t>低位発熱量</t>
    <rPh sb="0" eb="2">
      <t>テイイ</t>
    </rPh>
    <rPh sb="2" eb="4">
      <t>ハツネツ</t>
    </rPh>
    <rPh sb="4" eb="5">
      <t>リョウ</t>
    </rPh>
    <phoneticPr fontId="2"/>
  </si>
  <si>
    <t>機器の種類</t>
    <rPh sb="0" eb="2">
      <t>キキ</t>
    </rPh>
    <rPh sb="3" eb="5">
      <t>シュルイ</t>
    </rPh>
    <phoneticPr fontId="2"/>
  </si>
  <si>
    <t>能力・容量</t>
    <rPh sb="0" eb="2">
      <t>ノウリョク</t>
    </rPh>
    <rPh sb="3" eb="5">
      <t>ヨウリョウ</t>
    </rPh>
    <phoneticPr fontId="3"/>
  </si>
  <si>
    <t>%</t>
    <phoneticPr fontId="3"/>
  </si>
  <si>
    <t>設備及び導入効果（バイオマス燃料製造）</t>
    <rPh sb="0" eb="2">
      <t>セツビ</t>
    </rPh>
    <rPh sb="2" eb="3">
      <t>オヨ</t>
    </rPh>
    <rPh sb="4" eb="6">
      <t>ドウニュウ</t>
    </rPh>
    <rPh sb="6" eb="8">
      <t>コウカ</t>
    </rPh>
    <rPh sb="14" eb="16">
      <t>ネンリョウ</t>
    </rPh>
    <rPh sb="16" eb="18">
      <t>セイゾウ</t>
    </rPh>
    <phoneticPr fontId="3"/>
  </si>
  <si>
    <t>提出書類名</t>
    <rPh sb="0" eb="2">
      <t>テイシュツ</t>
    </rPh>
    <rPh sb="2" eb="4">
      <t>ショルイ</t>
    </rPh>
    <rPh sb="4" eb="5">
      <t>メイ</t>
    </rPh>
    <phoneticPr fontId="2"/>
  </si>
  <si>
    <t>No.</t>
    <phoneticPr fontId="2"/>
  </si>
  <si>
    <t>チェックリスト</t>
    <phoneticPr fontId="2"/>
  </si>
  <si>
    <t>書式</t>
    <rPh sb="0" eb="2">
      <t>ショシキ</t>
    </rPh>
    <phoneticPr fontId="2"/>
  </si>
  <si>
    <t>3-1</t>
    <phoneticPr fontId="2"/>
  </si>
  <si>
    <t>3-2</t>
    <phoneticPr fontId="2"/>
  </si>
  <si>
    <t>3-3</t>
  </si>
  <si>
    <t>3-4</t>
  </si>
  <si>
    <t>3-5</t>
  </si>
  <si>
    <t>3-6</t>
  </si>
  <si>
    <t>3-7</t>
  </si>
  <si>
    <t>3-8</t>
  </si>
  <si>
    <t>3-9</t>
  </si>
  <si>
    <t>3-10</t>
  </si>
  <si>
    <t>3-11</t>
  </si>
  <si>
    <t>3-12</t>
  </si>
  <si>
    <t>3-13</t>
  </si>
  <si>
    <t>3-14</t>
  </si>
  <si>
    <t>3-15</t>
  </si>
  <si>
    <t>3-16</t>
  </si>
  <si>
    <t>3-17</t>
  </si>
  <si>
    <t>3-19</t>
  </si>
  <si>
    <t>3-20</t>
  </si>
  <si>
    <t>3-21</t>
  </si>
  <si>
    <t>3-22</t>
  </si>
  <si>
    <t>3-23</t>
  </si>
  <si>
    <t>3-24</t>
  </si>
  <si>
    <t>3-25</t>
  </si>
  <si>
    <t>3-26</t>
  </si>
  <si>
    <t>実施計画概要</t>
    <rPh sb="0" eb="2">
      <t>ジッシ</t>
    </rPh>
    <rPh sb="2" eb="4">
      <t>ケイカク</t>
    </rPh>
    <rPh sb="4" eb="6">
      <t>ガイヨウ</t>
    </rPh>
    <phoneticPr fontId="2"/>
  </si>
  <si>
    <t>設備導入事業経費の配分</t>
    <rPh sb="0" eb="2">
      <t>セツビ</t>
    </rPh>
    <rPh sb="2" eb="4">
      <t>ドウニュウ</t>
    </rPh>
    <rPh sb="4" eb="6">
      <t>ジギョウ</t>
    </rPh>
    <rPh sb="6" eb="8">
      <t>ケイヒ</t>
    </rPh>
    <rPh sb="9" eb="11">
      <t>ハイブン</t>
    </rPh>
    <phoneticPr fontId="2"/>
  </si>
  <si>
    <t>参考見積書</t>
    <rPh sb="0" eb="2">
      <t>サンコウ</t>
    </rPh>
    <rPh sb="2" eb="5">
      <t>ミツモリショ</t>
    </rPh>
    <phoneticPr fontId="2"/>
  </si>
  <si>
    <t>補助事業に要する経費及び、その調達方法</t>
    <rPh sb="0" eb="2">
      <t>ホジョ</t>
    </rPh>
    <rPh sb="2" eb="4">
      <t>ジギョウ</t>
    </rPh>
    <rPh sb="5" eb="6">
      <t>ヨウ</t>
    </rPh>
    <rPh sb="8" eb="10">
      <t>ケイヒ</t>
    </rPh>
    <rPh sb="10" eb="11">
      <t>オヨ</t>
    </rPh>
    <rPh sb="15" eb="17">
      <t>チョウタツ</t>
    </rPh>
    <rPh sb="17" eb="19">
      <t>ホウホウ</t>
    </rPh>
    <phoneticPr fontId="2"/>
  </si>
  <si>
    <t>熱利用単価又は発電単価の算定について</t>
    <rPh sb="0" eb="1">
      <t>ネツ</t>
    </rPh>
    <rPh sb="1" eb="3">
      <t>リヨウ</t>
    </rPh>
    <rPh sb="3" eb="5">
      <t>タンカ</t>
    </rPh>
    <rPh sb="5" eb="6">
      <t>マタ</t>
    </rPh>
    <rPh sb="7" eb="9">
      <t>ハツデン</t>
    </rPh>
    <rPh sb="9" eb="11">
      <t>タンカ</t>
    </rPh>
    <rPh sb="12" eb="14">
      <t>サンテイ</t>
    </rPh>
    <phoneticPr fontId="2"/>
  </si>
  <si>
    <t>設備及び導入効果</t>
    <rPh sb="0" eb="2">
      <t>セツビ</t>
    </rPh>
    <rPh sb="2" eb="3">
      <t>オヨ</t>
    </rPh>
    <rPh sb="4" eb="6">
      <t>ドウニュウ</t>
    </rPh>
    <rPh sb="6" eb="8">
      <t>コウカ</t>
    </rPh>
    <phoneticPr fontId="2"/>
  </si>
  <si>
    <t>補助対象設備の機器リスト</t>
    <rPh sb="0" eb="2">
      <t>ホジョ</t>
    </rPh>
    <rPh sb="2" eb="4">
      <t>タイショウ</t>
    </rPh>
    <rPh sb="4" eb="6">
      <t>セツビ</t>
    </rPh>
    <rPh sb="7" eb="9">
      <t>キキ</t>
    </rPh>
    <phoneticPr fontId="2"/>
  </si>
  <si>
    <t>主要設備のカタログ・パンフレット等</t>
    <rPh sb="0" eb="2">
      <t>シュヨウ</t>
    </rPh>
    <rPh sb="2" eb="4">
      <t>セツビ</t>
    </rPh>
    <rPh sb="16" eb="17">
      <t>トウ</t>
    </rPh>
    <phoneticPr fontId="2"/>
  </si>
  <si>
    <t>システムフロー図</t>
    <rPh sb="7" eb="8">
      <t>ズ</t>
    </rPh>
    <phoneticPr fontId="2"/>
  </si>
  <si>
    <t>機器配置図</t>
    <rPh sb="0" eb="2">
      <t>キキ</t>
    </rPh>
    <rPh sb="2" eb="5">
      <t>ハイチズ</t>
    </rPh>
    <phoneticPr fontId="2"/>
  </si>
  <si>
    <t>単線結線図</t>
    <rPh sb="0" eb="2">
      <t>タンセン</t>
    </rPh>
    <rPh sb="2" eb="4">
      <t>ケッセン</t>
    </rPh>
    <rPh sb="4" eb="5">
      <t>ズ</t>
    </rPh>
    <phoneticPr fontId="2"/>
  </si>
  <si>
    <t>再エネ設備から供給される熱量又は発電量の計算根拠</t>
    <rPh sb="0" eb="1">
      <t>サイ</t>
    </rPh>
    <rPh sb="3" eb="5">
      <t>セツビ</t>
    </rPh>
    <rPh sb="7" eb="9">
      <t>キョウキュウ</t>
    </rPh>
    <rPh sb="12" eb="14">
      <t>ネツリョウ</t>
    </rPh>
    <rPh sb="14" eb="15">
      <t>マタ</t>
    </rPh>
    <rPh sb="16" eb="18">
      <t>ハツデン</t>
    </rPh>
    <rPh sb="18" eb="19">
      <t>リョウ</t>
    </rPh>
    <rPh sb="20" eb="22">
      <t>ケイサン</t>
    </rPh>
    <rPh sb="22" eb="24">
      <t>コンキョ</t>
    </rPh>
    <phoneticPr fontId="2"/>
  </si>
  <si>
    <t>対象施設等で必要とされる熱量又は電力の計算根拠</t>
    <rPh sb="0" eb="2">
      <t>タイショウ</t>
    </rPh>
    <rPh sb="2" eb="4">
      <t>シセツ</t>
    </rPh>
    <rPh sb="4" eb="5">
      <t>トウ</t>
    </rPh>
    <rPh sb="6" eb="8">
      <t>ヒツヨウ</t>
    </rPh>
    <rPh sb="12" eb="14">
      <t>ネツリョウ</t>
    </rPh>
    <rPh sb="14" eb="15">
      <t>マタ</t>
    </rPh>
    <rPh sb="16" eb="18">
      <t>デンリョク</t>
    </rPh>
    <rPh sb="19" eb="21">
      <t>ケイサン</t>
    </rPh>
    <rPh sb="21" eb="23">
      <t>コンキョ</t>
    </rPh>
    <phoneticPr fontId="2"/>
  </si>
  <si>
    <t>太陽熱集熱器の性能を証明する資料</t>
    <rPh sb="0" eb="3">
      <t>タイヨウネツ</t>
    </rPh>
    <rPh sb="3" eb="4">
      <t>シュウ</t>
    </rPh>
    <rPh sb="4" eb="5">
      <t>ネツ</t>
    </rPh>
    <rPh sb="5" eb="6">
      <t>キ</t>
    </rPh>
    <rPh sb="7" eb="9">
      <t>セイノウ</t>
    </rPh>
    <rPh sb="10" eb="12">
      <t>ショウメイ</t>
    </rPh>
    <rPh sb="14" eb="16">
      <t>シリョウ</t>
    </rPh>
    <phoneticPr fontId="2"/>
  </si>
  <si>
    <t>バイオマス依存率計算書</t>
    <rPh sb="5" eb="7">
      <t>イゾン</t>
    </rPh>
    <rPh sb="7" eb="8">
      <t>リツ</t>
    </rPh>
    <rPh sb="8" eb="11">
      <t>ケイサンショ</t>
    </rPh>
    <phoneticPr fontId="2"/>
  </si>
  <si>
    <t>バイオマスの調達に係る資料</t>
    <rPh sb="6" eb="8">
      <t>チョウタツ</t>
    </rPh>
    <rPh sb="9" eb="10">
      <t>カカ</t>
    </rPh>
    <rPh sb="11" eb="13">
      <t>シリョウ</t>
    </rPh>
    <phoneticPr fontId="2"/>
  </si>
  <si>
    <t>灰の処分に係る資料</t>
    <rPh sb="0" eb="1">
      <t>ハイ</t>
    </rPh>
    <rPh sb="2" eb="4">
      <t>ショブン</t>
    </rPh>
    <rPh sb="5" eb="6">
      <t>カカ</t>
    </rPh>
    <rPh sb="7" eb="9">
      <t>シリョウ</t>
    </rPh>
    <phoneticPr fontId="2"/>
  </si>
  <si>
    <t>低位発熱量を証明する資料</t>
    <rPh sb="0" eb="2">
      <t>テイイ</t>
    </rPh>
    <rPh sb="2" eb="4">
      <t>ハツネツ</t>
    </rPh>
    <rPh sb="4" eb="5">
      <t>リョウ</t>
    </rPh>
    <rPh sb="6" eb="8">
      <t>ショウメイ</t>
    </rPh>
    <rPh sb="10" eb="12">
      <t>シリョウ</t>
    </rPh>
    <phoneticPr fontId="2"/>
  </si>
  <si>
    <t>バイオマス燃料利用計画</t>
    <rPh sb="5" eb="7">
      <t>ネンリョウ</t>
    </rPh>
    <rPh sb="7" eb="9">
      <t>リヨウ</t>
    </rPh>
    <rPh sb="9" eb="11">
      <t>ケイカク</t>
    </rPh>
    <phoneticPr fontId="2"/>
  </si>
  <si>
    <t>バイオマス燃料製造計画</t>
    <rPh sb="5" eb="7">
      <t>ネンリョウ</t>
    </rPh>
    <rPh sb="7" eb="9">
      <t>セイゾウ</t>
    </rPh>
    <rPh sb="9" eb="11">
      <t>ケイカク</t>
    </rPh>
    <phoneticPr fontId="2"/>
  </si>
  <si>
    <t>事業実施に関連する事項</t>
    <rPh sb="0" eb="2">
      <t>ジギョウ</t>
    </rPh>
    <rPh sb="2" eb="4">
      <t>ジッシ</t>
    </rPh>
    <rPh sb="5" eb="7">
      <t>カンレン</t>
    </rPh>
    <rPh sb="9" eb="11">
      <t>ジコウ</t>
    </rPh>
    <phoneticPr fontId="2"/>
  </si>
  <si>
    <t>事業実施体制</t>
    <rPh sb="0" eb="2">
      <t>ジギョウ</t>
    </rPh>
    <rPh sb="2" eb="4">
      <t>ジッシ</t>
    </rPh>
    <rPh sb="4" eb="6">
      <t>タイセイ</t>
    </rPh>
    <phoneticPr fontId="2"/>
  </si>
  <si>
    <t>3分の2要件に係る書類</t>
    <rPh sb="1" eb="2">
      <t>ブン</t>
    </rPh>
    <rPh sb="4" eb="6">
      <t>ヨウケン</t>
    </rPh>
    <rPh sb="7" eb="8">
      <t>カカ</t>
    </rPh>
    <rPh sb="9" eb="11">
      <t>ショルイ</t>
    </rPh>
    <phoneticPr fontId="2"/>
  </si>
  <si>
    <t>会社・団体概要（パンフレット等）</t>
    <rPh sb="0" eb="2">
      <t>カイシャ</t>
    </rPh>
    <rPh sb="3" eb="5">
      <t>ダンタイ</t>
    </rPh>
    <rPh sb="5" eb="7">
      <t>ガイヨウ</t>
    </rPh>
    <rPh sb="14" eb="15">
      <t>トウ</t>
    </rPh>
    <phoneticPr fontId="2"/>
  </si>
  <si>
    <t>財務諸表（貸借対照表）直近３期分</t>
    <rPh sb="0" eb="2">
      <t>ザイム</t>
    </rPh>
    <rPh sb="2" eb="4">
      <t>ショヒョウ</t>
    </rPh>
    <rPh sb="5" eb="10">
      <t>タイシャクタイショウヒョウ</t>
    </rPh>
    <rPh sb="11" eb="13">
      <t>チョッキン</t>
    </rPh>
    <rPh sb="14" eb="15">
      <t>キ</t>
    </rPh>
    <rPh sb="15" eb="16">
      <t>ブン</t>
    </rPh>
    <phoneticPr fontId="2"/>
  </si>
  <si>
    <t>登記簿（履歴事項全部証明書の原本）</t>
    <rPh sb="0" eb="3">
      <t>トウキボ</t>
    </rPh>
    <rPh sb="4" eb="6">
      <t>リレキ</t>
    </rPh>
    <rPh sb="6" eb="8">
      <t>ジコウ</t>
    </rPh>
    <rPh sb="8" eb="10">
      <t>ゼンブ</t>
    </rPh>
    <rPh sb="10" eb="13">
      <t>ショウメイショ</t>
    </rPh>
    <rPh sb="14" eb="16">
      <t>ゲンポン</t>
    </rPh>
    <phoneticPr fontId="2"/>
  </si>
  <si>
    <t>リース契約書及びリース計算書</t>
    <rPh sb="3" eb="6">
      <t>ケイヤクショ</t>
    </rPh>
    <rPh sb="6" eb="7">
      <t>オヨ</t>
    </rPh>
    <rPh sb="11" eb="14">
      <t>ケイサンショ</t>
    </rPh>
    <phoneticPr fontId="2"/>
  </si>
  <si>
    <t>再エネ設備の保有者とすべての熱利用者との契約書</t>
    <rPh sb="0" eb="1">
      <t>サイ</t>
    </rPh>
    <rPh sb="3" eb="5">
      <t>セツビ</t>
    </rPh>
    <rPh sb="6" eb="9">
      <t>ホユウシャ</t>
    </rPh>
    <rPh sb="14" eb="15">
      <t>ネツ</t>
    </rPh>
    <rPh sb="15" eb="17">
      <t>リヨウ</t>
    </rPh>
    <rPh sb="17" eb="18">
      <t>シャ</t>
    </rPh>
    <rPh sb="20" eb="23">
      <t>ケイヤクショ</t>
    </rPh>
    <phoneticPr fontId="2"/>
  </si>
  <si>
    <t>利用許可書、賃貸借契約書等</t>
    <rPh sb="0" eb="2">
      <t>リヨウ</t>
    </rPh>
    <rPh sb="2" eb="5">
      <t>キョカショ</t>
    </rPh>
    <rPh sb="6" eb="9">
      <t>チンタイシャク</t>
    </rPh>
    <rPh sb="9" eb="12">
      <t>ケイヤクショ</t>
    </rPh>
    <rPh sb="12" eb="13">
      <t>トウ</t>
    </rPh>
    <phoneticPr fontId="2"/>
  </si>
  <si>
    <t>金融機関から確実に融資されることが判る書類</t>
    <rPh sb="0" eb="2">
      <t>キンユウ</t>
    </rPh>
    <rPh sb="2" eb="4">
      <t>キカン</t>
    </rPh>
    <rPh sb="6" eb="8">
      <t>カクジツ</t>
    </rPh>
    <rPh sb="9" eb="11">
      <t>ユウシ</t>
    </rPh>
    <rPh sb="17" eb="18">
      <t>ワカ</t>
    </rPh>
    <rPh sb="19" eb="21">
      <t>ショルイ</t>
    </rPh>
    <phoneticPr fontId="2"/>
  </si>
  <si>
    <t>添付資料1</t>
    <rPh sb="0" eb="2">
      <t>テンプ</t>
    </rPh>
    <rPh sb="2" eb="4">
      <t>シリョウ</t>
    </rPh>
    <phoneticPr fontId="2"/>
  </si>
  <si>
    <t>添付資料2</t>
    <rPh sb="0" eb="2">
      <t>テンプ</t>
    </rPh>
    <rPh sb="2" eb="4">
      <t>シリョウ</t>
    </rPh>
    <phoneticPr fontId="2"/>
  </si>
  <si>
    <t>添付資料3</t>
    <rPh sb="0" eb="2">
      <t>テンプ</t>
    </rPh>
    <rPh sb="2" eb="4">
      <t>シリョウ</t>
    </rPh>
    <phoneticPr fontId="2"/>
  </si>
  <si>
    <t>添付資料4</t>
    <rPh sb="0" eb="2">
      <t>テンプ</t>
    </rPh>
    <rPh sb="2" eb="4">
      <t>シリョウ</t>
    </rPh>
    <phoneticPr fontId="2"/>
  </si>
  <si>
    <t>添付資料5</t>
    <rPh sb="0" eb="2">
      <t>テンプ</t>
    </rPh>
    <rPh sb="2" eb="4">
      <t>シリョウ</t>
    </rPh>
    <phoneticPr fontId="2"/>
  </si>
  <si>
    <t>添付資料6</t>
    <rPh sb="0" eb="2">
      <t>テンプ</t>
    </rPh>
    <rPh sb="2" eb="4">
      <t>シリョウ</t>
    </rPh>
    <phoneticPr fontId="2"/>
  </si>
  <si>
    <t>添付資料7</t>
    <rPh sb="0" eb="2">
      <t>テンプ</t>
    </rPh>
    <rPh sb="2" eb="4">
      <t>シリョウ</t>
    </rPh>
    <phoneticPr fontId="2"/>
  </si>
  <si>
    <t>添付資料9</t>
    <rPh sb="0" eb="2">
      <t>テンプ</t>
    </rPh>
    <rPh sb="2" eb="4">
      <t>シリョウ</t>
    </rPh>
    <phoneticPr fontId="2"/>
  </si>
  <si>
    <t>自由書式</t>
    <rPh sb="0" eb="2">
      <t>ジユウ</t>
    </rPh>
    <rPh sb="2" eb="4">
      <t>ショシキ</t>
    </rPh>
    <phoneticPr fontId="2"/>
  </si>
  <si>
    <t>Excel様式</t>
    <rPh sb="5" eb="7">
      <t>ヨウシキ</t>
    </rPh>
    <phoneticPr fontId="2"/>
  </si>
  <si>
    <t>Excel様式</t>
    <phoneticPr fontId="2"/>
  </si>
  <si>
    <t>△</t>
    <phoneticPr fontId="2"/>
  </si>
  <si>
    <t>必要な場合のみ</t>
    <rPh sb="0" eb="2">
      <t>ヒツヨウ</t>
    </rPh>
    <rPh sb="3" eb="5">
      <t>バアイ</t>
    </rPh>
    <phoneticPr fontId="2"/>
  </si>
  <si>
    <t>備考</t>
    <rPh sb="0" eb="2">
      <t>ビコウ</t>
    </rPh>
    <phoneticPr fontId="2"/>
  </si>
  <si>
    <t>《再生可能エネルギー設備に関する事業費》</t>
    <rPh sb="1" eb="3">
      <t>サイセイ</t>
    </rPh>
    <rPh sb="3" eb="5">
      <t>カノウ</t>
    </rPh>
    <rPh sb="10" eb="12">
      <t>セツビ</t>
    </rPh>
    <rPh sb="13" eb="14">
      <t>カン</t>
    </rPh>
    <rPh sb="16" eb="18">
      <t>ジギョウ</t>
    </rPh>
    <rPh sb="18" eb="19">
      <t>ヒ</t>
    </rPh>
    <phoneticPr fontId="2"/>
  </si>
  <si>
    <t>2</t>
    <phoneticPr fontId="2"/>
  </si>
  <si>
    <t>-</t>
    <phoneticPr fontId="2"/>
  </si>
  <si>
    <t>交付申請書</t>
    <rPh sb="0" eb="2">
      <t>コウフ</t>
    </rPh>
    <rPh sb="2" eb="4">
      <t>シンセイ</t>
    </rPh>
    <rPh sb="4" eb="5">
      <t>ショ</t>
    </rPh>
    <phoneticPr fontId="2"/>
  </si>
  <si>
    <t>実施計画書</t>
    <rPh sb="0" eb="2">
      <t>ジッシ</t>
    </rPh>
    <rPh sb="2" eb="5">
      <t>ケイカクショ</t>
    </rPh>
    <phoneticPr fontId="2"/>
  </si>
  <si>
    <t>添付資料</t>
    <rPh sb="0" eb="2">
      <t>テンプ</t>
    </rPh>
    <rPh sb="2" eb="4">
      <t>シリョウ</t>
    </rPh>
    <phoneticPr fontId="2"/>
  </si>
  <si>
    <t>Ａ</t>
    <phoneticPr fontId="2"/>
  </si>
  <si>
    <t>Ｂ</t>
    <phoneticPr fontId="2"/>
  </si>
  <si>
    <t>ポリプロピレン(PP)</t>
    <phoneticPr fontId="48"/>
  </si>
  <si>
    <t>年間総熱量</t>
    <rPh sb="2" eb="3">
      <t>ソウ</t>
    </rPh>
    <phoneticPr fontId="3"/>
  </si>
  <si>
    <t>設備から供給される熱量
（ＧＪ）</t>
    <phoneticPr fontId="3"/>
  </si>
  <si>
    <t>対象施設等で必要とされる熱量
（ＧＪ）</t>
    <rPh sb="0" eb="2">
      <t>タイショウ</t>
    </rPh>
    <rPh sb="4" eb="5">
      <t>トウ</t>
    </rPh>
    <rPh sb="6" eb="8">
      <t>ヒツヨウ</t>
    </rPh>
    <phoneticPr fontId="2"/>
  </si>
  <si>
    <t>バイオマス燃料製造</t>
  </si>
  <si>
    <t>雪氷熱利用</t>
  </si>
  <si>
    <t>太陽光発電</t>
    <rPh sb="0" eb="3">
      <t>タイヨウコウ</t>
    </rPh>
    <rPh sb="3" eb="5">
      <t>ハツデン</t>
    </rPh>
    <phoneticPr fontId="2"/>
  </si>
  <si>
    <t>風力発電</t>
    <rPh sb="0" eb="2">
      <t>フウリョク</t>
    </rPh>
    <rPh sb="2" eb="4">
      <t>ハツデン</t>
    </rPh>
    <phoneticPr fontId="2"/>
  </si>
  <si>
    <t>バイオマス発電</t>
    <rPh sb="5" eb="7">
      <t>ハツデン</t>
    </rPh>
    <phoneticPr fontId="2"/>
  </si>
  <si>
    <t>水力発電</t>
    <rPh sb="0" eb="2">
      <t>スイリョク</t>
    </rPh>
    <rPh sb="2" eb="4">
      <t>ハツデン</t>
    </rPh>
    <phoneticPr fontId="2"/>
  </si>
  <si>
    <t>地熱発電</t>
    <rPh sb="0" eb="2">
      <t>チネツ</t>
    </rPh>
    <rPh sb="2" eb="4">
      <t>ハツデン</t>
    </rPh>
    <phoneticPr fontId="2"/>
  </si>
  <si>
    <t>太陽電池モジュ－ル</t>
    <rPh sb="0" eb="2">
      <t>タイヨウ</t>
    </rPh>
    <rPh sb="2" eb="4">
      <t>デンチ</t>
    </rPh>
    <phoneticPr fontId="2"/>
  </si>
  <si>
    <t>発電機</t>
    <rPh sb="0" eb="2">
      <t>ハツデン</t>
    </rPh>
    <rPh sb="2" eb="3">
      <t>キ</t>
    </rPh>
    <phoneticPr fontId="2"/>
  </si>
  <si>
    <t>パワコン付帯設備</t>
    <rPh sb="4" eb="6">
      <t>フタイ</t>
    </rPh>
    <rPh sb="6" eb="8">
      <t>セツビ</t>
    </rPh>
    <phoneticPr fontId="2"/>
  </si>
  <si>
    <t>変電設備</t>
    <rPh sb="0" eb="2">
      <t>ヘンデン</t>
    </rPh>
    <rPh sb="2" eb="4">
      <t>セツビ</t>
    </rPh>
    <phoneticPr fontId="2"/>
  </si>
  <si>
    <t>水車</t>
    <rPh sb="0" eb="2">
      <t>スイシャ</t>
    </rPh>
    <phoneticPr fontId="2"/>
  </si>
  <si>
    <t>架台</t>
    <rPh sb="0" eb="2">
      <t>カダイ</t>
    </rPh>
    <phoneticPr fontId="2"/>
  </si>
  <si>
    <t>計測機器</t>
    <rPh sb="0" eb="2">
      <t>ケイソク</t>
    </rPh>
    <rPh sb="2" eb="4">
      <t>キキ</t>
    </rPh>
    <phoneticPr fontId="2"/>
  </si>
  <si>
    <t>冷却塔</t>
    <rPh sb="0" eb="3">
      <t>レイキャクトウ</t>
    </rPh>
    <phoneticPr fontId="2"/>
  </si>
  <si>
    <t>計測装置</t>
    <rPh sb="0" eb="2">
      <t>ケイソク</t>
    </rPh>
    <rPh sb="2" eb="4">
      <t>ソウチ</t>
    </rPh>
    <phoneticPr fontId="2"/>
  </si>
  <si>
    <t>システム保護装置</t>
    <rPh sb="4" eb="6">
      <t>ホゴ</t>
    </rPh>
    <rPh sb="6" eb="8">
      <t>ソウチ</t>
    </rPh>
    <phoneticPr fontId="2"/>
  </si>
  <si>
    <t>制御装置</t>
    <rPh sb="0" eb="2">
      <t>セイギョ</t>
    </rPh>
    <rPh sb="2" eb="4">
      <t>ソウチ</t>
    </rPh>
    <phoneticPr fontId="2"/>
  </si>
  <si>
    <t>排ガス処理設備</t>
    <rPh sb="0" eb="1">
      <t>ハイ</t>
    </rPh>
    <rPh sb="3" eb="5">
      <t>ショリ</t>
    </rPh>
    <rPh sb="5" eb="7">
      <t>セツビ</t>
    </rPh>
    <phoneticPr fontId="2"/>
  </si>
  <si>
    <t>ポンプ類</t>
    <rPh sb="3" eb="4">
      <t>ルイ</t>
    </rPh>
    <phoneticPr fontId="2"/>
  </si>
  <si>
    <t>その他</t>
    <rPh sb="2" eb="3">
      <t>ホカ</t>
    </rPh>
    <phoneticPr fontId="2"/>
  </si>
  <si>
    <t>バイオマスボイラ</t>
  </si>
  <si>
    <t>タ－ビン</t>
  </si>
  <si>
    <t>基礎工事</t>
    <rPh sb="0" eb="2">
      <t>キソ</t>
    </rPh>
    <rPh sb="2" eb="4">
      <t>コウジ</t>
    </rPh>
    <phoneticPr fontId="2"/>
  </si>
  <si>
    <t>基礎工事</t>
    <rPh sb="0" eb="2">
      <t>キソ</t>
    </rPh>
    <rPh sb="2" eb="4">
      <t>コウジ</t>
    </rPh>
    <phoneticPr fontId="51"/>
  </si>
  <si>
    <t>建物工事</t>
    <rPh sb="0" eb="2">
      <t>タテモノ</t>
    </rPh>
    <rPh sb="2" eb="4">
      <t>コウジ</t>
    </rPh>
    <phoneticPr fontId="51"/>
  </si>
  <si>
    <t>据付工事</t>
    <rPh sb="0" eb="2">
      <t>スエツケ</t>
    </rPh>
    <rPh sb="2" eb="4">
      <t>コウジ</t>
    </rPh>
    <phoneticPr fontId="2"/>
  </si>
  <si>
    <t>据付工事</t>
    <rPh sb="0" eb="2">
      <t>スエツケ</t>
    </rPh>
    <rPh sb="2" eb="4">
      <t>コウジ</t>
    </rPh>
    <phoneticPr fontId="51"/>
  </si>
  <si>
    <t>機械・据付工事</t>
    <rPh sb="0" eb="2">
      <t>キカイ</t>
    </rPh>
    <rPh sb="3" eb="5">
      <t>スエツケ</t>
    </rPh>
    <rPh sb="5" eb="7">
      <t>コウジ</t>
    </rPh>
    <phoneticPr fontId="51"/>
  </si>
  <si>
    <t>電気工事</t>
    <rPh sb="0" eb="2">
      <t>デンキ</t>
    </rPh>
    <rPh sb="2" eb="4">
      <t>コウジ</t>
    </rPh>
    <phoneticPr fontId="2"/>
  </si>
  <si>
    <t>電気工事</t>
    <rPh sb="0" eb="2">
      <t>デンキ</t>
    </rPh>
    <rPh sb="2" eb="4">
      <t>コウジ</t>
    </rPh>
    <phoneticPr fontId="51"/>
  </si>
  <si>
    <t>土木工事</t>
    <rPh sb="0" eb="2">
      <t>ドボク</t>
    </rPh>
    <rPh sb="2" eb="4">
      <t>コウジ</t>
    </rPh>
    <phoneticPr fontId="51"/>
  </si>
  <si>
    <t>附帯工事</t>
    <rPh sb="0" eb="2">
      <t>フタイ</t>
    </rPh>
    <rPh sb="2" eb="4">
      <t>コウジ</t>
    </rPh>
    <phoneticPr fontId="2"/>
  </si>
  <si>
    <t>附帯工事</t>
    <rPh sb="0" eb="2">
      <t>フタイ</t>
    </rPh>
    <rPh sb="2" eb="4">
      <t>コウジ</t>
    </rPh>
    <phoneticPr fontId="51"/>
  </si>
  <si>
    <t>試運転調整</t>
    <rPh sb="0" eb="3">
      <t>シウンテン</t>
    </rPh>
    <rPh sb="3" eb="5">
      <t>チョウセイ</t>
    </rPh>
    <phoneticPr fontId="2"/>
  </si>
  <si>
    <t>試運転調整</t>
    <rPh sb="0" eb="3">
      <t>シウンテン</t>
    </rPh>
    <rPh sb="3" eb="5">
      <t>チョウセイ</t>
    </rPh>
    <phoneticPr fontId="51"/>
  </si>
  <si>
    <t>諸経費</t>
    <rPh sb="0" eb="3">
      <t>ショケイヒ</t>
    </rPh>
    <phoneticPr fontId="51"/>
  </si>
  <si>
    <t>配管工事</t>
    <rPh sb="0" eb="2">
      <t>ハイカン</t>
    </rPh>
    <rPh sb="2" eb="4">
      <t>コウジ</t>
    </rPh>
    <phoneticPr fontId="2"/>
  </si>
  <si>
    <t>諸経費</t>
    <rPh sb="0" eb="3">
      <t>ショケイヒ</t>
    </rPh>
    <phoneticPr fontId="52"/>
  </si>
  <si>
    <t>設置場所（建物または土地）の登記簿謄本（全部事項証明書）</t>
    <rPh sb="0" eb="2">
      <t>セッチ</t>
    </rPh>
    <rPh sb="2" eb="4">
      <t>バショ</t>
    </rPh>
    <rPh sb="5" eb="7">
      <t>タテモノ</t>
    </rPh>
    <rPh sb="10" eb="12">
      <t>トチ</t>
    </rPh>
    <rPh sb="14" eb="17">
      <t>トウキボ</t>
    </rPh>
    <rPh sb="17" eb="19">
      <t>トウホン</t>
    </rPh>
    <rPh sb="20" eb="22">
      <t>ゼンブ</t>
    </rPh>
    <rPh sb="22" eb="24">
      <t>ジコウ</t>
    </rPh>
    <rPh sb="24" eb="27">
      <t>ショウメイショ</t>
    </rPh>
    <phoneticPr fontId="2"/>
  </si>
  <si>
    <t>補助対象設備の
規模・能力</t>
    <rPh sb="0" eb="2">
      <t>ホジョ</t>
    </rPh>
    <rPh sb="2" eb="4">
      <t>タイショウ</t>
    </rPh>
    <rPh sb="4" eb="6">
      <t>セツビ</t>
    </rPh>
    <rPh sb="8" eb="10">
      <t>キボ</t>
    </rPh>
    <rPh sb="11" eb="13">
      <t>ノウリョク</t>
    </rPh>
    <phoneticPr fontId="2"/>
  </si>
  <si>
    <t>給湯</t>
    <rPh sb="0" eb="2">
      <t>キュウトウ</t>
    </rPh>
    <phoneticPr fontId="2"/>
  </si>
  <si>
    <t>空調</t>
    <rPh sb="0" eb="2">
      <t>クウチョウ</t>
    </rPh>
    <phoneticPr fontId="2"/>
  </si>
  <si>
    <t>融雪</t>
    <rPh sb="0" eb="2">
      <t>ユウセツ</t>
    </rPh>
    <phoneticPr fontId="2"/>
  </si>
  <si>
    <t>補助事業に要する経費</t>
    <rPh sb="0" eb="2">
      <t>ホジョ</t>
    </rPh>
    <phoneticPr fontId="2"/>
  </si>
  <si>
    <t>補助事業経費の</t>
    <rPh sb="0" eb="2">
      <t>ホジョ</t>
    </rPh>
    <rPh sb="2" eb="4">
      <t>ジギョウ</t>
    </rPh>
    <rPh sb="4" eb="6">
      <t>ケイヒ</t>
    </rPh>
    <phoneticPr fontId="2"/>
  </si>
  <si>
    <t>区分</t>
    <rPh sb="0" eb="2">
      <t>クブン</t>
    </rPh>
    <phoneticPr fontId="2"/>
  </si>
  <si>
    <t>内訳</t>
    <rPh sb="0" eb="2">
      <t>ウチワケ</t>
    </rPh>
    <phoneticPr fontId="2"/>
  </si>
  <si>
    <t>見積書番号</t>
    <rPh sb="0" eb="2">
      <t>ミツモリ</t>
    </rPh>
    <rPh sb="2" eb="3">
      <t>ショ</t>
    </rPh>
    <rPh sb="3" eb="5">
      <t>バンゴウ</t>
    </rPh>
    <phoneticPr fontId="2"/>
  </si>
  <si>
    <t>国庫以外の
補助金</t>
    <rPh sb="0" eb="2">
      <t>コッコ</t>
    </rPh>
    <rPh sb="2" eb="4">
      <t>イガイ</t>
    </rPh>
    <rPh sb="6" eb="9">
      <t>ホジョキン</t>
    </rPh>
    <phoneticPr fontId="3"/>
  </si>
  <si>
    <t>給湯</t>
    <rPh sb="0" eb="2">
      <t>キュウトウ</t>
    </rPh>
    <phoneticPr fontId="3"/>
  </si>
  <si>
    <t>空調</t>
    <rPh sb="0" eb="2">
      <t>クウチョウ</t>
    </rPh>
    <phoneticPr fontId="3"/>
  </si>
  <si>
    <t>融雪</t>
    <rPh sb="0" eb="2">
      <t>ユウセツ</t>
    </rPh>
    <phoneticPr fontId="3"/>
  </si>
  <si>
    <t>１台あたり加熱能力</t>
    <rPh sb="1" eb="2">
      <t>ダイ</t>
    </rPh>
    <rPh sb="5" eb="7">
      <t>カネツ</t>
    </rPh>
    <rPh sb="7" eb="9">
      <t>ノウリョク</t>
    </rPh>
    <phoneticPr fontId="8"/>
  </si>
  <si>
    <t>１台あたり冷却能力</t>
    <rPh sb="1" eb="2">
      <t>ダイ</t>
    </rPh>
    <rPh sb="5" eb="7">
      <t>レイキャク</t>
    </rPh>
    <rPh sb="7" eb="9">
      <t>ノウリョク</t>
    </rPh>
    <phoneticPr fontId="8"/>
  </si>
  <si>
    <t>冷却能力合計</t>
    <rPh sb="0" eb="2">
      <t>レイキャク</t>
    </rPh>
    <rPh sb="2" eb="4">
      <t>ノウリョク</t>
    </rPh>
    <rPh sb="4" eb="6">
      <t>ゴウケイ</t>
    </rPh>
    <phoneticPr fontId="2"/>
  </si>
  <si>
    <t>能力合計</t>
    <rPh sb="0" eb="2">
      <t>ノウリョク</t>
    </rPh>
    <rPh sb="2" eb="4">
      <t>ゴウケイ</t>
    </rPh>
    <phoneticPr fontId="3"/>
  </si>
  <si>
    <t>設置方式</t>
    <rPh sb="0" eb="2">
      <t>セッチ</t>
    </rPh>
    <rPh sb="2" eb="4">
      <t>ホウシキ</t>
    </rPh>
    <phoneticPr fontId="3"/>
  </si>
  <si>
    <r>
      <t>ｍ</t>
    </r>
    <r>
      <rPr>
        <vertAlign val="superscript"/>
        <sz val="11"/>
        <color indexed="8"/>
        <rFont val="ＭＳ 明朝"/>
        <family val="1"/>
        <charset val="128"/>
      </rPr>
      <t>２</t>
    </r>
    <phoneticPr fontId="8"/>
  </si>
  <si>
    <r>
      <t>ｍ</t>
    </r>
    <r>
      <rPr>
        <vertAlign val="superscript"/>
        <sz val="11"/>
        <color indexed="8"/>
        <rFont val="ＭＳ 明朝"/>
        <family val="1"/>
        <charset val="128"/>
      </rPr>
      <t>３</t>
    </r>
    <phoneticPr fontId="8"/>
  </si>
  <si>
    <t>ｋＷ</t>
    <phoneticPr fontId="3"/>
  </si>
  <si>
    <t>ｔ/年</t>
    <rPh sb="2" eb="3">
      <t>ネン</t>
    </rPh>
    <phoneticPr fontId="3"/>
  </si>
  <si>
    <t>ＧＪ/年</t>
    <rPh sb="3" eb="4">
      <t>ネン</t>
    </rPh>
    <phoneticPr fontId="2"/>
  </si>
  <si>
    <t>ｈ/日</t>
    <rPh sb="2" eb="3">
      <t>ニチ</t>
    </rPh>
    <phoneticPr fontId="2"/>
  </si>
  <si>
    <t>ｈ/年</t>
    <rPh sb="2" eb="3">
      <t>ネン</t>
    </rPh>
    <phoneticPr fontId="2"/>
  </si>
  <si>
    <t>％</t>
    <phoneticPr fontId="2"/>
  </si>
  <si>
    <t>ｔ/回</t>
    <rPh sb="2" eb="3">
      <t>カイ</t>
    </rPh>
    <phoneticPr fontId="2"/>
  </si>
  <si>
    <t>ｋＷ</t>
    <phoneticPr fontId="2"/>
  </si>
  <si>
    <t>容量合計</t>
    <rPh sb="0" eb="2">
      <t>ヨウリョウ</t>
    </rPh>
    <rPh sb="2" eb="4">
      <t>ゴウケイ</t>
    </rPh>
    <phoneticPr fontId="3"/>
  </si>
  <si>
    <t>・製造方式</t>
    <rPh sb="1" eb="3">
      <t>セイゾウ</t>
    </rPh>
    <rPh sb="3" eb="5">
      <t>ホウシキ</t>
    </rPh>
    <phoneticPr fontId="8"/>
  </si>
  <si>
    <t>％</t>
    <phoneticPr fontId="2"/>
  </si>
  <si>
    <t>合計</t>
    <rPh sb="0" eb="2">
      <t>ゴウケイ</t>
    </rPh>
    <phoneticPr fontId="2"/>
  </si>
  <si>
    <t>単位：</t>
    <rPh sb="0" eb="2">
      <t>タンイ</t>
    </rPh>
    <phoneticPr fontId="2"/>
  </si>
  <si>
    <t>雪</t>
    <rPh sb="0" eb="1">
      <t>ユキ</t>
    </rPh>
    <phoneticPr fontId="2"/>
  </si>
  <si>
    <t>氷</t>
    <rPh sb="0" eb="1">
      <t>コオリ</t>
    </rPh>
    <phoneticPr fontId="2"/>
  </si>
  <si>
    <t>蒸気タービン方式</t>
    <rPh sb="0" eb="2">
      <t>ジョウキ</t>
    </rPh>
    <rPh sb="6" eb="8">
      <t>ホウシキ</t>
    </rPh>
    <phoneticPr fontId="2"/>
  </si>
  <si>
    <t>ガスタービン方式</t>
    <rPh sb="6" eb="8">
      <t>ホウシキ</t>
    </rPh>
    <phoneticPr fontId="2"/>
  </si>
  <si>
    <t>無</t>
    <rPh sb="0" eb="1">
      <t>ナシ</t>
    </rPh>
    <phoneticPr fontId="2"/>
  </si>
  <si>
    <t>有</t>
    <rPh sb="0" eb="1">
      <t>ア</t>
    </rPh>
    <phoneticPr fontId="2"/>
  </si>
  <si>
    <t>有無チェック</t>
    <rPh sb="0" eb="2">
      <t>ウム</t>
    </rPh>
    <phoneticPr fontId="2"/>
  </si>
  <si>
    <t>予定有</t>
    <rPh sb="0" eb="2">
      <t>ヨテイ</t>
    </rPh>
    <rPh sb="2" eb="3">
      <t>アリ</t>
    </rPh>
    <phoneticPr fontId="2"/>
  </si>
  <si>
    <t>メタン発酵方式</t>
    <rPh sb="3" eb="5">
      <t>ハッコウ</t>
    </rPh>
    <rPh sb="5" eb="7">
      <t>ホウシキ</t>
    </rPh>
    <phoneticPr fontId="2"/>
  </si>
  <si>
    <t>メタン発酵方式以外</t>
    <rPh sb="3" eb="5">
      <t>ハッコウ</t>
    </rPh>
    <rPh sb="5" eb="7">
      <t>ホウシキ</t>
    </rPh>
    <rPh sb="7" eb="9">
      <t>イガイ</t>
    </rPh>
    <phoneticPr fontId="2"/>
  </si>
  <si>
    <t>液体</t>
    <rPh sb="0" eb="2">
      <t>エキタイ</t>
    </rPh>
    <phoneticPr fontId="2"/>
  </si>
  <si>
    <t>気体</t>
    <rPh sb="0" eb="2">
      <t>キタイ</t>
    </rPh>
    <phoneticPr fontId="2"/>
  </si>
  <si>
    <t>ｋｇ/日</t>
    <rPh sb="3" eb="4">
      <t>ヒ</t>
    </rPh>
    <phoneticPr fontId="2"/>
  </si>
  <si>
    <t>ＭＪ/ｋｇ</t>
    <phoneticPr fontId="2"/>
  </si>
  <si>
    <t>バイオマス発電設備</t>
    <rPh sb="5" eb="7">
      <t>ハツデン</t>
    </rPh>
    <rPh sb="7" eb="9">
      <t>セツビ</t>
    </rPh>
    <phoneticPr fontId="2"/>
  </si>
  <si>
    <r>
      <t>Ｎｍ</t>
    </r>
    <r>
      <rPr>
        <vertAlign val="superscript"/>
        <sz val="11"/>
        <color indexed="8"/>
        <rFont val="ＭＳ 明朝"/>
        <family val="1"/>
        <charset val="128"/>
      </rPr>
      <t>３</t>
    </r>
    <r>
      <rPr>
        <sz val="11"/>
        <color indexed="8"/>
        <rFont val="ＭＳ 明朝"/>
        <family val="1"/>
        <charset val="128"/>
      </rPr>
      <t>/日</t>
    </r>
    <rPh sb="4" eb="5">
      <t>ヒ</t>
    </rPh>
    <phoneticPr fontId="2"/>
  </si>
  <si>
    <r>
      <t>ＭＪ/Ｎｍ</t>
    </r>
    <r>
      <rPr>
        <vertAlign val="superscript"/>
        <sz val="11"/>
        <color indexed="8"/>
        <rFont val="ＭＳ 明朝"/>
        <family val="1"/>
        <charset val="128"/>
      </rPr>
      <t>３</t>
    </r>
    <phoneticPr fontId="2"/>
  </si>
  <si>
    <t>設備内訳</t>
    <rPh sb="0" eb="2">
      <t>セツビ</t>
    </rPh>
    <rPh sb="2" eb="4">
      <t>ウチワケ</t>
    </rPh>
    <phoneticPr fontId="3"/>
  </si>
  <si>
    <t>設備種別</t>
    <rPh sb="0" eb="2">
      <t>セツビ</t>
    </rPh>
    <rPh sb="2" eb="4">
      <t>シュベツ</t>
    </rPh>
    <phoneticPr fontId="3"/>
  </si>
  <si>
    <t>設備名称</t>
    <rPh sb="0" eb="2">
      <t>セツビ</t>
    </rPh>
    <rPh sb="2" eb="4">
      <t>メイショウ</t>
    </rPh>
    <phoneticPr fontId="2"/>
  </si>
  <si>
    <t>熱交換器</t>
    <rPh sb="0" eb="4">
      <t>ネツコウカンキ</t>
    </rPh>
    <phoneticPr fontId="3"/>
  </si>
  <si>
    <t>・バイオマス燃料製造設備</t>
    <rPh sb="6" eb="8">
      <t>ネンリョウ</t>
    </rPh>
    <rPh sb="8" eb="10">
      <t>セイゾウ</t>
    </rPh>
    <rPh sb="10" eb="12">
      <t>セツビ</t>
    </rPh>
    <phoneticPr fontId="8"/>
  </si>
  <si>
    <t>バイオマス受入・供給設備</t>
    <rPh sb="5" eb="6">
      <t>ウ</t>
    </rPh>
    <rPh sb="6" eb="7">
      <t>イ</t>
    </rPh>
    <rPh sb="8" eb="10">
      <t>キョウキュウ</t>
    </rPh>
    <rPh sb="10" eb="12">
      <t>セツビ</t>
    </rPh>
    <phoneticPr fontId="2"/>
  </si>
  <si>
    <t>変圧器</t>
    <rPh sb="0" eb="3">
      <t>ヘンアツキ</t>
    </rPh>
    <phoneticPr fontId="2"/>
  </si>
  <si>
    <r>
      <t>ｋｇ</t>
    </r>
    <r>
      <rPr>
        <sz val="11"/>
        <color indexed="8"/>
        <rFont val="ＭＳ 明朝"/>
        <family val="1"/>
        <charset val="128"/>
      </rPr>
      <t>/ｈ</t>
    </r>
    <phoneticPr fontId="2"/>
  </si>
  <si>
    <t>ＭＪ/ｋｇ</t>
    <phoneticPr fontId="2"/>
  </si>
  <si>
    <t>コージェネレーション（熱電併給）</t>
    <rPh sb="11" eb="12">
      <t>ネツ</t>
    </rPh>
    <rPh sb="12" eb="13">
      <t>デン</t>
    </rPh>
    <rPh sb="13" eb="15">
      <t>ヘイキュウ</t>
    </rPh>
    <phoneticPr fontId="2"/>
  </si>
  <si>
    <t>担当連絡先１</t>
    <rPh sb="0" eb="2">
      <t>タントウ</t>
    </rPh>
    <rPh sb="2" eb="5">
      <t>レンラクサキ</t>
    </rPh>
    <phoneticPr fontId="2"/>
  </si>
  <si>
    <t>担当連絡先２</t>
    <rPh sb="0" eb="2">
      <t>タントウ</t>
    </rPh>
    <rPh sb="2" eb="5">
      <t>レンラクサキ</t>
    </rPh>
    <phoneticPr fontId="2"/>
  </si>
  <si>
    <t>事業者名</t>
    <rPh sb="0" eb="3">
      <t>ジギョウシャ</t>
    </rPh>
    <rPh sb="3" eb="4">
      <t>メイ</t>
    </rPh>
    <phoneticPr fontId="2"/>
  </si>
  <si>
    <t>3-1　新規・継続の別</t>
    <rPh sb="4" eb="6">
      <t>シンキ</t>
    </rPh>
    <rPh sb="7" eb="9">
      <t>ケイゾク</t>
    </rPh>
    <rPh sb="10" eb="11">
      <t>ベツ</t>
    </rPh>
    <phoneticPr fontId="2"/>
  </si>
  <si>
    <t>新規</t>
    <rPh sb="0" eb="2">
      <t>シンキ</t>
    </rPh>
    <phoneticPr fontId="2"/>
  </si>
  <si>
    <t>建物本体建設工事（補助対象外）※</t>
    <phoneticPr fontId="3"/>
  </si>
  <si>
    <t>業務完了</t>
    <rPh sb="0" eb="2">
      <t>ギョウム</t>
    </rPh>
    <rPh sb="2" eb="4">
      <t>カンリョウ</t>
    </rPh>
    <phoneticPr fontId="2"/>
  </si>
  <si>
    <t>見積依頼</t>
    <rPh sb="0" eb="2">
      <t>ミツモリ</t>
    </rPh>
    <rPh sb="2" eb="4">
      <t>イライ</t>
    </rPh>
    <phoneticPr fontId="2"/>
  </si>
  <si>
    <t>契約に関する社内稟議</t>
    <rPh sb="0" eb="2">
      <t>ケイヤク</t>
    </rPh>
    <rPh sb="3" eb="4">
      <t>カン</t>
    </rPh>
    <rPh sb="6" eb="8">
      <t>シャナイ</t>
    </rPh>
    <rPh sb="8" eb="10">
      <t>リンギ</t>
    </rPh>
    <phoneticPr fontId="2"/>
  </si>
  <si>
    <t>契約締結</t>
    <rPh sb="0" eb="2">
      <t>ケイヤク</t>
    </rPh>
    <rPh sb="2" eb="4">
      <t>テイケツ</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</si>
  <si>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</si>
  <si>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</si>
  <si>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</si>
  <si>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</si>
  <si>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</si>
  <si>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</si>
  <si>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</si>
  <si>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</si>
  <si>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</si>
  <si>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</si>
  <si>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</si>
  <si>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</si>
  <si>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データ</t>
    <phoneticPr fontId="2"/>
  </si>
  <si>
    <t>データ参照元</t>
    <rPh sb="3" eb="5">
      <t>サンショウ</t>
    </rPh>
    <rPh sb="5" eb="6">
      <t>モト</t>
    </rPh>
    <phoneticPr fontId="2"/>
  </si>
  <si>
    <t>補助事業に要する経費</t>
    <rPh sb="0" eb="2">
      <t>ホジョ</t>
    </rPh>
    <rPh sb="2" eb="4">
      <t>ジギョウ</t>
    </rPh>
    <rPh sb="5" eb="6">
      <t>ヨウ</t>
    </rPh>
    <rPh sb="8" eb="10">
      <t>ケイヒ</t>
    </rPh>
    <phoneticPr fontId="3"/>
  </si>
  <si>
    <t>申請対象年度</t>
    <rPh sb="0" eb="2">
      <t>シンセイ</t>
    </rPh>
    <rPh sb="2" eb="4">
      <t>タイショウ</t>
    </rPh>
    <rPh sb="4" eb="6">
      <t>ネンド</t>
    </rPh>
    <phoneticPr fontId="2"/>
  </si>
  <si>
    <t>他年度１</t>
    <rPh sb="0" eb="1">
      <t>ホカ</t>
    </rPh>
    <rPh sb="1" eb="3">
      <t>ネンド</t>
    </rPh>
    <phoneticPr fontId="2"/>
  </si>
  <si>
    <t>他年度２</t>
    <rPh sb="0" eb="1">
      <t>ホカ</t>
    </rPh>
    <rPh sb="1" eb="3">
      <t>ネンド</t>
    </rPh>
    <phoneticPr fontId="2"/>
  </si>
  <si>
    <t>他年度３</t>
    <rPh sb="0" eb="1">
      <t>ホカ</t>
    </rPh>
    <rPh sb="1" eb="3">
      <t>ネンド</t>
    </rPh>
    <phoneticPr fontId="2"/>
  </si>
  <si>
    <t>何年目か</t>
    <rPh sb="0" eb="3">
      <t>ナンネンメ</t>
    </rPh>
    <phoneticPr fontId="2"/>
  </si>
  <si>
    <t>-</t>
    <phoneticPr fontId="2"/>
  </si>
  <si>
    <t>-</t>
    <phoneticPr fontId="2"/>
  </si>
  <si>
    <t>1/1</t>
    <phoneticPr fontId="2"/>
  </si>
  <si>
    <t>1/2</t>
    <phoneticPr fontId="2"/>
  </si>
  <si>
    <t>1/3</t>
    <phoneticPr fontId="2"/>
  </si>
  <si>
    <t>1/4</t>
    <phoneticPr fontId="2"/>
  </si>
  <si>
    <t>2/2</t>
    <phoneticPr fontId="2"/>
  </si>
  <si>
    <t>2/3</t>
    <phoneticPr fontId="2"/>
  </si>
  <si>
    <t>2/4</t>
    <phoneticPr fontId="2"/>
  </si>
  <si>
    <t>3/3</t>
    <phoneticPr fontId="2"/>
  </si>
  <si>
    <t>3/4</t>
    <phoneticPr fontId="2"/>
  </si>
  <si>
    <t>4/4</t>
    <phoneticPr fontId="2"/>
  </si>
  <si>
    <t>コード表</t>
    <rPh sb="3" eb="4">
      <t>ヒョウ</t>
    </rPh>
    <phoneticPr fontId="2"/>
  </si>
  <si>
    <t>コード</t>
    <phoneticPr fontId="2"/>
  </si>
  <si>
    <t>計算</t>
    <rPh sb="0" eb="1">
      <t>ケイサン</t>
    </rPh>
    <phoneticPr fontId="2"/>
  </si>
  <si>
    <t>計算</t>
    <rPh sb="0" eb="2">
      <t>ケイサン</t>
    </rPh>
    <phoneticPr fontId="2"/>
  </si>
  <si>
    <t>基本情報入力　エネ種１</t>
    <rPh sb="0" eb="2">
      <t>キホン</t>
    </rPh>
    <rPh sb="2" eb="4">
      <t>ジョウホウ</t>
    </rPh>
    <rPh sb="4" eb="6">
      <t>ニュウリョク</t>
    </rPh>
    <rPh sb="9" eb="10">
      <t>シュ</t>
    </rPh>
    <phoneticPr fontId="2"/>
  </si>
  <si>
    <t>設備費１</t>
    <rPh sb="0" eb="2">
      <t>セツビ</t>
    </rPh>
    <rPh sb="2" eb="3">
      <t>ヒ</t>
    </rPh>
    <phoneticPr fontId="2"/>
  </si>
  <si>
    <t>設備費２</t>
    <rPh sb="0" eb="2">
      <t>セツビ</t>
    </rPh>
    <rPh sb="2" eb="3">
      <t>ヒ</t>
    </rPh>
    <phoneticPr fontId="2"/>
  </si>
  <si>
    <t>設備費３</t>
    <rPh sb="0" eb="2">
      <t>セツビ</t>
    </rPh>
    <rPh sb="2" eb="3">
      <t>ヒ</t>
    </rPh>
    <phoneticPr fontId="2"/>
  </si>
  <si>
    <t>設備費４</t>
    <rPh sb="0" eb="2">
      <t>セツビ</t>
    </rPh>
    <rPh sb="2" eb="3">
      <t>ヒ</t>
    </rPh>
    <phoneticPr fontId="2"/>
  </si>
  <si>
    <t>設備費５</t>
    <rPh sb="0" eb="2">
      <t>セツビ</t>
    </rPh>
    <rPh sb="2" eb="3">
      <t>ヒ</t>
    </rPh>
    <phoneticPr fontId="2"/>
  </si>
  <si>
    <t>設備費６</t>
    <rPh sb="0" eb="2">
      <t>セツビ</t>
    </rPh>
    <rPh sb="2" eb="3">
      <t>ヒ</t>
    </rPh>
    <phoneticPr fontId="2"/>
  </si>
  <si>
    <t>設備費７</t>
    <rPh sb="0" eb="2">
      <t>セツビ</t>
    </rPh>
    <rPh sb="2" eb="3">
      <t>ヒ</t>
    </rPh>
    <phoneticPr fontId="2"/>
  </si>
  <si>
    <t>設備費８</t>
    <rPh sb="0" eb="2">
      <t>セツビ</t>
    </rPh>
    <rPh sb="2" eb="3">
      <t>ヒ</t>
    </rPh>
    <phoneticPr fontId="2"/>
  </si>
  <si>
    <t>設備費９</t>
    <rPh sb="0" eb="2">
      <t>セツビ</t>
    </rPh>
    <rPh sb="2" eb="3">
      <t>ヒ</t>
    </rPh>
    <phoneticPr fontId="2"/>
  </si>
  <si>
    <t>3-2　工事費の内訳</t>
    <rPh sb="4" eb="6">
      <t>コウジ</t>
    </rPh>
    <rPh sb="6" eb="7">
      <t>ヒ</t>
    </rPh>
    <rPh sb="8" eb="10">
      <t>ウチワケ</t>
    </rPh>
    <phoneticPr fontId="2"/>
  </si>
  <si>
    <t>設備費１０</t>
    <rPh sb="0" eb="2">
      <t>セツビ</t>
    </rPh>
    <rPh sb="2" eb="3">
      <t>ヒ</t>
    </rPh>
    <phoneticPr fontId="2"/>
  </si>
  <si>
    <t>数値表</t>
    <rPh sb="0" eb="2">
      <t>スウチ</t>
    </rPh>
    <rPh sb="2" eb="3">
      <t>ヒョウ</t>
    </rPh>
    <phoneticPr fontId="2"/>
  </si>
  <si>
    <t>-</t>
    <phoneticPr fontId="2"/>
  </si>
  <si>
    <t>工事費１</t>
    <rPh sb="0" eb="2">
      <t>コウジ</t>
    </rPh>
    <rPh sb="2" eb="3">
      <t>ヒ</t>
    </rPh>
    <phoneticPr fontId="2"/>
  </si>
  <si>
    <t>工事費２</t>
    <rPh sb="0" eb="2">
      <t>コウジ</t>
    </rPh>
    <rPh sb="2" eb="3">
      <t>ヒ</t>
    </rPh>
    <phoneticPr fontId="2"/>
  </si>
  <si>
    <t>工事費３</t>
    <rPh sb="0" eb="2">
      <t>コウジ</t>
    </rPh>
    <rPh sb="2" eb="3">
      <t>ヒ</t>
    </rPh>
    <phoneticPr fontId="2"/>
  </si>
  <si>
    <t>工事費４</t>
    <rPh sb="0" eb="2">
      <t>コウジ</t>
    </rPh>
    <rPh sb="2" eb="3">
      <t>ヒ</t>
    </rPh>
    <phoneticPr fontId="2"/>
  </si>
  <si>
    <t>工事費５</t>
    <rPh sb="0" eb="2">
      <t>コウジ</t>
    </rPh>
    <rPh sb="2" eb="3">
      <t>ヒ</t>
    </rPh>
    <phoneticPr fontId="2"/>
  </si>
  <si>
    <t>工事費６</t>
    <rPh sb="0" eb="2">
      <t>コウジ</t>
    </rPh>
    <rPh sb="2" eb="3">
      <t>ヒ</t>
    </rPh>
    <phoneticPr fontId="2"/>
  </si>
  <si>
    <t>工事費７</t>
    <rPh sb="0" eb="2">
      <t>コウジ</t>
    </rPh>
    <rPh sb="2" eb="3">
      <t>ヒ</t>
    </rPh>
    <phoneticPr fontId="2"/>
  </si>
  <si>
    <t>汎用入力規則（工事費の内訳）とエネ種１</t>
    <rPh sb="0" eb="2">
      <t>ハンヨウ</t>
    </rPh>
    <rPh sb="2" eb="4">
      <t>ニュウリョク</t>
    </rPh>
    <rPh sb="4" eb="6">
      <t>キソク</t>
    </rPh>
    <rPh sb="7" eb="10">
      <t>コウジヒ</t>
    </rPh>
    <rPh sb="11" eb="13">
      <t>ウチワケ</t>
    </rPh>
    <rPh sb="17" eb="18">
      <t>シュ</t>
    </rPh>
    <phoneticPr fontId="2"/>
  </si>
  <si>
    <t>汎用入力規則（機器リスト）とエネ種１</t>
    <rPh sb="0" eb="2">
      <t>ハンヨウ</t>
    </rPh>
    <rPh sb="2" eb="4">
      <t>ニュウリョク</t>
    </rPh>
    <rPh sb="4" eb="6">
      <t>キソク</t>
    </rPh>
    <rPh sb="7" eb="9">
      <t>キキ</t>
    </rPh>
    <rPh sb="16" eb="17">
      <t>シュ</t>
    </rPh>
    <phoneticPr fontId="2"/>
  </si>
  <si>
    <t>コード表より取得</t>
    <rPh sb="3" eb="4">
      <t>ヒョウ</t>
    </rPh>
    <rPh sb="6" eb="8">
      <t>シュトク</t>
    </rPh>
    <phoneticPr fontId="2"/>
  </si>
  <si>
    <t>他年度１メッセージ</t>
    <rPh sb="0" eb="1">
      <t>ホカ</t>
    </rPh>
    <rPh sb="1" eb="3">
      <t>ネンド</t>
    </rPh>
    <phoneticPr fontId="2"/>
  </si>
  <si>
    <t>他年度２メッセージ</t>
    <rPh sb="0" eb="1">
      <t>ホカ</t>
    </rPh>
    <rPh sb="1" eb="3">
      <t>ネンド</t>
    </rPh>
    <phoneticPr fontId="2"/>
  </si>
  <si>
    <t>他年度３メッセージ</t>
    <rPh sb="0" eb="1">
      <t>ホカ</t>
    </rPh>
    <rPh sb="1" eb="3">
      <t>ネンド</t>
    </rPh>
    <phoneticPr fontId="2"/>
  </si>
  <si>
    <t>※過年度の実績報告内容に即して記入してください。</t>
  </si>
  <si>
    <t>※来年度以降の事業計画に基づいて記入してください。</t>
    <rPh sb="1" eb="4">
      <t>ライネンド</t>
    </rPh>
    <rPh sb="4" eb="6">
      <t>イコウ</t>
    </rPh>
    <rPh sb="7" eb="9">
      <t>ジギョウ</t>
    </rPh>
    <rPh sb="9" eb="11">
      <t>ケイカク</t>
    </rPh>
    <rPh sb="12" eb="13">
      <t>モト</t>
    </rPh>
    <rPh sb="16" eb="18">
      <t>キニュウ</t>
    </rPh>
    <phoneticPr fontId="18"/>
  </si>
  <si>
    <t>※事業年度外のため、本シートは提出の必要はありません。</t>
    <rPh sb="1" eb="3">
      <t>ジギョウ</t>
    </rPh>
    <rPh sb="3" eb="5">
      <t>ネンド</t>
    </rPh>
    <rPh sb="5" eb="6">
      <t>ガイ</t>
    </rPh>
    <rPh sb="10" eb="11">
      <t>ホン</t>
    </rPh>
    <rPh sb="15" eb="17">
      <t>テイシュツ</t>
    </rPh>
    <rPh sb="18" eb="20">
      <t>ヒツヨウ</t>
    </rPh>
    <phoneticPr fontId="18"/>
  </si>
  <si>
    <t>メッセージ分岐１</t>
    <rPh sb="5" eb="7">
      <t>ブンキ</t>
    </rPh>
    <phoneticPr fontId="2"/>
  </si>
  <si>
    <t>メッセージ分岐１より取得</t>
    <rPh sb="5" eb="7">
      <t>ブンキ</t>
    </rPh>
    <rPh sb="10" eb="12">
      <t>シュトク</t>
    </rPh>
    <phoneticPr fontId="2"/>
  </si>
  <si>
    <t>補助対象経費。継続事業の場合は各年度の補助対象経費の合計。</t>
    <rPh sb="23" eb="25">
      <t>ケイヒ</t>
    </rPh>
    <phoneticPr fontId="2"/>
  </si>
  <si>
    <t>集熱器</t>
    <rPh sb="0" eb="1">
      <t>シュウ</t>
    </rPh>
    <phoneticPr fontId="3"/>
  </si>
  <si>
    <t>設計</t>
    <rPh sb="0" eb="2">
      <t>セッケイ</t>
    </rPh>
    <phoneticPr fontId="2"/>
  </si>
  <si>
    <t>工事</t>
    <rPh sb="0" eb="2">
      <t>コウジ</t>
    </rPh>
    <phoneticPr fontId="2"/>
  </si>
  <si>
    <t>支払</t>
    <rPh sb="0" eb="2">
      <t>シハライ</t>
    </rPh>
    <phoneticPr fontId="2"/>
  </si>
  <si>
    <t>実績報告書提出</t>
    <rPh sb="0" eb="2">
      <t>ジッセキ</t>
    </rPh>
    <rPh sb="2" eb="4">
      <t>ホウコク</t>
    </rPh>
    <rPh sb="4" eb="5">
      <t>ショ</t>
    </rPh>
    <rPh sb="5" eb="7">
      <t>テイシュツ</t>
    </rPh>
    <phoneticPr fontId="2"/>
  </si>
  <si>
    <t>ｋｇ/ｈ</t>
    <phoneticPr fontId="48"/>
  </si>
  <si>
    <t>ＭＪ/ｈ</t>
    <phoneticPr fontId="47"/>
  </si>
  <si>
    <t>ＭＪ/ｋｇ</t>
    <phoneticPr fontId="48"/>
  </si>
  <si>
    <t>ＭＪ/ｈ</t>
    <phoneticPr fontId="48"/>
  </si>
  <si>
    <t>用途：</t>
    <rPh sb="0" eb="2">
      <t>ヨウト</t>
    </rPh>
    <phoneticPr fontId="3"/>
  </si>
  <si>
    <t>・利用計画及び生産計画</t>
    <rPh sb="1" eb="3">
      <t>リヨウ</t>
    </rPh>
    <rPh sb="3" eb="5">
      <t>ケイカク</t>
    </rPh>
    <rPh sb="5" eb="6">
      <t>オヨ</t>
    </rPh>
    <rPh sb="7" eb="9">
      <t>セイサン</t>
    </rPh>
    <rPh sb="9" eb="11">
      <t>ケイカク</t>
    </rPh>
    <phoneticPr fontId="2"/>
  </si>
  <si>
    <t>年次</t>
    <rPh sb="0" eb="2">
      <t>ネンジ</t>
    </rPh>
    <phoneticPr fontId="2"/>
  </si>
  <si>
    <t>年間生産量</t>
    <rPh sb="0" eb="2">
      <t>ネンカン</t>
    </rPh>
    <rPh sb="2" eb="4">
      <t>セイサン</t>
    </rPh>
    <rPh sb="4" eb="5">
      <t>リョウ</t>
    </rPh>
    <phoneticPr fontId="2"/>
  </si>
  <si>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</si>
  <si>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</si>
  <si>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</si>
  <si>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</si>
  <si>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</si>
  <si>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年間最大利用量</t>
    <rPh sb="0" eb="2">
      <t>ネンカン</t>
    </rPh>
    <rPh sb="2" eb="4">
      <t>サイダイ</t>
    </rPh>
    <rPh sb="4" eb="6">
      <t>リヨウ</t>
    </rPh>
    <rPh sb="6" eb="7">
      <t>リョウ</t>
    </rPh>
    <phoneticPr fontId="2"/>
  </si>
  <si>
    <t>年間最大生産量</t>
    <rPh sb="0" eb="2">
      <t>ネンカン</t>
    </rPh>
    <rPh sb="2" eb="4">
      <t>サイダイ</t>
    </rPh>
    <rPh sb="4" eb="6">
      <t>セイサン</t>
    </rPh>
    <rPh sb="6" eb="7">
      <t>リョウ</t>
    </rPh>
    <phoneticPr fontId="2"/>
  </si>
  <si>
    <t>設備利用率</t>
    <rPh sb="0" eb="2">
      <t>セツビ</t>
    </rPh>
    <rPh sb="2" eb="5">
      <t>リヨウリツ</t>
    </rPh>
    <phoneticPr fontId="2"/>
  </si>
  <si>
    <t>１枚あたり面積</t>
    <rPh sb="1" eb="2">
      <t>マイ</t>
    </rPh>
    <rPh sb="5" eb="7">
      <t>メンセキ</t>
    </rPh>
    <phoneticPr fontId="3"/>
  </si>
  <si>
    <t>ＧＪ/ｈ</t>
    <phoneticPr fontId="2"/>
  </si>
  <si>
    <t>熱利用設備の用途：</t>
    <rPh sb="0" eb="1">
      <t>ネツ</t>
    </rPh>
    <rPh sb="1" eb="3">
      <t>リヨウ</t>
    </rPh>
    <rPh sb="3" eb="5">
      <t>セツビ</t>
    </rPh>
    <rPh sb="6" eb="8">
      <t>ヨウト</t>
    </rPh>
    <phoneticPr fontId="3"/>
  </si>
  <si>
    <t>設備コード表</t>
    <rPh sb="0" eb="2">
      <t>セツビ</t>
    </rPh>
    <rPh sb="5" eb="6">
      <t>ヒョウ</t>
    </rPh>
    <phoneticPr fontId="2"/>
  </si>
  <si>
    <t>給湯</t>
    <rPh sb="0" eb="2">
      <t>キュウトウ</t>
    </rPh>
    <phoneticPr fontId="2"/>
  </si>
  <si>
    <t>空調</t>
    <rPh sb="0" eb="2">
      <t>クウチョウ</t>
    </rPh>
    <phoneticPr fontId="2"/>
  </si>
  <si>
    <t>融雪</t>
    <rPh sb="0" eb="2">
      <t>ユウセツ</t>
    </rPh>
    <phoneticPr fontId="2"/>
  </si>
  <si>
    <t>-</t>
    <phoneticPr fontId="2"/>
  </si>
  <si>
    <t>補助事業に要する経費（設備費）（実施年度）</t>
    <rPh sb="0" eb="2">
      <t>ホジョ</t>
    </rPh>
    <rPh sb="2" eb="4">
      <t>ジギョウ</t>
    </rPh>
    <rPh sb="5" eb="6">
      <t>ヨウ</t>
    </rPh>
    <rPh sb="8" eb="10">
      <t>ケイヒ</t>
    </rPh>
    <rPh sb="11" eb="13">
      <t>セツビ</t>
    </rPh>
    <rPh sb="13" eb="14">
      <t>ヒ</t>
    </rPh>
    <rPh sb="16" eb="18">
      <t>ジッシ</t>
    </rPh>
    <rPh sb="18" eb="20">
      <t>ネンド</t>
    </rPh>
    <phoneticPr fontId="2"/>
  </si>
  <si>
    <t>補助事業に要する経費（設計費）（実施年度）</t>
    <rPh sb="0" eb="2">
      <t>ホジョ</t>
    </rPh>
    <rPh sb="2" eb="4">
      <t>ジギョウ</t>
    </rPh>
    <rPh sb="5" eb="6">
      <t>ヨウ</t>
    </rPh>
    <rPh sb="8" eb="10">
      <t>ケイヒ</t>
    </rPh>
    <rPh sb="11" eb="13">
      <t>セッケイ</t>
    </rPh>
    <rPh sb="13" eb="14">
      <t>ヒ</t>
    </rPh>
    <rPh sb="16" eb="18">
      <t>ジッシ</t>
    </rPh>
    <rPh sb="18" eb="20">
      <t>ネンド</t>
    </rPh>
    <phoneticPr fontId="2"/>
  </si>
  <si>
    <t>補助事業に要する経費（工事費）（実施年度）</t>
    <rPh sb="0" eb="2">
      <t>ホジョ</t>
    </rPh>
    <rPh sb="2" eb="4">
      <t>ジギョウ</t>
    </rPh>
    <rPh sb="5" eb="6">
      <t>ヨウ</t>
    </rPh>
    <rPh sb="8" eb="10">
      <t>ケイヒ</t>
    </rPh>
    <rPh sb="11" eb="14">
      <t>コウジヒ</t>
    </rPh>
    <rPh sb="16" eb="18">
      <t>ジッシ</t>
    </rPh>
    <rPh sb="18" eb="20">
      <t>ネンド</t>
    </rPh>
    <phoneticPr fontId="2"/>
  </si>
  <si>
    <t>補助事業に要する経費（消費税）（実施年度）</t>
    <rPh sb="0" eb="2">
      <t>ホジョ</t>
    </rPh>
    <rPh sb="2" eb="4">
      <t>ジギョウ</t>
    </rPh>
    <rPh sb="5" eb="6">
      <t>ヨウ</t>
    </rPh>
    <rPh sb="8" eb="10">
      <t>ケイヒ</t>
    </rPh>
    <rPh sb="11" eb="14">
      <t>ショウヒゼイ</t>
    </rPh>
    <rPh sb="16" eb="18">
      <t>ジッシ</t>
    </rPh>
    <rPh sb="18" eb="20">
      <t>ネンド</t>
    </rPh>
    <phoneticPr fontId="2"/>
  </si>
  <si>
    <t>補助対象経費（設計費）（実施年度）</t>
    <rPh sb="0" eb="2">
      <t>ホジョ</t>
    </rPh>
    <rPh sb="2" eb="4">
      <t>タイショウ</t>
    </rPh>
    <rPh sb="4" eb="6">
      <t>ケイヒ</t>
    </rPh>
    <rPh sb="7" eb="9">
      <t>セッケイ</t>
    </rPh>
    <rPh sb="9" eb="10">
      <t>ヒ</t>
    </rPh>
    <rPh sb="12" eb="14">
      <t>ジッシ</t>
    </rPh>
    <rPh sb="14" eb="16">
      <t>ネンド</t>
    </rPh>
    <phoneticPr fontId="2"/>
  </si>
  <si>
    <t>補助対象経費（設備費）（実施年度）</t>
    <rPh sb="0" eb="2">
      <t>ホジョ</t>
    </rPh>
    <rPh sb="2" eb="4">
      <t>タイショウ</t>
    </rPh>
    <rPh sb="4" eb="6">
      <t>ケイヒ</t>
    </rPh>
    <rPh sb="7" eb="9">
      <t>セツビ</t>
    </rPh>
    <rPh sb="9" eb="10">
      <t>ヒ</t>
    </rPh>
    <rPh sb="12" eb="14">
      <t>ジッシ</t>
    </rPh>
    <rPh sb="14" eb="16">
      <t>ネンド</t>
    </rPh>
    <phoneticPr fontId="2"/>
  </si>
  <si>
    <t>補助対象経費（工事費）（実施年度）</t>
    <rPh sb="0" eb="2">
      <t>ホジョ</t>
    </rPh>
    <rPh sb="2" eb="4">
      <t>タイショウ</t>
    </rPh>
    <rPh sb="4" eb="6">
      <t>ケイヒ</t>
    </rPh>
    <rPh sb="7" eb="10">
      <t>コウジヒ</t>
    </rPh>
    <rPh sb="12" eb="14">
      <t>ジッシ</t>
    </rPh>
    <rPh sb="14" eb="16">
      <t>ネンド</t>
    </rPh>
    <phoneticPr fontId="2"/>
  </si>
  <si>
    <t>補助金の交付申請予定額（設計費）（実施年度）</t>
    <rPh sb="0" eb="3">
      <t>ホジョキン</t>
    </rPh>
    <rPh sb="4" eb="6">
      <t>コウフ</t>
    </rPh>
    <rPh sb="6" eb="8">
      <t>シンセイ</t>
    </rPh>
    <rPh sb="8" eb="10">
      <t>ヨテイ</t>
    </rPh>
    <rPh sb="10" eb="11">
      <t>ガク</t>
    </rPh>
    <rPh sb="12" eb="14">
      <t>セッケイ</t>
    </rPh>
    <rPh sb="14" eb="15">
      <t>ヒ</t>
    </rPh>
    <rPh sb="17" eb="19">
      <t>ジッシ</t>
    </rPh>
    <rPh sb="19" eb="21">
      <t>ネンド</t>
    </rPh>
    <phoneticPr fontId="2"/>
  </si>
  <si>
    <t>補助金の交付申請予定額（設備費）（実施年度）</t>
    <rPh sb="0" eb="3">
      <t>ホジョキン</t>
    </rPh>
    <rPh sb="4" eb="6">
      <t>コウフ</t>
    </rPh>
    <rPh sb="6" eb="8">
      <t>シンセイ</t>
    </rPh>
    <rPh sb="8" eb="10">
      <t>ヨテイ</t>
    </rPh>
    <rPh sb="10" eb="11">
      <t>ガク</t>
    </rPh>
    <rPh sb="12" eb="14">
      <t>セツビ</t>
    </rPh>
    <rPh sb="14" eb="15">
      <t>ヒ</t>
    </rPh>
    <rPh sb="17" eb="19">
      <t>ジッシ</t>
    </rPh>
    <rPh sb="19" eb="21">
      <t>ネンド</t>
    </rPh>
    <phoneticPr fontId="2"/>
  </si>
  <si>
    <t>補助金の交付申請予定額（工事費）（実施年度）</t>
    <rPh sb="0" eb="3">
      <t>ホジョキン</t>
    </rPh>
    <rPh sb="4" eb="6">
      <t>コウフ</t>
    </rPh>
    <rPh sb="6" eb="8">
      <t>シンセイ</t>
    </rPh>
    <rPh sb="8" eb="10">
      <t>ヨテイ</t>
    </rPh>
    <rPh sb="10" eb="11">
      <t>ガク</t>
    </rPh>
    <rPh sb="12" eb="15">
      <t>コウジヒ</t>
    </rPh>
    <rPh sb="17" eb="19">
      <t>ジッシ</t>
    </rPh>
    <rPh sb="19" eb="21">
      <t>ネンド</t>
    </rPh>
    <phoneticPr fontId="2"/>
  </si>
  <si>
    <t>補助事業に要する経費（設計費）（他年度１）</t>
    <rPh sb="0" eb="2">
      <t>ホジョ</t>
    </rPh>
    <rPh sb="2" eb="4">
      <t>ジギョウ</t>
    </rPh>
    <rPh sb="5" eb="6">
      <t>ヨウ</t>
    </rPh>
    <rPh sb="8" eb="10">
      <t>ケイヒ</t>
    </rPh>
    <rPh sb="11" eb="13">
      <t>セッケイ</t>
    </rPh>
    <rPh sb="13" eb="14">
      <t>ヒ</t>
    </rPh>
    <phoneticPr fontId="2"/>
  </si>
  <si>
    <t>補助事業に要する経費（設備費）（他年度１）</t>
    <rPh sb="0" eb="2">
      <t>ホジョ</t>
    </rPh>
    <rPh sb="2" eb="4">
      <t>ジギョウ</t>
    </rPh>
    <rPh sb="5" eb="6">
      <t>ヨウ</t>
    </rPh>
    <rPh sb="8" eb="10">
      <t>ケイヒ</t>
    </rPh>
    <rPh sb="11" eb="13">
      <t>セツビ</t>
    </rPh>
    <rPh sb="13" eb="14">
      <t>ヒ</t>
    </rPh>
    <phoneticPr fontId="2"/>
  </si>
  <si>
    <t>補助事業に要する経費（工事費）（他年度１）</t>
    <rPh sb="0" eb="2">
      <t>ホジョ</t>
    </rPh>
    <rPh sb="2" eb="4">
      <t>ジギョウ</t>
    </rPh>
    <rPh sb="5" eb="6">
      <t>ヨウ</t>
    </rPh>
    <rPh sb="8" eb="10">
      <t>ケイヒ</t>
    </rPh>
    <rPh sb="11" eb="14">
      <t>コウジヒ</t>
    </rPh>
    <phoneticPr fontId="2"/>
  </si>
  <si>
    <t>補助事業に要する経費（消費税）（他年度１）</t>
    <rPh sb="0" eb="2">
      <t>ホジョ</t>
    </rPh>
    <rPh sb="2" eb="4">
      <t>ジギョウ</t>
    </rPh>
    <rPh sb="5" eb="6">
      <t>ヨウ</t>
    </rPh>
    <rPh sb="8" eb="10">
      <t>ケイヒ</t>
    </rPh>
    <rPh sb="11" eb="14">
      <t>ショウヒゼイ</t>
    </rPh>
    <phoneticPr fontId="2"/>
  </si>
  <si>
    <t>補助対象経費（設計費）（他年度１）</t>
    <rPh sb="0" eb="2">
      <t>ホジョ</t>
    </rPh>
    <rPh sb="2" eb="4">
      <t>タイショウ</t>
    </rPh>
    <rPh sb="4" eb="6">
      <t>ケイヒ</t>
    </rPh>
    <rPh sb="7" eb="9">
      <t>セッケイ</t>
    </rPh>
    <rPh sb="9" eb="10">
      <t>ヒ</t>
    </rPh>
    <phoneticPr fontId="2"/>
  </si>
  <si>
    <t>補助対象経費（設備費）（他年度１）</t>
    <rPh sb="0" eb="2">
      <t>ホジョ</t>
    </rPh>
    <rPh sb="2" eb="4">
      <t>タイショウ</t>
    </rPh>
    <rPh sb="4" eb="6">
      <t>ケイヒ</t>
    </rPh>
    <rPh sb="7" eb="9">
      <t>セツビ</t>
    </rPh>
    <rPh sb="9" eb="10">
      <t>ヒ</t>
    </rPh>
    <phoneticPr fontId="2"/>
  </si>
  <si>
    <t>補助対象経費（工事費）（他年度１）</t>
    <rPh sb="0" eb="2">
      <t>ホジョ</t>
    </rPh>
    <rPh sb="2" eb="4">
      <t>タイショウ</t>
    </rPh>
    <rPh sb="4" eb="6">
      <t>ケイヒ</t>
    </rPh>
    <rPh sb="7" eb="10">
      <t>コウジヒ</t>
    </rPh>
    <phoneticPr fontId="2"/>
  </si>
  <si>
    <t>補助金の交付申請予定額（設計費）（他年度１）</t>
    <rPh sb="0" eb="3">
      <t>ホジョキン</t>
    </rPh>
    <rPh sb="4" eb="6">
      <t>コウフ</t>
    </rPh>
    <rPh sb="6" eb="8">
      <t>シンセイ</t>
    </rPh>
    <rPh sb="8" eb="10">
      <t>ヨテイ</t>
    </rPh>
    <rPh sb="10" eb="11">
      <t>ガク</t>
    </rPh>
    <rPh sb="12" eb="14">
      <t>セッケイ</t>
    </rPh>
    <rPh sb="14" eb="15">
      <t>ヒ</t>
    </rPh>
    <phoneticPr fontId="2"/>
  </si>
  <si>
    <t>補助金の交付申請予定額（設備費）（他年度１）</t>
    <rPh sb="0" eb="3">
      <t>ホジョキン</t>
    </rPh>
    <rPh sb="4" eb="6">
      <t>コウフ</t>
    </rPh>
    <rPh sb="6" eb="8">
      <t>シンセイ</t>
    </rPh>
    <rPh sb="8" eb="10">
      <t>ヨテイ</t>
    </rPh>
    <rPh sb="10" eb="11">
      <t>ガク</t>
    </rPh>
    <rPh sb="12" eb="14">
      <t>セツビ</t>
    </rPh>
    <rPh sb="14" eb="15">
      <t>ヒ</t>
    </rPh>
    <phoneticPr fontId="2"/>
  </si>
  <si>
    <t>補助金の交付申請予定額（工事費）（他年度１）</t>
    <rPh sb="0" eb="3">
      <t>ホジョキン</t>
    </rPh>
    <rPh sb="4" eb="6">
      <t>コウフ</t>
    </rPh>
    <rPh sb="6" eb="8">
      <t>シンセイ</t>
    </rPh>
    <rPh sb="8" eb="10">
      <t>ヨテイ</t>
    </rPh>
    <rPh sb="10" eb="11">
      <t>ガク</t>
    </rPh>
    <rPh sb="12" eb="15">
      <t>コウジヒ</t>
    </rPh>
    <phoneticPr fontId="2"/>
  </si>
  <si>
    <t>補助事業に要する経費（設計費）（他年度２）</t>
    <rPh sb="0" eb="2">
      <t>ホジョ</t>
    </rPh>
    <rPh sb="2" eb="4">
      <t>ジギョウ</t>
    </rPh>
    <rPh sb="5" eb="6">
      <t>ヨウ</t>
    </rPh>
    <rPh sb="8" eb="10">
      <t>ケイヒ</t>
    </rPh>
    <rPh sb="11" eb="13">
      <t>セッケイ</t>
    </rPh>
    <rPh sb="13" eb="14">
      <t>ヒ</t>
    </rPh>
    <phoneticPr fontId="2"/>
  </si>
  <si>
    <t>補助事業に要する経費（設備費）（他年度２）</t>
    <rPh sb="0" eb="2">
      <t>ホジョ</t>
    </rPh>
    <rPh sb="2" eb="4">
      <t>ジギョウ</t>
    </rPh>
    <rPh sb="5" eb="6">
      <t>ヨウ</t>
    </rPh>
    <rPh sb="8" eb="10">
      <t>ケイヒ</t>
    </rPh>
    <rPh sb="11" eb="13">
      <t>セツビ</t>
    </rPh>
    <rPh sb="13" eb="14">
      <t>ヒ</t>
    </rPh>
    <phoneticPr fontId="2"/>
  </si>
  <si>
    <t>補助事業に要する経費（工事費）（他年度２）</t>
    <rPh sb="0" eb="2">
      <t>ホジョ</t>
    </rPh>
    <rPh sb="2" eb="4">
      <t>ジギョウ</t>
    </rPh>
    <rPh sb="5" eb="6">
      <t>ヨウ</t>
    </rPh>
    <rPh sb="8" eb="10">
      <t>ケイヒ</t>
    </rPh>
    <rPh sb="11" eb="14">
      <t>コウジヒ</t>
    </rPh>
    <phoneticPr fontId="2"/>
  </si>
  <si>
    <t>補助事業に要する経費（消費税）（他年度２）</t>
    <rPh sb="0" eb="2">
      <t>ホジョ</t>
    </rPh>
    <rPh sb="2" eb="4">
      <t>ジギョウ</t>
    </rPh>
    <rPh sb="5" eb="6">
      <t>ヨウ</t>
    </rPh>
    <rPh sb="8" eb="10">
      <t>ケイヒ</t>
    </rPh>
    <rPh sb="11" eb="14">
      <t>ショウヒゼイ</t>
    </rPh>
    <phoneticPr fontId="2"/>
  </si>
  <si>
    <t>補助対象経費（設計費）（他年度２）</t>
    <rPh sb="0" eb="2">
      <t>ホジョ</t>
    </rPh>
    <rPh sb="2" eb="4">
      <t>タイショウ</t>
    </rPh>
    <rPh sb="4" eb="6">
      <t>ケイヒ</t>
    </rPh>
    <rPh sb="7" eb="9">
      <t>セッケイ</t>
    </rPh>
    <rPh sb="9" eb="10">
      <t>ヒ</t>
    </rPh>
    <phoneticPr fontId="2"/>
  </si>
  <si>
    <t>補助対象経費（設備費）（他年度２）</t>
    <rPh sb="0" eb="2">
      <t>ホジョ</t>
    </rPh>
    <rPh sb="2" eb="4">
      <t>タイショウ</t>
    </rPh>
    <rPh sb="4" eb="6">
      <t>ケイヒ</t>
    </rPh>
    <rPh sb="7" eb="9">
      <t>セツビ</t>
    </rPh>
    <rPh sb="9" eb="10">
      <t>ヒ</t>
    </rPh>
    <phoneticPr fontId="2"/>
  </si>
  <si>
    <t>補助対象経費（工事費）（他年度２）</t>
    <rPh sb="0" eb="2">
      <t>ホジョ</t>
    </rPh>
    <rPh sb="2" eb="4">
      <t>タイショウ</t>
    </rPh>
    <rPh sb="4" eb="6">
      <t>ケイヒ</t>
    </rPh>
    <rPh sb="7" eb="10">
      <t>コウジヒ</t>
    </rPh>
    <phoneticPr fontId="2"/>
  </si>
  <si>
    <t>補助金の交付申請予定額（設計費）（他年度２）</t>
    <rPh sb="0" eb="3">
      <t>ホジョキン</t>
    </rPh>
    <rPh sb="4" eb="6">
      <t>コウフ</t>
    </rPh>
    <rPh sb="6" eb="8">
      <t>シンセイ</t>
    </rPh>
    <rPh sb="8" eb="10">
      <t>ヨテイ</t>
    </rPh>
    <rPh sb="10" eb="11">
      <t>ガク</t>
    </rPh>
    <rPh sb="12" eb="14">
      <t>セッケイ</t>
    </rPh>
    <rPh sb="14" eb="15">
      <t>ヒ</t>
    </rPh>
    <phoneticPr fontId="2"/>
  </si>
  <si>
    <t>補助金の交付申請予定額（設備費）（他年度２）</t>
    <rPh sb="0" eb="3">
      <t>ホジョキン</t>
    </rPh>
    <rPh sb="4" eb="6">
      <t>コウフ</t>
    </rPh>
    <rPh sb="6" eb="8">
      <t>シンセイ</t>
    </rPh>
    <rPh sb="8" eb="10">
      <t>ヨテイ</t>
    </rPh>
    <rPh sb="10" eb="11">
      <t>ガク</t>
    </rPh>
    <rPh sb="12" eb="14">
      <t>セツビ</t>
    </rPh>
    <rPh sb="14" eb="15">
      <t>ヒ</t>
    </rPh>
    <phoneticPr fontId="2"/>
  </si>
  <si>
    <t>補助金の交付申請予定額（工事費）（他年度２）</t>
    <rPh sb="0" eb="3">
      <t>ホジョキン</t>
    </rPh>
    <rPh sb="4" eb="6">
      <t>コウフ</t>
    </rPh>
    <rPh sb="6" eb="8">
      <t>シンセイ</t>
    </rPh>
    <rPh sb="8" eb="10">
      <t>ヨテイ</t>
    </rPh>
    <rPh sb="10" eb="11">
      <t>ガク</t>
    </rPh>
    <rPh sb="12" eb="15">
      <t>コウジヒ</t>
    </rPh>
    <phoneticPr fontId="2"/>
  </si>
  <si>
    <t>補助事業に要する経費（設計費）（他年度３）</t>
    <rPh sb="0" eb="2">
      <t>ホジョ</t>
    </rPh>
    <rPh sb="2" eb="4">
      <t>ジギョウ</t>
    </rPh>
    <rPh sb="5" eb="6">
      <t>ヨウ</t>
    </rPh>
    <rPh sb="8" eb="10">
      <t>ケイヒ</t>
    </rPh>
    <rPh sb="11" eb="13">
      <t>セッケイ</t>
    </rPh>
    <rPh sb="13" eb="14">
      <t>ヒ</t>
    </rPh>
    <phoneticPr fontId="2"/>
  </si>
  <si>
    <t>補助事業に要する経費（設備費）（他年度３）</t>
    <rPh sb="0" eb="2">
      <t>ホジョ</t>
    </rPh>
    <rPh sb="2" eb="4">
      <t>ジギョウ</t>
    </rPh>
    <rPh sb="5" eb="6">
      <t>ヨウ</t>
    </rPh>
    <rPh sb="8" eb="10">
      <t>ケイヒ</t>
    </rPh>
    <rPh sb="11" eb="13">
      <t>セツビ</t>
    </rPh>
    <rPh sb="13" eb="14">
      <t>ヒ</t>
    </rPh>
    <phoneticPr fontId="2"/>
  </si>
  <si>
    <t>補助事業に要する経費（工事費）（他年度３）</t>
    <rPh sb="0" eb="2">
      <t>ホジョ</t>
    </rPh>
    <rPh sb="2" eb="4">
      <t>ジギョウ</t>
    </rPh>
    <rPh sb="5" eb="6">
      <t>ヨウ</t>
    </rPh>
    <rPh sb="8" eb="10">
      <t>ケイヒ</t>
    </rPh>
    <rPh sb="11" eb="14">
      <t>コウジヒ</t>
    </rPh>
    <phoneticPr fontId="2"/>
  </si>
  <si>
    <t>補助事業に要する経費（消費税）（他年度３）</t>
    <rPh sb="0" eb="2">
      <t>ホジョ</t>
    </rPh>
    <rPh sb="2" eb="4">
      <t>ジギョウ</t>
    </rPh>
    <rPh sb="5" eb="6">
      <t>ヨウ</t>
    </rPh>
    <rPh sb="8" eb="10">
      <t>ケイヒ</t>
    </rPh>
    <rPh sb="11" eb="14">
      <t>ショウヒゼイ</t>
    </rPh>
    <phoneticPr fontId="2"/>
  </si>
  <si>
    <t>補助対象経費（設計費）（他年度３）</t>
    <rPh sb="0" eb="2">
      <t>ホジョ</t>
    </rPh>
    <rPh sb="2" eb="4">
      <t>タイショウ</t>
    </rPh>
    <rPh sb="4" eb="6">
      <t>ケイヒ</t>
    </rPh>
    <rPh sb="7" eb="9">
      <t>セッケイ</t>
    </rPh>
    <rPh sb="9" eb="10">
      <t>ヒ</t>
    </rPh>
    <phoneticPr fontId="2"/>
  </si>
  <si>
    <t>補助対象経費（設備費）（他年度３）</t>
    <rPh sb="0" eb="2">
      <t>ホジョ</t>
    </rPh>
    <rPh sb="2" eb="4">
      <t>タイショウ</t>
    </rPh>
    <rPh sb="4" eb="6">
      <t>ケイヒ</t>
    </rPh>
    <rPh sb="7" eb="9">
      <t>セツビ</t>
    </rPh>
    <rPh sb="9" eb="10">
      <t>ヒ</t>
    </rPh>
    <phoneticPr fontId="2"/>
  </si>
  <si>
    <t>補助対象経費（工事費）（他年度３）</t>
    <rPh sb="0" eb="2">
      <t>ホジョ</t>
    </rPh>
    <rPh sb="2" eb="4">
      <t>タイショウ</t>
    </rPh>
    <rPh sb="4" eb="6">
      <t>ケイヒ</t>
    </rPh>
    <rPh sb="7" eb="10">
      <t>コウジヒ</t>
    </rPh>
    <phoneticPr fontId="2"/>
  </si>
  <si>
    <t>補助金の交付申請予定額（設計費）（他年度３）</t>
    <rPh sb="0" eb="3">
      <t>ホジョキン</t>
    </rPh>
    <rPh sb="4" eb="6">
      <t>コウフ</t>
    </rPh>
    <rPh sb="6" eb="8">
      <t>シンセイ</t>
    </rPh>
    <rPh sb="8" eb="10">
      <t>ヨテイ</t>
    </rPh>
    <rPh sb="10" eb="11">
      <t>ガク</t>
    </rPh>
    <rPh sb="12" eb="14">
      <t>セッケイ</t>
    </rPh>
    <rPh sb="14" eb="15">
      <t>ヒ</t>
    </rPh>
    <phoneticPr fontId="2"/>
  </si>
  <si>
    <t>補助金の交付申請予定額（設備費）（他年度３）</t>
    <rPh sb="0" eb="3">
      <t>ホジョキン</t>
    </rPh>
    <rPh sb="4" eb="6">
      <t>コウフ</t>
    </rPh>
    <rPh sb="6" eb="8">
      <t>シンセイ</t>
    </rPh>
    <rPh sb="8" eb="10">
      <t>ヨテイ</t>
    </rPh>
    <rPh sb="10" eb="11">
      <t>ガク</t>
    </rPh>
    <rPh sb="12" eb="14">
      <t>セツビ</t>
    </rPh>
    <rPh sb="14" eb="15">
      <t>ヒ</t>
    </rPh>
    <phoneticPr fontId="2"/>
  </si>
  <si>
    <t>補助金の交付申請予定額（工事費）（他年度３）</t>
    <rPh sb="0" eb="3">
      <t>ホジョキン</t>
    </rPh>
    <rPh sb="4" eb="6">
      <t>コウフ</t>
    </rPh>
    <rPh sb="6" eb="8">
      <t>シンセイ</t>
    </rPh>
    <rPh sb="8" eb="10">
      <t>ヨテイ</t>
    </rPh>
    <rPh sb="10" eb="11">
      <t>ガク</t>
    </rPh>
    <rPh sb="12" eb="15">
      <t>コウジヒ</t>
    </rPh>
    <phoneticPr fontId="2"/>
  </si>
  <si>
    <t>補助事業に要する経費（合計）（実施年度）</t>
    <rPh sb="0" eb="2">
      <t>ホジョ</t>
    </rPh>
    <rPh sb="2" eb="4">
      <t>ジギョウ</t>
    </rPh>
    <rPh sb="5" eb="6">
      <t>ヨウ</t>
    </rPh>
    <rPh sb="8" eb="10">
      <t>ケイヒ</t>
    </rPh>
    <rPh sb="11" eb="13">
      <t>ゴウケイ</t>
    </rPh>
    <rPh sb="15" eb="17">
      <t>ジッシ</t>
    </rPh>
    <rPh sb="17" eb="19">
      <t>ネンド</t>
    </rPh>
    <phoneticPr fontId="2"/>
  </si>
  <si>
    <t>補助対象経費（合計）（実施年度）</t>
    <rPh sb="0" eb="2">
      <t>ホジョ</t>
    </rPh>
    <rPh sb="2" eb="4">
      <t>タイショウ</t>
    </rPh>
    <rPh sb="4" eb="6">
      <t>ケイヒ</t>
    </rPh>
    <rPh sb="7" eb="9">
      <t>ゴウケイ</t>
    </rPh>
    <rPh sb="11" eb="13">
      <t>ジッシ</t>
    </rPh>
    <rPh sb="13" eb="15">
      <t>ネンド</t>
    </rPh>
    <phoneticPr fontId="2"/>
  </si>
  <si>
    <t>補助金の交付申請予定額（合計）（実施年度）</t>
    <rPh sb="0" eb="3">
      <t>ホジョキン</t>
    </rPh>
    <rPh sb="4" eb="6">
      <t>コウフ</t>
    </rPh>
    <rPh sb="6" eb="8">
      <t>シンセイ</t>
    </rPh>
    <rPh sb="8" eb="10">
      <t>ヨテイ</t>
    </rPh>
    <rPh sb="10" eb="11">
      <t>ガク</t>
    </rPh>
    <rPh sb="12" eb="14">
      <t>ゴウケイ</t>
    </rPh>
    <rPh sb="16" eb="18">
      <t>ジッシ</t>
    </rPh>
    <rPh sb="18" eb="20">
      <t>ネンド</t>
    </rPh>
    <phoneticPr fontId="2"/>
  </si>
  <si>
    <t>補助事業に要する経費（合計）（他年度１）</t>
    <rPh sb="0" eb="2">
      <t>ホジョ</t>
    </rPh>
    <rPh sb="2" eb="4">
      <t>ジギョウ</t>
    </rPh>
    <rPh sb="5" eb="6">
      <t>ヨウ</t>
    </rPh>
    <rPh sb="8" eb="10">
      <t>ケイヒ</t>
    </rPh>
    <rPh sb="11" eb="13">
      <t>ゴウケイ</t>
    </rPh>
    <phoneticPr fontId="2"/>
  </si>
  <si>
    <t>補助対象経費（合計）（他年度１）</t>
    <rPh sb="0" eb="2">
      <t>ホジョ</t>
    </rPh>
    <rPh sb="2" eb="4">
      <t>タイショウ</t>
    </rPh>
    <rPh sb="4" eb="6">
      <t>ケイヒ</t>
    </rPh>
    <rPh sb="7" eb="9">
      <t>ゴウケイ</t>
    </rPh>
    <phoneticPr fontId="2"/>
  </si>
  <si>
    <t>補助金の交付申請予定額（合計）（他年度１）</t>
    <rPh sb="0" eb="3">
      <t>ホジョキン</t>
    </rPh>
    <rPh sb="4" eb="6">
      <t>コウフ</t>
    </rPh>
    <rPh sb="6" eb="8">
      <t>シンセイ</t>
    </rPh>
    <rPh sb="8" eb="10">
      <t>ヨテイ</t>
    </rPh>
    <rPh sb="10" eb="11">
      <t>ガク</t>
    </rPh>
    <rPh sb="12" eb="14">
      <t>ゴウケイ</t>
    </rPh>
    <phoneticPr fontId="2"/>
  </si>
  <si>
    <t>補助事業に要する経費（合計）（他年度２）</t>
    <rPh sb="0" eb="2">
      <t>ホジョ</t>
    </rPh>
    <rPh sb="2" eb="4">
      <t>ジギョウ</t>
    </rPh>
    <rPh sb="5" eb="6">
      <t>ヨウ</t>
    </rPh>
    <rPh sb="8" eb="10">
      <t>ケイヒ</t>
    </rPh>
    <rPh sb="11" eb="13">
      <t>ゴウケイ</t>
    </rPh>
    <phoneticPr fontId="2"/>
  </si>
  <si>
    <t>補助対象経費（合計）（他年度２）</t>
    <rPh sb="0" eb="2">
      <t>ホジョ</t>
    </rPh>
    <rPh sb="2" eb="4">
      <t>タイショウ</t>
    </rPh>
    <rPh sb="4" eb="6">
      <t>ケイヒ</t>
    </rPh>
    <rPh sb="7" eb="9">
      <t>ゴウケイ</t>
    </rPh>
    <phoneticPr fontId="2"/>
  </si>
  <si>
    <t>補助金の交付申請予定額（合計）（他年度２）</t>
    <rPh sb="0" eb="3">
      <t>ホジョキン</t>
    </rPh>
    <rPh sb="4" eb="6">
      <t>コウフ</t>
    </rPh>
    <rPh sb="6" eb="8">
      <t>シンセイ</t>
    </rPh>
    <rPh sb="8" eb="10">
      <t>ヨテイ</t>
    </rPh>
    <rPh sb="10" eb="11">
      <t>ガク</t>
    </rPh>
    <rPh sb="12" eb="14">
      <t>ゴウケイ</t>
    </rPh>
    <phoneticPr fontId="2"/>
  </si>
  <si>
    <t>補助事業に要する経費（合計）（他年度３）</t>
    <rPh sb="0" eb="2">
      <t>ホジョ</t>
    </rPh>
    <rPh sb="2" eb="4">
      <t>ジギョウ</t>
    </rPh>
    <rPh sb="5" eb="6">
      <t>ヨウ</t>
    </rPh>
    <rPh sb="8" eb="10">
      <t>ケイヒ</t>
    </rPh>
    <rPh sb="11" eb="13">
      <t>ゴウケイ</t>
    </rPh>
    <phoneticPr fontId="2"/>
  </si>
  <si>
    <t>補助対象経費（合計）（他年度３）</t>
    <rPh sb="0" eb="2">
      <t>ホジョ</t>
    </rPh>
    <rPh sb="2" eb="4">
      <t>タイショウ</t>
    </rPh>
    <rPh sb="4" eb="6">
      <t>ケイヒ</t>
    </rPh>
    <rPh sb="7" eb="9">
      <t>ゴウケイ</t>
    </rPh>
    <phoneticPr fontId="2"/>
  </si>
  <si>
    <t>補助金の交付申請予定額（合計）（他年度３）</t>
    <rPh sb="0" eb="3">
      <t>ホジョキン</t>
    </rPh>
    <rPh sb="4" eb="6">
      <t>コウフ</t>
    </rPh>
    <rPh sb="6" eb="8">
      <t>シンセイ</t>
    </rPh>
    <rPh sb="8" eb="10">
      <t>ヨテイ</t>
    </rPh>
    <rPh sb="10" eb="11">
      <t>ガク</t>
    </rPh>
    <rPh sb="12" eb="14">
      <t>ゴウケイ</t>
    </rPh>
    <phoneticPr fontId="2"/>
  </si>
  <si>
    <t>補助事業に要する経費（総計）（実施年度）</t>
    <rPh sb="0" eb="2">
      <t>ホジョ</t>
    </rPh>
    <rPh sb="2" eb="4">
      <t>ジギョウ</t>
    </rPh>
    <rPh sb="5" eb="6">
      <t>ヨウ</t>
    </rPh>
    <rPh sb="8" eb="10">
      <t>ケイヒ</t>
    </rPh>
    <rPh sb="11" eb="13">
      <t>ソウケイ</t>
    </rPh>
    <rPh sb="15" eb="17">
      <t>ジッシ</t>
    </rPh>
    <rPh sb="17" eb="19">
      <t>ネンド</t>
    </rPh>
    <phoneticPr fontId="2"/>
  </si>
  <si>
    <t>補助事業に要する経費（総計）（他年度１）</t>
    <rPh sb="0" eb="2">
      <t>ホジョ</t>
    </rPh>
    <rPh sb="2" eb="4">
      <t>ジギョウ</t>
    </rPh>
    <rPh sb="5" eb="6">
      <t>ヨウ</t>
    </rPh>
    <rPh sb="8" eb="10">
      <t>ケイヒ</t>
    </rPh>
    <rPh sb="11" eb="13">
      <t>ソウケイ</t>
    </rPh>
    <phoneticPr fontId="2"/>
  </si>
  <si>
    <t>補助事業に要する経費（総計）（他年度２）</t>
    <rPh sb="0" eb="2">
      <t>ホジョ</t>
    </rPh>
    <rPh sb="2" eb="4">
      <t>ジギョウ</t>
    </rPh>
    <rPh sb="5" eb="6">
      <t>ヨウ</t>
    </rPh>
    <rPh sb="8" eb="10">
      <t>ケイヒ</t>
    </rPh>
    <rPh sb="11" eb="13">
      <t>ソウケイ</t>
    </rPh>
    <phoneticPr fontId="2"/>
  </si>
  <si>
    <t>補助事業に要する経費（総計）（他年度３）</t>
    <rPh sb="0" eb="2">
      <t>ホジョ</t>
    </rPh>
    <rPh sb="2" eb="4">
      <t>ジギョウ</t>
    </rPh>
    <rPh sb="5" eb="6">
      <t>ヨウ</t>
    </rPh>
    <rPh sb="8" eb="10">
      <t>ケイヒ</t>
    </rPh>
    <rPh sb="11" eb="13">
      <t>ソウケイ</t>
    </rPh>
    <phoneticPr fontId="2"/>
  </si>
  <si>
    <t>3-2設備導入事業経費の配分（実施年度）（熱利用）</t>
    <rPh sb="3" eb="5">
      <t>セツビ</t>
    </rPh>
    <rPh sb="5" eb="7">
      <t>ドウニュウ</t>
    </rPh>
    <rPh sb="7" eb="9">
      <t>ジギョウ</t>
    </rPh>
    <rPh sb="9" eb="11">
      <t>ケイヒ</t>
    </rPh>
    <rPh sb="12" eb="14">
      <t>ハイブン</t>
    </rPh>
    <rPh sb="15" eb="17">
      <t>ジッシ</t>
    </rPh>
    <rPh sb="17" eb="19">
      <t>ネンド</t>
    </rPh>
    <rPh sb="21" eb="22">
      <t>ネツ</t>
    </rPh>
    <rPh sb="22" eb="24">
      <t>リヨウ</t>
    </rPh>
    <phoneticPr fontId="2"/>
  </si>
  <si>
    <t>3-2設備導入事業経費の配分（他年度１）（熱利用）</t>
    <rPh sb="3" eb="5">
      <t>セツビ</t>
    </rPh>
    <rPh sb="5" eb="7">
      <t>ドウニュウ</t>
    </rPh>
    <rPh sb="7" eb="9">
      <t>ジギョウ</t>
    </rPh>
    <rPh sb="9" eb="11">
      <t>ケイヒ</t>
    </rPh>
    <rPh sb="12" eb="14">
      <t>ハイブン</t>
    </rPh>
    <rPh sb="15" eb="16">
      <t>ホカ</t>
    </rPh>
    <rPh sb="16" eb="18">
      <t>ネンド</t>
    </rPh>
    <rPh sb="21" eb="22">
      <t>ネツ</t>
    </rPh>
    <rPh sb="22" eb="24">
      <t>リヨウ</t>
    </rPh>
    <phoneticPr fontId="2"/>
  </si>
  <si>
    <t>3-2設備導入事業経費の配分（他年度２）（熱利用）</t>
    <rPh sb="3" eb="5">
      <t>セツビ</t>
    </rPh>
    <rPh sb="5" eb="7">
      <t>ドウニュウ</t>
    </rPh>
    <rPh sb="7" eb="9">
      <t>ジギョウ</t>
    </rPh>
    <rPh sb="9" eb="11">
      <t>ケイヒ</t>
    </rPh>
    <rPh sb="12" eb="14">
      <t>ハイブン</t>
    </rPh>
    <rPh sb="15" eb="16">
      <t>ホカ</t>
    </rPh>
    <rPh sb="16" eb="18">
      <t>ネンド</t>
    </rPh>
    <rPh sb="21" eb="22">
      <t>ネツ</t>
    </rPh>
    <rPh sb="22" eb="24">
      <t>リヨウ</t>
    </rPh>
    <phoneticPr fontId="2"/>
  </si>
  <si>
    <t>3-2設備導入事業経費の配分（他年度３）（熱利用）</t>
    <rPh sb="3" eb="5">
      <t>セツビ</t>
    </rPh>
    <rPh sb="5" eb="7">
      <t>ドウニュウ</t>
    </rPh>
    <rPh sb="7" eb="9">
      <t>ジギョウ</t>
    </rPh>
    <rPh sb="9" eb="11">
      <t>ケイヒ</t>
    </rPh>
    <rPh sb="12" eb="14">
      <t>ハイブン</t>
    </rPh>
    <rPh sb="15" eb="16">
      <t>ホカ</t>
    </rPh>
    <rPh sb="16" eb="18">
      <t>ネンド</t>
    </rPh>
    <rPh sb="21" eb="22">
      <t>ネツ</t>
    </rPh>
    <rPh sb="22" eb="24">
      <t>リヨウ</t>
    </rPh>
    <phoneticPr fontId="2"/>
  </si>
  <si>
    <t>3-2設備導入事業経費の配分（全体）（熱利用）</t>
    <rPh sb="3" eb="5">
      <t>セツビ</t>
    </rPh>
    <rPh sb="5" eb="7">
      <t>ドウニュウ</t>
    </rPh>
    <rPh sb="7" eb="9">
      <t>ジギョウ</t>
    </rPh>
    <rPh sb="9" eb="11">
      <t>ケイヒ</t>
    </rPh>
    <rPh sb="12" eb="14">
      <t>ハイブン</t>
    </rPh>
    <rPh sb="15" eb="17">
      <t>ゼンタイ</t>
    </rPh>
    <rPh sb="19" eb="20">
      <t>ネツ</t>
    </rPh>
    <rPh sb="20" eb="22">
      <t>リヨウ</t>
    </rPh>
    <phoneticPr fontId="2"/>
  </si>
  <si>
    <t>借入資金</t>
    <rPh sb="0" eb="2">
      <t>カリイレ</t>
    </rPh>
    <rPh sb="2" eb="4">
      <t>シキン</t>
    </rPh>
    <phoneticPr fontId="2"/>
  </si>
  <si>
    <t>3-4補助事業に要する経費及びその調達方法金融機関借入総合計</t>
    <rPh sb="3" eb="5">
      <t>ホジョ</t>
    </rPh>
    <rPh sb="5" eb="7">
      <t>ジギョウ</t>
    </rPh>
    <rPh sb="8" eb="9">
      <t>ヨウ</t>
    </rPh>
    <rPh sb="11" eb="13">
      <t>ケイヒ</t>
    </rPh>
    <rPh sb="13" eb="14">
      <t>オヨ</t>
    </rPh>
    <rPh sb="17" eb="19">
      <t>チョウタツ</t>
    </rPh>
    <rPh sb="19" eb="21">
      <t>ホウホウ</t>
    </rPh>
    <rPh sb="21" eb="23">
      <t>キンユウ</t>
    </rPh>
    <rPh sb="23" eb="25">
      <t>キカン</t>
    </rPh>
    <rPh sb="25" eb="27">
      <t>カリイレ</t>
    </rPh>
    <rPh sb="27" eb="30">
      <t>ソウゴウケイ</t>
    </rPh>
    <phoneticPr fontId="2"/>
  </si>
  <si>
    <t>法定耐用年数</t>
    <rPh sb="0" eb="2">
      <t>ホウテイ</t>
    </rPh>
    <rPh sb="2" eb="4">
      <t>タイヨウ</t>
    </rPh>
    <rPh sb="4" eb="6">
      <t>ネンスウ</t>
    </rPh>
    <phoneticPr fontId="2"/>
  </si>
  <si>
    <t>法定耐用年数コード表</t>
    <rPh sb="0" eb="2">
      <t>ホウテイ</t>
    </rPh>
    <rPh sb="2" eb="4">
      <t>タイヨウ</t>
    </rPh>
    <rPh sb="4" eb="6">
      <t>ネンスウ</t>
    </rPh>
    <rPh sb="9" eb="10">
      <t>ヒョウ</t>
    </rPh>
    <phoneticPr fontId="2"/>
  </si>
  <si>
    <t>地中熱利用（出力22kW以下の冷凍機を設置する場合）</t>
    <rPh sb="0" eb="2">
      <t>チチュウ</t>
    </rPh>
    <rPh sb="2" eb="3">
      <t>ネツ</t>
    </rPh>
    <rPh sb="3" eb="5">
      <t>リヨウ</t>
    </rPh>
    <rPh sb="6" eb="8">
      <t>シュツリョク</t>
    </rPh>
    <rPh sb="12" eb="14">
      <t>イカ</t>
    </rPh>
    <rPh sb="15" eb="18">
      <t>レイトウキ</t>
    </rPh>
    <rPh sb="19" eb="21">
      <t>セッチ</t>
    </rPh>
    <rPh sb="23" eb="25">
      <t>バアイ</t>
    </rPh>
    <phoneticPr fontId="2"/>
  </si>
  <si>
    <t>太陽光発電（地上）</t>
    <rPh sb="0" eb="3">
      <t>タイヨウコウ</t>
    </rPh>
    <rPh sb="3" eb="5">
      <t>ハツデン</t>
    </rPh>
    <rPh sb="6" eb="8">
      <t>チジョウ</t>
    </rPh>
    <phoneticPr fontId="2"/>
  </si>
  <si>
    <t>太陽光発電（建物）</t>
    <rPh sb="0" eb="3">
      <t>タイヨウコウ</t>
    </rPh>
    <rPh sb="3" eb="5">
      <t>ハツデン</t>
    </rPh>
    <rPh sb="6" eb="8">
      <t>タテモノ</t>
    </rPh>
    <phoneticPr fontId="2"/>
  </si>
  <si>
    <t>設置する設備</t>
    <rPh sb="0" eb="2">
      <t>セッチ</t>
    </rPh>
    <rPh sb="4" eb="6">
      <t>セツビ</t>
    </rPh>
    <phoneticPr fontId="3"/>
  </si>
  <si>
    <t>設置する設備（法定耐用年数算出用）</t>
    <rPh sb="0" eb="2">
      <t>セッチ</t>
    </rPh>
    <rPh sb="4" eb="6">
      <t>セツビ</t>
    </rPh>
    <rPh sb="7" eb="9">
      <t>ホウテイ</t>
    </rPh>
    <rPh sb="9" eb="11">
      <t>タイヨウ</t>
    </rPh>
    <rPh sb="11" eb="13">
      <t>ネンスウ</t>
    </rPh>
    <rPh sb="13" eb="15">
      <t>サンシュツ</t>
    </rPh>
    <rPh sb="15" eb="16">
      <t>ヨウ</t>
    </rPh>
    <phoneticPr fontId="2"/>
  </si>
  <si>
    <t>設置する設備</t>
    <rPh sb="0" eb="2">
      <t>セッチ</t>
    </rPh>
    <rPh sb="4" eb="6">
      <t>セツビ</t>
    </rPh>
    <phoneticPr fontId="2"/>
  </si>
  <si>
    <t>-</t>
    <phoneticPr fontId="2"/>
  </si>
  <si>
    <t>太陽熱：給湯チェック</t>
    <rPh sb="0" eb="3">
      <t>タイヨウネツ</t>
    </rPh>
    <rPh sb="4" eb="6">
      <t>キュウトウ</t>
    </rPh>
    <phoneticPr fontId="2"/>
  </si>
  <si>
    <t>太陽熱：空調チェック</t>
    <rPh sb="0" eb="3">
      <t>タイヨウネツ</t>
    </rPh>
    <rPh sb="4" eb="6">
      <t>クウチョウ</t>
    </rPh>
    <phoneticPr fontId="2"/>
  </si>
  <si>
    <t>太陽熱：融雪チェック</t>
    <rPh sb="0" eb="3">
      <t>タイヨウネツ</t>
    </rPh>
    <rPh sb="4" eb="6">
      <t>ユウセツ</t>
    </rPh>
    <phoneticPr fontId="2"/>
  </si>
  <si>
    <t>太陽熱：その他チェック</t>
    <rPh sb="0" eb="3">
      <t>タイヨウネツ</t>
    </rPh>
    <rPh sb="6" eb="7">
      <t>タ</t>
    </rPh>
    <phoneticPr fontId="2"/>
  </si>
  <si>
    <t>太陽熱：利用用途１</t>
    <rPh sb="0" eb="3">
      <t>タイヨウネツ</t>
    </rPh>
    <rPh sb="4" eb="6">
      <t>リヨウ</t>
    </rPh>
    <rPh sb="6" eb="8">
      <t>ヨウト</t>
    </rPh>
    <phoneticPr fontId="2"/>
  </si>
  <si>
    <t>太陽熱：利用用途２</t>
    <rPh sb="0" eb="3">
      <t>タイヨウネツ</t>
    </rPh>
    <rPh sb="4" eb="6">
      <t>リヨウ</t>
    </rPh>
    <rPh sb="6" eb="8">
      <t>ヨウト</t>
    </rPh>
    <phoneticPr fontId="2"/>
  </si>
  <si>
    <t>太陽熱：利用用途３</t>
    <rPh sb="0" eb="3">
      <t>タイヨウネツ</t>
    </rPh>
    <rPh sb="4" eb="6">
      <t>リヨウ</t>
    </rPh>
    <rPh sb="6" eb="8">
      <t>ヨウト</t>
    </rPh>
    <phoneticPr fontId="2"/>
  </si>
  <si>
    <t>太陽熱：利用用途４</t>
    <rPh sb="0" eb="3">
      <t>タイヨウネツ</t>
    </rPh>
    <rPh sb="4" eb="6">
      <t>リヨウ</t>
    </rPh>
    <rPh sb="6" eb="8">
      <t>ヨウト</t>
    </rPh>
    <phoneticPr fontId="2"/>
  </si>
  <si>
    <t>温度差：給湯チェック</t>
    <rPh sb="0" eb="2">
      <t>オンド</t>
    </rPh>
    <rPh sb="2" eb="3">
      <t>サ</t>
    </rPh>
    <rPh sb="4" eb="6">
      <t>キュウトウ</t>
    </rPh>
    <phoneticPr fontId="2"/>
  </si>
  <si>
    <t>温度差：空調チェック</t>
    <rPh sb="4" eb="6">
      <t>クウチョウ</t>
    </rPh>
    <phoneticPr fontId="2"/>
  </si>
  <si>
    <t>温度差：融雪チェック</t>
    <rPh sb="4" eb="6">
      <t>ユウセツ</t>
    </rPh>
    <phoneticPr fontId="2"/>
  </si>
  <si>
    <t>温度差：その他チェック</t>
    <rPh sb="6" eb="7">
      <t>タ</t>
    </rPh>
    <phoneticPr fontId="2"/>
  </si>
  <si>
    <t>温度差：利用用途１</t>
    <rPh sb="4" eb="6">
      <t>リヨウ</t>
    </rPh>
    <rPh sb="6" eb="8">
      <t>ヨウト</t>
    </rPh>
    <phoneticPr fontId="2"/>
  </si>
  <si>
    <t>温度差：利用用途２</t>
    <rPh sb="4" eb="6">
      <t>リヨウ</t>
    </rPh>
    <rPh sb="6" eb="8">
      <t>ヨウト</t>
    </rPh>
    <phoneticPr fontId="2"/>
  </si>
  <si>
    <t>温度差：利用用途３</t>
    <rPh sb="4" eb="6">
      <t>リヨウ</t>
    </rPh>
    <rPh sb="6" eb="8">
      <t>ヨウト</t>
    </rPh>
    <phoneticPr fontId="2"/>
  </si>
  <si>
    <t>温度差：利用用途４</t>
    <rPh sb="4" eb="6">
      <t>リヨウ</t>
    </rPh>
    <rPh sb="6" eb="8">
      <t>ヨウト</t>
    </rPh>
    <phoneticPr fontId="2"/>
  </si>
  <si>
    <t>雪氷熱：給湯チェック</t>
    <rPh sb="4" eb="6">
      <t>キュウトウ</t>
    </rPh>
    <phoneticPr fontId="2"/>
  </si>
  <si>
    <t>雪氷熱：空調チェック</t>
    <rPh sb="4" eb="6">
      <t>クウチョウ</t>
    </rPh>
    <phoneticPr fontId="2"/>
  </si>
  <si>
    <t>雪氷熱：融雪チェック</t>
    <rPh sb="4" eb="6">
      <t>ユウセツ</t>
    </rPh>
    <phoneticPr fontId="2"/>
  </si>
  <si>
    <t>雪氷熱：その他チェック</t>
    <rPh sb="6" eb="7">
      <t>タ</t>
    </rPh>
    <phoneticPr fontId="2"/>
  </si>
  <si>
    <t>雪氷熱：利用用途１</t>
    <rPh sb="4" eb="6">
      <t>リヨウ</t>
    </rPh>
    <rPh sb="6" eb="8">
      <t>ヨウト</t>
    </rPh>
    <phoneticPr fontId="2"/>
  </si>
  <si>
    <t>雪氷熱：利用用途２</t>
    <rPh sb="4" eb="6">
      <t>リヨウ</t>
    </rPh>
    <rPh sb="6" eb="8">
      <t>ヨウト</t>
    </rPh>
    <phoneticPr fontId="2"/>
  </si>
  <si>
    <t>雪氷熱：利用用途３</t>
    <rPh sb="4" eb="6">
      <t>リヨウ</t>
    </rPh>
    <rPh sb="6" eb="8">
      <t>ヨウト</t>
    </rPh>
    <phoneticPr fontId="2"/>
  </si>
  <si>
    <t>雪氷熱：利用用途４</t>
    <rPh sb="4" eb="6">
      <t>リヨウ</t>
    </rPh>
    <rPh sb="6" eb="8">
      <t>ヨウト</t>
    </rPh>
    <phoneticPr fontId="2"/>
  </si>
  <si>
    <t>地中熱：給湯チェック</t>
    <rPh sb="4" eb="6">
      <t>キュウトウ</t>
    </rPh>
    <phoneticPr fontId="2"/>
  </si>
  <si>
    <t>地中熱：空調チェック</t>
    <rPh sb="4" eb="6">
      <t>クウチョウ</t>
    </rPh>
    <phoneticPr fontId="2"/>
  </si>
  <si>
    <t>地中熱：融雪チェック</t>
    <rPh sb="4" eb="6">
      <t>ユウセツ</t>
    </rPh>
    <phoneticPr fontId="2"/>
  </si>
  <si>
    <t>地中熱：その他チェック</t>
    <rPh sb="6" eb="7">
      <t>タ</t>
    </rPh>
    <phoneticPr fontId="2"/>
  </si>
  <si>
    <t>地中熱：利用用途１</t>
    <rPh sb="4" eb="6">
      <t>リヨウ</t>
    </rPh>
    <rPh sb="6" eb="8">
      <t>ヨウト</t>
    </rPh>
    <phoneticPr fontId="2"/>
  </si>
  <si>
    <t>地中熱：利用用途２</t>
    <rPh sb="4" eb="6">
      <t>リヨウ</t>
    </rPh>
    <rPh sb="6" eb="8">
      <t>ヨウト</t>
    </rPh>
    <phoneticPr fontId="2"/>
  </si>
  <si>
    <t>地中熱：利用用途３</t>
    <rPh sb="4" eb="6">
      <t>リヨウ</t>
    </rPh>
    <rPh sb="6" eb="8">
      <t>ヨウト</t>
    </rPh>
    <phoneticPr fontId="2"/>
  </si>
  <si>
    <t>地中熱：利用用途４</t>
    <rPh sb="4" eb="6">
      <t>リヨウ</t>
    </rPh>
    <rPh sb="6" eb="8">
      <t>ヨウト</t>
    </rPh>
    <phoneticPr fontId="2"/>
  </si>
  <si>
    <t>バイオマス熱：給湯チェック</t>
    <rPh sb="7" eb="9">
      <t>キュウトウ</t>
    </rPh>
    <phoneticPr fontId="2"/>
  </si>
  <si>
    <t>バイオマス熱：空調チェック</t>
    <rPh sb="7" eb="9">
      <t>クウチョウ</t>
    </rPh>
    <phoneticPr fontId="2"/>
  </si>
  <si>
    <t>バイオマス熱：融雪チェック</t>
    <rPh sb="7" eb="9">
      <t>ユウセツ</t>
    </rPh>
    <phoneticPr fontId="2"/>
  </si>
  <si>
    <t>バイオマス熱：その他チェック</t>
    <rPh sb="9" eb="10">
      <t>タ</t>
    </rPh>
    <phoneticPr fontId="2"/>
  </si>
  <si>
    <t>バイオマス熱：利用用途１</t>
    <rPh sb="7" eb="9">
      <t>リヨウ</t>
    </rPh>
    <rPh sb="9" eb="11">
      <t>ヨウト</t>
    </rPh>
    <phoneticPr fontId="2"/>
  </si>
  <si>
    <t>バイオマス熱：利用用途２</t>
    <rPh sb="7" eb="9">
      <t>リヨウ</t>
    </rPh>
    <rPh sb="9" eb="11">
      <t>ヨウト</t>
    </rPh>
    <phoneticPr fontId="2"/>
  </si>
  <si>
    <t>バイオマス熱：利用用途３</t>
    <rPh sb="7" eb="9">
      <t>リヨウ</t>
    </rPh>
    <rPh sb="9" eb="11">
      <t>ヨウト</t>
    </rPh>
    <phoneticPr fontId="2"/>
  </si>
  <si>
    <t>バイオマス熱：利用用途４</t>
    <rPh sb="7" eb="9">
      <t>リヨウ</t>
    </rPh>
    <rPh sb="9" eb="11">
      <t>ヨウト</t>
    </rPh>
    <phoneticPr fontId="2"/>
  </si>
  <si>
    <t>再エネ率表</t>
    <rPh sb="0" eb="1">
      <t>サイ</t>
    </rPh>
    <rPh sb="3" eb="4">
      <t>リツ</t>
    </rPh>
    <rPh sb="4" eb="5">
      <t>ヒョウ</t>
    </rPh>
    <phoneticPr fontId="2"/>
  </si>
  <si>
    <t>太陽熱利用再エネ率（給湯）</t>
    <rPh sb="0" eb="3">
      <t>タイヨウネツ</t>
    </rPh>
    <rPh sb="3" eb="5">
      <t>リヨウ</t>
    </rPh>
    <rPh sb="5" eb="6">
      <t>サイ</t>
    </rPh>
    <rPh sb="8" eb="9">
      <t>リツ</t>
    </rPh>
    <rPh sb="10" eb="12">
      <t>キュウトウ</t>
    </rPh>
    <phoneticPr fontId="2"/>
  </si>
  <si>
    <t>太陽熱利用再エネ率（空調）</t>
    <rPh sb="0" eb="3">
      <t>タイヨウネツ</t>
    </rPh>
    <rPh sb="3" eb="5">
      <t>リヨウ</t>
    </rPh>
    <rPh sb="5" eb="6">
      <t>サイ</t>
    </rPh>
    <rPh sb="8" eb="9">
      <t>リツ</t>
    </rPh>
    <rPh sb="10" eb="12">
      <t>クウチョウ</t>
    </rPh>
    <phoneticPr fontId="2"/>
  </si>
  <si>
    <t>太陽熱利用再エネ率（融雪）</t>
    <rPh sb="0" eb="3">
      <t>タイヨウネツ</t>
    </rPh>
    <rPh sb="3" eb="5">
      <t>リヨウ</t>
    </rPh>
    <rPh sb="5" eb="6">
      <t>サイ</t>
    </rPh>
    <rPh sb="8" eb="9">
      <t>リツ</t>
    </rPh>
    <rPh sb="10" eb="12">
      <t>ユウセツ</t>
    </rPh>
    <phoneticPr fontId="2"/>
  </si>
  <si>
    <t>太陽熱利用再エネ率（その他）</t>
    <rPh sb="0" eb="3">
      <t>タイヨウネツ</t>
    </rPh>
    <rPh sb="3" eb="5">
      <t>リヨウ</t>
    </rPh>
    <rPh sb="5" eb="6">
      <t>サイ</t>
    </rPh>
    <rPh sb="8" eb="9">
      <t>リツ</t>
    </rPh>
    <rPh sb="12" eb="13">
      <t>タ</t>
    </rPh>
    <phoneticPr fontId="2"/>
  </si>
  <si>
    <t>3-1　事業概要表再エネ率（給湯）</t>
    <rPh sb="4" eb="6">
      <t>ジギョウ</t>
    </rPh>
    <rPh sb="6" eb="8">
      <t>ガイヨウ</t>
    </rPh>
    <rPh sb="8" eb="9">
      <t>ヒョウ</t>
    </rPh>
    <rPh sb="9" eb="10">
      <t>サイ</t>
    </rPh>
    <rPh sb="12" eb="13">
      <t>リツ</t>
    </rPh>
    <rPh sb="14" eb="16">
      <t>キュウトウ</t>
    </rPh>
    <phoneticPr fontId="2"/>
  </si>
  <si>
    <t>3-1　事業概要表再エネ率（空調）</t>
    <rPh sb="4" eb="6">
      <t>ジギョウ</t>
    </rPh>
    <rPh sb="6" eb="8">
      <t>ガイヨウ</t>
    </rPh>
    <rPh sb="8" eb="9">
      <t>ヒョウ</t>
    </rPh>
    <rPh sb="9" eb="10">
      <t>サイ</t>
    </rPh>
    <rPh sb="12" eb="13">
      <t>リツ</t>
    </rPh>
    <rPh sb="14" eb="16">
      <t>クウチョウ</t>
    </rPh>
    <phoneticPr fontId="2"/>
  </si>
  <si>
    <t>3-1　事業概要表再エネ率（融雪）</t>
    <rPh sb="4" eb="6">
      <t>ジギョウ</t>
    </rPh>
    <rPh sb="6" eb="8">
      <t>ガイヨウ</t>
    </rPh>
    <rPh sb="8" eb="9">
      <t>ヒョウ</t>
    </rPh>
    <rPh sb="9" eb="10">
      <t>サイ</t>
    </rPh>
    <rPh sb="12" eb="13">
      <t>リツ</t>
    </rPh>
    <rPh sb="14" eb="16">
      <t>ユウセツ</t>
    </rPh>
    <phoneticPr fontId="2"/>
  </si>
  <si>
    <t>3-1　事業概要表再エネ率（その他）</t>
    <rPh sb="4" eb="6">
      <t>ジギョウ</t>
    </rPh>
    <rPh sb="6" eb="8">
      <t>ガイヨウ</t>
    </rPh>
    <rPh sb="8" eb="9">
      <t>ヒョウ</t>
    </rPh>
    <rPh sb="9" eb="10">
      <t>サイ</t>
    </rPh>
    <rPh sb="12" eb="13">
      <t>リツ</t>
    </rPh>
    <rPh sb="16" eb="17">
      <t>タ</t>
    </rPh>
    <phoneticPr fontId="2"/>
  </si>
  <si>
    <t>エネ種×再エネ率表</t>
    <rPh sb="2" eb="3">
      <t>シュ</t>
    </rPh>
    <rPh sb="4" eb="5">
      <t>サイ</t>
    </rPh>
    <rPh sb="7" eb="8">
      <t>リツ</t>
    </rPh>
    <rPh sb="8" eb="9">
      <t>ヒョウ</t>
    </rPh>
    <phoneticPr fontId="2"/>
  </si>
  <si>
    <t>バイオマス燃料年間利用量</t>
    <rPh sb="5" eb="7">
      <t>ネンリョウ</t>
    </rPh>
    <rPh sb="7" eb="9">
      <t>ネンカン</t>
    </rPh>
    <rPh sb="9" eb="11">
      <t>リヨウ</t>
    </rPh>
    <rPh sb="11" eb="12">
      <t>リョウ</t>
    </rPh>
    <phoneticPr fontId="2"/>
  </si>
  <si>
    <t>施設名称</t>
    <rPh sb="0" eb="2">
      <t>シセツ</t>
    </rPh>
    <rPh sb="2" eb="4">
      <t>メイショウ</t>
    </rPh>
    <phoneticPr fontId="2"/>
  </si>
  <si>
    <t>内容詳細</t>
    <rPh sb="0" eb="2">
      <t>ナイヨウ</t>
    </rPh>
    <rPh sb="2" eb="4">
      <t>ショウサイ</t>
    </rPh>
    <phoneticPr fontId="2"/>
  </si>
  <si>
    <t>支払い（　　月　　日）</t>
    <rPh sb="0" eb="2">
      <t>シハラ</t>
    </rPh>
    <rPh sb="6" eb="7">
      <t>ガツ</t>
    </rPh>
    <rPh sb="9" eb="10">
      <t>ニチ</t>
    </rPh>
    <phoneticPr fontId="2"/>
  </si>
  <si>
    <t>蓄電池の容量規模の根拠資料</t>
    <rPh sb="0" eb="3">
      <t>チクデンチ</t>
    </rPh>
    <rPh sb="4" eb="6">
      <t>ヨウリョウ</t>
    </rPh>
    <rPh sb="6" eb="8">
      <t>キボ</t>
    </rPh>
    <rPh sb="9" eb="11">
      <t>コンキョ</t>
    </rPh>
    <rPh sb="11" eb="13">
      <t>シリョウ</t>
    </rPh>
    <phoneticPr fontId="2"/>
  </si>
  <si>
    <t>ポータル</t>
    <phoneticPr fontId="2"/>
  </si>
  <si>
    <t>ポータル</t>
    <phoneticPr fontId="2"/>
  </si>
  <si>
    <t>補助金交付申請書（様式第１）</t>
    <rPh sb="0" eb="3">
      <t>ホジョキン</t>
    </rPh>
    <rPh sb="3" eb="5">
      <t>コウフ</t>
    </rPh>
    <rPh sb="5" eb="7">
      <t>シンセイ</t>
    </rPh>
    <rPh sb="7" eb="8">
      <t>ショ</t>
    </rPh>
    <rPh sb="9" eb="11">
      <t>ヨウシキ</t>
    </rPh>
    <rPh sb="11" eb="12">
      <t>ダイ</t>
    </rPh>
    <phoneticPr fontId="2"/>
  </si>
  <si>
    <t>補助事業に要する経費の配分四半期別発生予定額（別紙２）</t>
    <rPh sb="0" eb="2">
      <t>ホジョ</t>
    </rPh>
    <rPh sb="2" eb="4">
      <t>ジギョウ</t>
    </rPh>
    <rPh sb="5" eb="6">
      <t>ヨウ</t>
    </rPh>
    <rPh sb="8" eb="10">
      <t>ケイヒ</t>
    </rPh>
    <rPh sb="11" eb="13">
      <t>ハイブン</t>
    </rPh>
    <rPh sb="13" eb="16">
      <t>シハンキ</t>
    </rPh>
    <rPh sb="16" eb="17">
      <t>ベツ</t>
    </rPh>
    <rPh sb="17" eb="19">
      <t>ハッセイ</t>
    </rPh>
    <rPh sb="19" eb="21">
      <t>ヨテイ</t>
    </rPh>
    <rPh sb="21" eb="22">
      <t>ガク</t>
    </rPh>
    <rPh sb="23" eb="25">
      <t>ベッシ</t>
    </rPh>
    <phoneticPr fontId="2"/>
  </si>
  <si>
    <t>役員名簿（別紙３）</t>
    <rPh sb="0" eb="2">
      <t>ヤクイン</t>
    </rPh>
    <rPh sb="2" eb="4">
      <t>メイボ</t>
    </rPh>
    <rPh sb="5" eb="7">
      <t>ベッシ</t>
    </rPh>
    <phoneticPr fontId="2"/>
  </si>
  <si>
    <t>3-19　バイオマス原料利用単位</t>
    <rPh sb="10" eb="12">
      <t>ゲンリョウ</t>
    </rPh>
    <rPh sb="12" eb="14">
      <t>リヨウ</t>
    </rPh>
    <rPh sb="14" eb="16">
      <t>タンイ</t>
    </rPh>
    <phoneticPr fontId="2"/>
  </si>
  <si>
    <t>3-19　バイオマス原料利用単位（低位発熱量）</t>
    <rPh sb="10" eb="12">
      <t>ゲンリョウ</t>
    </rPh>
    <rPh sb="12" eb="14">
      <t>リヨウ</t>
    </rPh>
    <rPh sb="14" eb="16">
      <t>タンイ</t>
    </rPh>
    <rPh sb="17" eb="19">
      <t>テイイ</t>
    </rPh>
    <rPh sb="19" eb="21">
      <t>ハツネツ</t>
    </rPh>
    <rPh sb="21" eb="22">
      <t>リョウ</t>
    </rPh>
    <phoneticPr fontId="2"/>
  </si>
  <si>
    <t>年間発熱量表</t>
    <rPh sb="0" eb="2">
      <t>ネンカン</t>
    </rPh>
    <rPh sb="2" eb="4">
      <t>ハツネツ</t>
    </rPh>
    <rPh sb="4" eb="5">
      <t>リョウ</t>
    </rPh>
    <rPh sb="5" eb="6">
      <t>ヒョウ</t>
    </rPh>
    <phoneticPr fontId="2"/>
  </si>
  <si>
    <t>3-1　事業概要表年間総発熱量（給湯）</t>
    <rPh sb="4" eb="6">
      <t>ジギョウ</t>
    </rPh>
    <rPh sb="6" eb="8">
      <t>ガイヨウ</t>
    </rPh>
    <rPh sb="8" eb="9">
      <t>ヒョウ</t>
    </rPh>
    <rPh sb="16" eb="18">
      <t>キュウトウ</t>
    </rPh>
    <phoneticPr fontId="2"/>
  </si>
  <si>
    <t>3-1　事業概要表年間総発熱量（空調）</t>
    <rPh sb="4" eb="6">
      <t>ジギョウ</t>
    </rPh>
    <rPh sb="6" eb="8">
      <t>ガイヨウ</t>
    </rPh>
    <rPh sb="8" eb="9">
      <t>ヒョウ</t>
    </rPh>
    <rPh sb="16" eb="18">
      <t>クウチョウ</t>
    </rPh>
    <phoneticPr fontId="2"/>
  </si>
  <si>
    <t>3-1　事業概要表年間総発熱量（融雪）</t>
    <rPh sb="4" eb="6">
      <t>ジギョウ</t>
    </rPh>
    <rPh sb="6" eb="8">
      <t>ガイヨウ</t>
    </rPh>
    <rPh sb="8" eb="9">
      <t>ヒョウ</t>
    </rPh>
    <rPh sb="16" eb="18">
      <t>ユウセツ</t>
    </rPh>
    <phoneticPr fontId="2"/>
  </si>
  <si>
    <t>3-1　事業概要表年間総発熱量（その他）</t>
    <rPh sb="4" eb="6">
      <t>ジギョウ</t>
    </rPh>
    <rPh sb="6" eb="8">
      <t>ガイヨウ</t>
    </rPh>
    <rPh sb="8" eb="9">
      <t>ヒョウ</t>
    </rPh>
    <rPh sb="18" eb="19">
      <t>タ</t>
    </rPh>
    <phoneticPr fontId="2"/>
  </si>
  <si>
    <t>エネ種×年間総発熱量表</t>
    <rPh sb="2" eb="3">
      <t>シュ</t>
    </rPh>
    <rPh sb="10" eb="11">
      <t>ヒョウ</t>
    </rPh>
    <phoneticPr fontId="2"/>
  </si>
  <si>
    <t>太陽熱利用年間発熱量（給湯）</t>
    <rPh sb="0" eb="3">
      <t>タイヨウネツ</t>
    </rPh>
    <rPh sb="3" eb="5">
      <t>リヨウ</t>
    </rPh>
    <rPh sb="5" eb="7">
      <t>ネンカン</t>
    </rPh>
    <rPh sb="7" eb="9">
      <t>ハツネツ</t>
    </rPh>
    <rPh sb="9" eb="10">
      <t>リョウ</t>
    </rPh>
    <rPh sb="11" eb="13">
      <t>キュウトウ</t>
    </rPh>
    <phoneticPr fontId="2"/>
  </si>
  <si>
    <t>太陽熱利用年間発熱量（空調）</t>
    <rPh sb="0" eb="3">
      <t>タイヨウネツ</t>
    </rPh>
    <rPh sb="3" eb="5">
      <t>リヨウ</t>
    </rPh>
    <rPh sb="5" eb="7">
      <t>ネンカン</t>
    </rPh>
    <rPh sb="7" eb="9">
      <t>ハツネツ</t>
    </rPh>
    <rPh sb="9" eb="10">
      <t>リョウ</t>
    </rPh>
    <rPh sb="11" eb="13">
      <t>クウチョウ</t>
    </rPh>
    <phoneticPr fontId="2"/>
  </si>
  <si>
    <t>太陽熱利用年間発熱量（融雪）</t>
    <rPh sb="0" eb="3">
      <t>タイヨウネツ</t>
    </rPh>
    <rPh sb="3" eb="5">
      <t>リヨウ</t>
    </rPh>
    <rPh sb="5" eb="7">
      <t>ネンカン</t>
    </rPh>
    <rPh sb="7" eb="9">
      <t>ハツネツ</t>
    </rPh>
    <rPh sb="9" eb="10">
      <t>リョウ</t>
    </rPh>
    <rPh sb="11" eb="13">
      <t>ユウセツ</t>
    </rPh>
    <phoneticPr fontId="2"/>
  </si>
  <si>
    <t>太陽熱利用年間発熱量（その他）</t>
    <rPh sb="0" eb="3">
      <t>タイヨウネツ</t>
    </rPh>
    <rPh sb="3" eb="5">
      <t>リヨウ</t>
    </rPh>
    <rPh sb="5" eb="7">
      <t>ネンカン</t>
    </rPh>
    <rPh sb="7" eb="9">
      <t>ハツネツ</t>
    </rPh>
    <rPh sb="9" eb="10">
      <t>リョウ</t>
    </rPh>
    <rPh sb="13" eb="14">
      <t>タ</t>
    </rPh>
    <phoneticPr fontId="2"/>
  </si>
  <si>
    <t>温度差年間発熱量（給湯）</t>
    <rPh sb="3" eb="5">
      <t>ネンカン</t>
    </rPh>
    <rPh sb="5" eb="7">
      <t>ハツネツ</t>
    </rPh>
    <rPh sb="7" eb="8">
      <t>リョウ</t>
    </rPh>
    <rPh sb="9" eb="11">
      <t>キュウトウ</t>
    </rPh>
    <phoneticPr fontId="2"/>
  </si>
  <si>
    <t>温度差年間発熱量（空調）</t>
    <rPh sb="3" eb="5">
      <t>ネンカン</t>
    </rPh>
    <rPh sb="5" eb="7">
      <t>ハツネツ</t>
    </rPh>
    <rPh sb="7" eb="8">
      <t>リョウ</t>
    </rPh>
    <rPh sb="9" eb="11">
      <t>クウチョウ</t>
    </rPh>
    <phoneticPr fontId="2"/>
  </si>
  <si>
    <t>温度差年間発熱量（融雪）</t>
    <rPh sb="3" eb="5">
      <t>ネンカン</t>
    </rPh>
    <rPh sb="5" eb="7">
      <t>ハツネツ</t>
    </rPh>
    <rPh sb="7" eb="8">
      <t>リョウ</t>
    </rPh>
    <rPh sb="9" eb="11">
      <t>ユウセツ</t>
    </rPh>
    <phoneticPr fontId="2"/>
  </si>
  <si>
    <t>温度差年間発熱量（その他）</t>
    <rPh sb="3" eb="5">
      <t>ネンカン</t>
    </rPh>
    <rPh sb="5" eb="7">
      <t>ハツネツ</t>
    </rPh>
    <rPh sb="7" eb="8">
      <t>リョウ</t>
    </rPh>
    <rPh sb="11" eb="12">
      <t>タ</t>
    </rPh>
    <phoneticPr fontId="2"/>
  </si>
  <si>
    <t>温度差再エネ率（給湯）</t>
    <rPh sb="3" eb="4">
      <t>サイ</t>
    </rPh>
    <rPh sb="6" eb="7">
      <t>リツ</t>
    </rPh>
    <rPh sb="8" eb="10">
      <t>キュウトウ</t>
    </rPh>
    <phoneticPr fontId="2"/>
  </si>
  <si>
    <t>温度差再エネ率（空調）</t>
    <rPh sb="3" eb="4">
      <t>サイ</t>
    </rPh>
    <rPh sb="6" eb="7">
      <t>リツ</t>
    </rPh>
    <rPh sb="8" eb="10">
      <t>クウチョウ</t>
    </rPh>
    <phoneticPr fontId="2"/>
  </si>
  <si>
    <t>温度差再エネ率（融雪）</t>
    <rPh sb="3" eb="4">
      <t>サイ</t>
    </rPh>
    <rPh sb="6" eb="7">
      <t>リツ</t>
    </rPh>
    <rPh sb="8" eb="10">
      <t>ユウセツ</t>
    </rPh>
    <phoneticPr fontId="2"/>
  </si>
  <si>
    <t>温度差再エネ率（その他）</t>
    <rPh sb="3" eb="4">
      <t>サイ</t>
    </rPh>
    <rPh sb="6" eb="7">
      <t>リツ</t>
    </rPh>
    <rPh sb="10" eb="11">
      <t>タ</t>
    </rPh>
    <phoneticPr fontId="2"/>
  </si>
  <si>
    <t>雪氷熱年間発熱量（給湯）</t>
    <rPh sb="3" eb="5">
      <t>ネンカン</t>
    </rPh>
    <rPh sb="5" eb="7">
      <t>ハツネツ</t>
    </rPh>
    <rPh sb="7" eb="8">
      <t>リョウ</t>
    </rPh>
    <rPh sb="9" eb="11">
      <t>キュウトウ</t>
    </rPh>
    <phoneticPr fontId="2"/>
  </si>
  <si>
    <t>雪氷熱年間発熱量（空調）</t>
    <rPh sb="3" eb="5">
      <t>ネンカン</t>
    </rPh>
    <rPh sb="5" eb="7">
      <t>ハツネツ</t>
    </rPh>
    <rPh sb="7" eb="8">
      <t>リョウ</t>
    </rPh>
    <rPh sb="9" eb="11">
      <t>クウチョウ</t>
    </rPh>
    <phoneticPr fontId="2"/>
  </si>
  <si>
    <t>雪氷熱年間発熱量（融雪）</t>
    <rPh sb="3" eb="5">
      <t>ネンカン</t>
    </rPh>
    <rPh sb="5" eb="7">
      <t>ハツネツ</t>
    </rPh>
    <rPh sb="7" eb="8">
      <t>リョウ</t>
    </rPh>
    <rPh sb="9" eb="11">
      <t>ユウセツ</t>
    </rPh>
    <phoneticPr fontId="2"/>
  </si>
  <si>
    <t>雪氷熱年間発熱量（その他）</t>
    <rPh sb="3" eb="5">
      <t>ネンカン</t>
    </rPh>
    <rPh sb="5" eb="7">
      <t>ハツネツ</t>
    </rPh>
    <rPh sb="7" eb="8">
      <t>リョウ</t>
    </rPh>
    <rPh sb="11" eb="12">
      <t>タ</t>
    </rPh>
    <phoneticPr fontId="2"/>
  </si>
  <si>
    <t>雪氷熱再エネ率（給湯）</t>
    <rPh sb="3" eb="4">
      <t>サイ</t>
    </rPh>
    <rPh sb="6" eb="7">
      <t>リツ</t>
    </rPh>
    <rPh sb="8" eb="10">
      <t>キュウトウ</t>
    </rPh>
    <phoneticPr fontId="2"/>
  </si>
  <si>
    <t>雪氷熱再エネ率（空調）</t>
    <rPh sb="3" eb="4">
      <t>サイ</t>
    </rPh>
    <rPh sb="6" eb="7">
      <t>リツ</t>
    </rPh>
    <rPh sb="8" eb="10">
      <t>クウチョウ</t>
    </rPh>
    <phoneticPr fontId="2"/>
  </si>
  <si>
    <t>雪氷熱再エネ率（融雪）</t>
    <rPh sb="3" eb="4">
      <t>サイ</t>
    </rPh>
    <rPh sb="6" eb="7">
      <t>リツ</t>
    </rPh>
    <rPh sb="8" eb="10">
      <t>ユウセツ</t>
    </rPh>
    <phoneticPr fontId="2"/>
  </si>
  <si>
    <t>雪氷熱再エネ率（その他）</t>
    <rPh sb="3" eb="4">
      <t>サイ</t>
    </rPh>
    <rPh sb="6" eb="7">
      <t>リツ</t>
    </rPh>
    <rPh sb="10" eb="11">
      <t>タ</t>
    </rPh>
    <phoneticPr fontId="2"/>
  </si>
  <si>
    <t>地中熱年間発熱量（給湯）</t>
    <rPh sb="3" eb="5">
      <t>ネンカン</t>
    </rPh>
    <rPh sb="5" eb="7">
      <t>ハツネツ</t>
    </rPh>
    <rPh sb="7" eb="8">
      <t>リョウ</t>
    </rPh>
    <rPh sb="9" eb="11">
      <t>キュウトウ</t>
    </rPh>
    <phoneticPr fontId="2"/>
  </si>
  <si>
    <t>地中熱年間発熱量（空調）</t>
    <rPh sb="3" eb="5">
      <t>ネンカン</t>
    </rPh>
    <rPh sb="5" eb="7">
      <t>ハツネツ</t>
    </rPh>
    <rPh sb="7" eb="8">
      <t>リョウ</t>
    </rPh>
    <rPh sb="9" eb="11">
      <t>クウチョウ</t>
    </rPh>
    <phoneticPr fontId="2"/>
  </si>
  <si>
    <t>地中熱年間発熱量（融雪）</t>
    <rPh sb="3" eb="5">
      <t>ネンカン</t>
    </rPh>
    <rPh sb="5" eb="7">
      <t>ハツネツ</t>
    </rPh>
    <rPh sb="7" eb="8">
      <t>リョウ</t>
    </rPh>
    <rPh sb="9" eb="11">
      <t>ユウセツ</t>
    </rPh>
    <phoneticPr fontId="2"/>
  </si>
  <si>
    <t>地中熱年間発熱量（その他）</t>
    <rPh sb="3" eb="5">
      <t>ネンカン</t>
    </rPh>
    <rPh sb="5" eb="7">
      <t>ハツネツ</t>
    </rPh>
    <rPh sb="7" eb="8">
      <t>リョウ</t>
    </rPh>
    <rPh sb="11" eb="12">
      <t>タ</t>
    </rPh>
    <phoneticPr fontId="2"/>
  </si>
  <si>
    <t>地中熱再エネ率（給湯）</t>
    <rPh sb="3" eb="4">
      <t>サイ</t>
    </rPh>
    <rPh sb="6" eb="7">
      <t>リツ</t>
    </rPh>
    <rPh sb="8" eb="10">
      <t>キュウトウ</t>
    </rPh>
    <phoneticPr fontId="2"/>
  </si>
  <si>
    <t>地中熱再エネ率（空調）</t>
    <rPh sb="3" eb="4">
      <t>サイ</t>
    </rPh>
    <rPh sb="6" eb="7">
      <t>リツ</t>
    </rPh>
    <rPh sb="8" eb="10">
      <t>クウチョウ</t>
    </rPh>
    <phoneticPr fontId="2"/>
  </si>
  <si>
    <t>地中熱再エネ率（融雪）</t>
    <rPh sb="3" eb="4">
      <t>サイ</t>
    </rPh>
    <rPh sb="6" eb="7">
      <t>リツ</t>
    </rPh>
    <rPh sb="8" eb="10">
      <t>ユウセツ</t>
    </rPh>
    <phoneticPr fontId="2"/>
  </si>
  <si>
    <t>地中熱再エネ率（その他）</t>
    <rPh sb="3" eb="4">
      <t>サイ</t>
    </rPh>
    <rPh sb="6" eb="7">
      <t>リツ</t>
    </rPh>
    <rPh sb="10" eb="11">
      <t>タ</t>
    </rPh>
    <phoneticPr fontId="2"/>
  </si>
  <si>
    <t>バイオマス熱年間発熱量（給湯）</t>
    <rPh sb="6" eb="8">
      <t>ネンカン</t>
    </rPh>
    <rPh sb="8" eb="10">
      <t>ハツネツ</t>
    </rPh>
    <rPh sb="10" eb="11">
      <t>リョウ</t>
    </rPh>
    <rPh sb="12" eb="14">
      <t>キュウトウ</t>
    </rPh>
    <phoneticPr fontId="2"/>
  </si>
  <si>
    <t>バイオマス熱年間発熱量（空調）</t>
    <rPh sb="6" eb="8">
      <t>ネンカン</t>
    </rPh>
    <rPh sb="8" eb="10">
      <t>ハツネツ</t>
    </rPh>
    <rPh sb="10" eb="11">
      <t>リョウ</t>
    </rPh>
    <rPh sb="12" eb="14">
      <t>クウチョウ</t>
    </rPh>
    <phoneticPr fontId="2"/>
  </si>
  <si>
    <t>バイオマス熱年間発熱量（融雪）</t>
    <rPh sb="6" eb="8">
      <t>ネンカン</t>
    </rPh>
    <rPh sb="8" eb="10">
      <t>ハツネツ</t>
    </rPh>
    <rPh sb="10" eb="11">
      <t>リョウ</t>
    </rPh>
    <rPh sb="12" eb="14">
      <t>ユウセツ</t>
    </rPh>
    <phoneticPr fontId="2"/>
  </si>
  <si>
    <t>バイオマス熱年間発熱量（その他）</t>
    <rPh sb="6" eb="8">
      <t>ネンカン</t>
    </rPh>
    <rPh sb="8" eb="10">
      <t>ハツネツ</t>
    </rPh>
    <rPh sb="10" eb="11">
      <t>リョウ</t>
    </rPh>
    <rPh sb="14" eb="15">
      <t>タ</t>
    </rPh>
    <phoneticPr fontId="2"/>
  </si>
  <si>
    <t>バイオマス熱再エネ率（給湯）</t>
    <rPh sb="6" eb="7">
      <t>サイ</t>
    </rPh>
    <rPh sb="9" eb="10">
      <t>リツ</t>
    </rPh>
    <rPh sb="11" eb="13">
      <t>キュウトウ</t>
    </rPh>
    <phoneticPr fontId="2"/>
  </si>
  <si>
    <t>バイオマス熱再エネ率（空調）</t>
    <rPh sb="6" eb="7">
      <t>サイ</t>
    </rPh>
    <rPh sb="9" eb="10">
      <t>リツ</t>
    </rPh>
    <rPh sb="11" eb="13">
      <t>クウチョウ</t>
    </rPh>
    <phoneticPr fontId="2"/>
  </si>
  <si>
    <t>バイオマス熱再エネ率（融雪）</t>
    <rPh sb="6" eb="7">
      <t>サイ</t>
    </rPh>
    <rPh sb="9" eb="10">
      <t>リツ</t>
    </rPh>
    <rPh sb="11" eb="13">
      <t>ユウセツ</t>
    </rPh>
    <phoneticPr fontId="2"/>
  </si>
  <si>
    <t>バイオマス熱再エネ率（その他）</t>
    <rPh sb="6" eb="7">
      <t>サイ</t>
    </rPh>
    <rPh sb="9" eb="10">
      <t>リツ</t>
    </rPh>
    <rPh sb="13" eb="14">
      <t>タ</t>
    </rPh>
    <phoneticPr fontId="2"/>
  </si>
  <si>
    <t>固体</t>
    <rPh sb="0" eb="2">
      <t>コタイ</t>
    </rPh>
    <phoneticPr fontId="2"/>
  </si>
  <si>
    <t>１．補助事業に要する経費及び調達方法</t>
    <rPh sb="2" eb="4">
      <t>ホジョ</t>
    </rPh>
    <rPh sb="4" eb="6">
      <t>ジギョウ</t>
    </rPh>
    <rPh sb="7" eb="8">
      <t>ヨウ</t>
    </rPh>
    <rPh sb="10" eb="12">
      <t>ケイヒ</t>
    </rPh>
    <rPh sb="12" eb="13">
      <t>オヨ</t>
    </rPh>
    <rPh sb="14" eb="16">
      <t>チョウタツ</t>
    </rPh>
    <rPh sb="16" eb="18">
      <t>ホウホウ</t>
    </rPh>
    <phoneticPr fontId="2"/>
  </si>
  <si>
    <t>１．許認可、権利関係等事業実施の前提となる事項及び実施上問題となる事項</t>
    <rPh sb="2" eb="5">
      <t>キョニンカ</t>
    </rPh>
    <rPh sb="6" eb="8">
      <t>ケンリ</t>
    </rPh>
    <rPh sb="8" eb="10">
      <t>カンケイ</t>
    </rPh>
    <rPh sb="10" eb="11">
      <t>トウ</t>
    </rPh>
    <rPh sb="11" eb="13">
      <t>ジギョウ</t>
    </rPh>
    <rPh sb="13" eb="15">
      <t>ジッシ</t>
    </rPh>
    <rPh sb="16" eb="18">
      <t>ゼンテイ</t>
    </rPh>
    <rPh sb="21" eb="23">
      <t>ジコウ</t>
    </rPh>
    <rPh sb="23" eb="24">
      <t>オヨ</t>
    </rPh>
    <rPh sb="25" eb="27">
      <t>ジッシ</t>
    </rPh>
    <rPh sb="27" eb="28">
      <t>ジョウ</t>
    </rPh>
    <rPh sb="28" eb="30">
      <t>モンダイ</t>
    </rPh>
    <rPh sb="33" eb="35">
      <t>ジコウ</t>
    </rPh>
    <phoneticPr fontId="2"/>
  </si>
  <si>
    <t>建物本体建設工事（補助対象外）</t>
    <phoneticPr fontId="2"/>
  </si>
  <si>
    <t>工事に係る工程表</t>
    <rPh sb="0" eb="2">
      <t>コウジ</t>
    </rPh>
    <rPh sb="3" eb="4">
      <t>カカ</t>
    </rPh>
    <rPh sb="5" eb="8">
      <t>コウテイヒョウ</t>
    </rPh>
    <phoneticPr fontId="2"/>
  </si>
  <si>
    <t>エネルギー賦存状況に関する根拠資料</t>
    <rPh sb="5" eb="7">
      <t>フソン</t>
    </rPh>
    <rPh sb="7" eb="9">
      <t>ジョウキョウ</t>
    </rPh>
    <rPh sb="10" eb="11">
      <t>カン</t>
    </rPh>
    <rPh sb="13" eb="15">
      <t>コンキョ</t>
    </rPh>
    <rPh sb="15" eb="17">
      <t>シリョウ</t>
    </rPh>
    <phoneticPr fontId="2"/>
  </si>
  <si>
    <t>当該実施年度</t>
    <rPh sb="0" eb="2">
      <t>トウガイ</t>
    </rPh>
    <rPh sb="2" eb="4">
      <t>ジッシ</t>
    </rPh>
    <rPh sb="4" eb="6">
      <t>ネンド</t>
    </rPh>
    <phoneticPr fontId="2"/>
  </si>
  <si>
    <t>当該年度実施期間</t>
    <rPh sb="0" eb="2">
      <t>トウガイ</t>
    </rPh>
    <rPh sb="2" eb="4">
      <t>ネンド</t>
    </rPh>
    <rPh sb="4" eb="6">
      <t>ジッシ</t>
    </rPh>
    <rPh sb="6" eb="8">
      <t>キカン</t>
    </rPh>
    <phoneticPr fontId="2"/>
  </si>
  <si>
    <t>１．設備（複数の型式を導入する場合は、それぞれの型式ごとにまとめてください）</t>
    <rPh sb="2" eb="4">
      <t>セツビ</t>
    </rPh>
    <rPh sb="5" eb="7">
      <t>フクスウ</t>
    </rPh>
    <rPh sb="8" eb="10">
      <t>カタシキ</t>
    </rPh>
    <rPh sb="11" eb="13">
      <t>ドウニュウ</t>
    </rPh>
    <rPh sb="15" eb="17">
      <t>バアイ</t>
    </rPh>
    <rPh sb="24" eb="26">
      <t>カタシキ</t>
    </rPh>
    <phoneticPr fontId="3"/>
  </si>
  <si>
    <t>(２つ目の型式)</t>
    <rPh sb="3" eb="4">
      <t>メ</t>
    </rPh>
    <rPh sb="5" eb="7">
      <t>カタシキ</t>
    </rPh>
    <phoneticPr fontId="3"/>
  </si>
  <si>
    <t>(３つ目の型式)</t>
    <rPh sb="3" eb="4">
      <t>メ</t>
    </rPh>
    <rPh sb="5" eb="7">
      <t>カタシキ</t>
    </rPh>
    <phoneticPr fontId="3"/>
  </si>
  <si>
    <t>・後処理設備</t>
    <rPh sb="1" eb="2">
      <t>アト</t>
    </rPh>
    <rPh sb="2" eb="4">
      <t>ショリ</t>
    </rPh>
    <rPh sb="4" eb="6">
      <t>セツビ</t>
    </rPh>
    <phoneticPr fontId="8"/>
  </si>
  <si>
    <t>集熱器</t>
    <rPh sb="0" eb="1">
      <t>シュウ</t>
    </rPh>
    <rPh sb="1" eb="2">
      <t>ネツ</t>
    </rPh>
    <rPh sb="2" eb="3">
      <t>キ</t>
    </rPh>
    <phoneticPr fontId="3"/>
  </si>
  <si>
    <t>2機目フラグ</t>
    <rPh sb="1" eb="2">
      <t>キ</t>
    </rPh>
    <rPh sb="2" eb="3">
      <t>メ</t>
    </rPh>
    <phoneticPr fontId="3"/>
  </si>
  <si>
    <t>3機目フラグ</t>
    <rPh sb="1" eb="2">
      <t>キ</t>
    </rPh>
    <rPh sb="2" eb="3">
      <t>メ</t>
    </rPh>
    <phoneticPr fontId="3"/>
  </si>
  <si>
    <t>事業実施期間</t>
    <rPh sb="0" eb="2">
      <t>ジギョウ</t>
    </rPh>
    <rPh sb="2" eb="4">
      <t>ジッシ</t>
    </rPh>
    <rPh sb="4" eb="6">
      <t>キカン</t>
    </rPh>
    <phoneticPr fontId="3"/>
  </si>
  <si>
    <t>設備導入事業内容</t>
    <rPh sb="0" eb="2">
      <t>セツビ</t>
    </rPh>
    <rPh sb="2" eb="4">
      <t>ドウニュウ</t>
    </rPh>
    <rPh sb="4" eb="6">
      <t>ジギョウ</t>
    </rPh>
    <rPh sb="6" eb="8">
      <t>ナイヨウ</t>
    </rPh>
    <phoneticPr fontId="3"/>
  </si>
  <si>
    <t>/年</t>
    <rPh sb="1" eb="2">
      <t>ネン</t>
    </rPh>
    <phoneticPr fontId="2"/>
  </si>
  <si>
    <r>
      <t>Ｎｍ</t>
    </r>
    <r>
      <rPr>
        <vertAlign val="superscript"/>
        <sz val="11"/>
        <color indexed="8"/>
        <rFont val="ＭＳ 明朝"/>
        <family val="1"/>
        <charset val="128"/>
      </rPr>
      <t>３</t>
    </r>
    <r>
      <rPr>
        <sz val="11"/>
        <color indexed="8"/>
        <rFont val="ＭＳ 明朝"/>
        <family val="1"/>
        <charset val="128"/>
      </rPr>
      <t>/ｈ</t>
    </r>
    <phoneticPr fontId="2"/>
  </si>
  <si>
    <t>3-18</t>
  </si>
  <si>
    <t>3-27</t>
  </si>
  <si>
    <t>添付資料8</t>
    <rPh sb="0" eb="2">
      <t>テンプ</t>
    </rPh>
    <rPh sb="2" eb="4">
      <t>シリョウ</t>
    </rPh>
    <phoneticPr fontId="2"/>
  </si>
  <si>
    <t>採点審査の際に
考慮する項目</t>
    <rPh sb="0" eb="2">
      <t>サイテン</t>
    </rPh>
    <rPh sb="2" eb="4">
      <t>シンサ</t>
    </rPh>
    <rPh sb="5" eb="6">
      <t>サイ</t>
    </rPh>
    <rPh sb="8" eb="10">
      <t>コウリョ</t>
    </rPh>
    <rPh sb="12" eb="14">
      <t>コウモク</t>
    </rPh>
    <phoneticPr fontId="2"/>
  </si>
  <si>
    <t>利子率を0%とし、年経費率を１／運転年数として算出してください。</t>
    <rPh sb="0" eb="2">
      <t>リシ</t>
    </rPh>
    <rPh sb="2" eb="3">
      <t>リツ</t>
    </rPh>
    <rPh sb="9" eb="10">
      <t>ネン</t>
    </rPh>
    <rPh sb="10" eb="12">
      <t>ケイヒ</t>
    </rPh>
    <rPh sb="12" eb="13">
      <t>リツ</t>
    </rPh>
    <rPh sb="16" eb="18">
      <t>ウンテン</t>
    </rPh>
    <rPh sb="18" eb="20">
      <t>ネンスウ</t>
    </rPh>
    <rPh sb="23" eb="25">
      <t>サンシュツ</t>
    </rPh>
    <phoneticPr fontId="2"/>
  </si>
  <si>
    <t>②</t>
    <phoneticPr fontId="2"/>
  </si>
  <si>
    <t>③</t>
    <phoneticPr fontId="2"/>
  </si>
  <si>
    <t>④</t>
    <phoneticPr fontId="2"/>
  </si>
  <si>
    <t>(①×②＋③) ／ ④</t>
    <phoneticPr fontId="2"/>
  </si>
  <si>
    <t>利用用途</t>
    <rPh sb="0" eb="2">
      <t>リヨウ</t>
    </rPh>
    <rPh sb="2" eb="4">
      <t>ヨウト</t>
    </rPh>
    <phoneticPr fontId="2"/>
  </si>
  <si>
    <t>＜全体スケジュール＞（複数年度事業の場合のみ記入してください）</t>
    <rPh sb="11" eb="13">
      <t>フクスウ</t>
    </rPh>
    <rPh sb="13" eb="15">
      <t>ネンド</t>
    </rPh>
    <rPh sb="15" eb="17">
      <t>ジギョウ</t>
    </rPh>
    <rPh sb="18" eb="20">
      <t>バアイ</t>
    </rPh>
    <rPh sb="22" eb="24">
      <t>キニュウ</t>
    </rPh>
    <phoneticPr fontId="3"/>
  </si>
  <si>
    <t>＜請負会社選定方法＞</t>
    <rPh sb="1" eb="3">
      <t>ウケオイ</t>
    </rPh>
    <rPh sb="3" eb="5">
      <t>ガイシャ</t>
    </rPh>
    <rPh sb="5" eb="7">
      <t>センテイ</t>
    </rPh>
    <rPh sb="7" eb="9">
      <t>ホウホウ</t>
    </rPh>
    <phoneticPr fontId="2"/>
  </si>
  <si>
    <t>２．設備の保守計画</t>
    <rPh sb="2" eb="4">
      <t>セツビ</t>
    </rPh>
    <rPh sb="5" eb="7">
      <t>ホシュ</t>
    </rPh>
    <rPh sb="7" eb="9">
      <t>ケイカク</t>
    </rPh>
    <phoneticPr fontId="2"/>
  </si>
  <si>
    <t>実施設計費</t>
    <rPh sb="0" eb="2">
      <t>ジッシ</t>
    </rPh>
    <rPh sb="2" eb="4">
      <t>セッケイ</t>
    </rPh>
    <rPh sb="4" eb="5">
      <t>ヒ</t>
    </rPh>
    <phoneticPr fontId="2"/>
  </si>
  <si>
    <t>～</t>
    <phoneticPr fontId="2"/>
  </si>
  <si>
    <t>補助事業の
目的及び内容</t>
    <rPh sb="0" eb="2">
      <t>ホジョ</t>
    </rPh>
    <rPh sb="2" eb="4">
      <t>ジギョウ</t>
    </rPh>
    <rPh sb="6" eb="8">
      <t>モクテキ</t>
    </rPh>
    <rPh sb="8" eb="9">
      <t>オヨ</t>
    </rPh>
    <rPh sb="10" eb="12">
      <t>ナイヨウ</t>
    </rPh>
    <phoneticPr fontId="3"/>
  </si>
  <si>
    <r>
      <rPr>
        <sz val="10"/>
        <rFont val="ＭＳ 明朝"/>
        <family val="1"/>
        <charset val="128"/>
      </rPr>
      <t>事業名</t>
    </r>
    <r>
      <rPr>
        <sz val="11"/>
        <rFont val="ＭＳ 明朝"/>
        <family val="1"/>
        <charset val="128"/>
      </rPr>
      <t xml:space="preserve">
</t>
    </r>
    <r>
      <rPr>
        <sz val="9"/>
        <rFont val="ＭＳ 明朝"/>
        <family val="1"/>
        <charset val="128"/>
      </rPr>
      <t>（補助事業の名称）</t>
    </r>
    <rPh sb="0" eb="2">
      <t>ジギョウ</t>
    </rPh>
    <rPh sb="2" eb="3">
      <t>メイ</t>
    </rPh>
    <phoneticPr fontId="3"/>
  </si>
  <si>
    <t>開始年度～終了年度</t>
    <rPh sb="0" eb="2">
      <t>カイシ</t>
    </rPh>
    <rPh sb="2" eb="4">
      <t>ネンド</t>
    </rPh>
    <rPh sb="5" eb="7">
      <t>シュウリョウ</t>
    </rPh>
    <rPh sb="7" eb="9">
      <t>ネンド</t>
    </rPh>
    <phoneticPr fontId="2"/>
  </si>
  <si>
    <t>補助率</t>
    <rPh sb="0" eb="3">
      <t>ホジョリツ</t>
    </rPh>
    <phoneticPr fontId="2"/>
  </si>
  <si>
    <t>補助率（分子／分母）</t>
    <rPh sb="0" eb="3">
      <t>ホジョリツ</t>
    </rPh>
    <rPh sb="4" eb="6">
      <t>ブンシ</t>
    </rPh>
    <rPh sb="7" eb="9">
      <t>ブンボ</t>
    </rPh>
    <phoneticPr fontId="2"/>
  </si>
  <si>
    <t>実施計画概要　新規・継続の別</t>
    <rPh sb="0" eb="2">
      <t>ジッシ</t>
    </rPh>
    <rPh sb="2" eb="4">
      <t>ケイカク</t>
    </rPh>
    <rPh sb="4" eb="6">
      <t>ガイヨウ</t>
    </rPh>
    <rPh sb="7" eb="9">
      <t>シンキ</t>
    </rPh>
    <rPh sb="10" eb="12">
      <t>ケイゾク</t>
    </rPh>
    <rPh sb="13" eb="14">
      <t>ベツ</t>
    </rPh>
    <phoneticPr fontId="2"/>
  </si>
  <si>
    <t>交付決定日</t>
    <rPh sb="0" eb="2">
      <t>コウフ</t>
    </rPh>
    <rPh sb="2" eb="4">
      <t>ケッテイ</t>
    </rPh>
    <rPh sb="4" eb="5">
      <t>ビ</t>
    </rPh>
    <phoneticPr fontId="3"/>
  </si>
  <si>
    <t>１／３</t>
    <phoneticPr fontId="2"/>
  </si>
  <si>
    <t>実施計画　3-6 熱利用単価の算定について</t>
    <rPh sb="0" eb="2">
      <t>ジッシ</t>
    </rPh>
    <rPh sb="2" eb="4">
      <t>ケイカク</t>
    </rPh>
    <rPh sb="9" eb="10">
      <t>ネツ</t>
    </rPh>
    <rPh sb="10" eb="12">
      <t>リヨウ</t>
    </rPh>
    <rPh sb="12" eb="14">
      <t>タンカ</t>
    </rPh>
    <rPh sb="15" eb="17">
      <t>サンテイ</t>
    </rPh>
    <phoneticPr fontId="2"/>
  </si>
  <si>
    <t>実施計画　3-7 設備及び導入効果</t>
    <rPh sb="0" eb="2">
      <t>ジッシ</t>
    </rPh>
    <rPh sb="2" eb="4">
      <t>ケイカク</t>
    </rPh>
    <rPh sb="9" eb="11">
      <t>セツビ</t>
    </rPh>
    <rPh sb="11" eb="12">
      <t>オヨ</t>
    </rPh>
    <rPh sb="13" eb="15">
      <t>ドウニュウ</t>
    </rPh>
    <rPh sb="15" eb="17">
      <t>コウカ</t>
    </rPh>
    <phoneticPr fontId="2"/>
  </si>
  <si>
    <t>実施計画　3-25 事業実施体制</t>
    <rPh sb="0" eb="2">
      <t>ジッシ</t>
    </rPh>
    <rPh sb="2" eb="4">
      <t>ケイカク</t>
    </rPh>
    <rPh sb="10" eb="12">
      <t>ジギョウ</t>
    </rPh>
    <rPh sb="12" eb="14">
      <t>ジッシ</t>
    </rPh>
    <rPh sb="14" eb="16">
      <t>タイセイ</t>
    </rPh>
    <phoneticPr fontId="2"/>
  </si>
  <si>
    <t>事業計画</t>
    <rPh sb="0" eb="2">
      <t>ジギョウ</t>
    </rPh>
    <rPh sb="2" eb="4">
      <t>ケイカク</t>
    </rPh>
    <phoneticPr fontId="3"/>
  </si>
  <si>
    <t>（別紙３）</t>
    <rPh sb="1" eb="3">
      <t>ベッシ</t>
    </rPh>
    <phoneticPr fontId="2"/>
  </si>
  <si>
    <t>役 員 名 簿</t>
    <rPh sb="0" eb="1">
      <t>ヤク</t>
    </rPh>
    <rPh sb="2" eb="3">
      <t>イン</t>
    </rPh>
    <rPh sb="4" eb="5">
      <t>ナ</t>
    </rPh>
    <rPh sb="6" eb="7">
      <t>ボ</t>
    </rPh>
    <phoneticPr fontId="3"/>
  </si>
  <si>
    <t>氏名カナ</t>
  </si>
  <si>
    <t>氏名漢字</t>
  </si>
  <si>
    <t>生年月日</t>
  </si>
  <si>
    <t>性別</t>
  </si>
  <si>
    <t>会社名</t>
  </si>
  <si>
    <t>役職名</t>
  </si>
  <si>
    <t>和暦</t>
  </si>
  <si>
    <t>年</t>
  </si>
  <si>
    <t>月</t>
  </si>
  <si>
    <t>日</t>
  </si>
  <si>
    <t>申請する補助率</t>
    <rPh sb="0" eb="2">
      <t>シンセイ</t>
    </rPh>
    <rPh sb="4" eb="7">
      <t>ホジョリツ</t>
    </rPh>
    <phoneticPr fontId="3"/>
  </si>
  <si>
    <t>〒</t>
    <phoneticPr fontId="2"/>
  </si>
  <si>
    <t>指定・認定を受けている
地方公共団体</t>
    <rPh sb="0" eb="2">
      <t>シテイ</t>
    </rPh>
    <rPh sb="3" eb="5">
      <t>ニンテイ</t>
    </rPh>
    <rPh sb="6" eb="7">
      <t>ウ</t>
    </rPh>
    <rPh sb="12" eb="14">
      <t>チホウ</t>
    </rPh>
    <rPh sb="14" eb="16">
      <t>コウキョウ</t>
    </rPh>
    <rPh sb="16" eb="18">
      <t>ダンタイ</t>
    </rPh>
    <phoneticPr fontId="2"/>
  </si>
  <si>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</si>
  <si>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</si>
  <si>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</si>
  <si>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</si>
  <si>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</si>
  <si>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</si>
  <si>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</si>
  <si>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</si>
  <si>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</si>
  <si>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</si>
  <si>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</si>
  <si>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</si>
  <si>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</si>
  <si>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</si>
  <si>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</si>
  <si>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</si>
  <si>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</si>
  <si>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</si>
  <si>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</si>
  <si>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</si>
  <si>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</si>
  <si>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</si>
  <si>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</si>
  <si>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</si>
  <si>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</si>
  <si>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</si>
  <si>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</si>
  <si>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</si>
  <si>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</si>
  <si>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</si>
  <si>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</si>
  <si>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</si>
  <si>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</si>
  <si>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</si>
  <si>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</si>
  <si>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</si>
  <si>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</si>
  <si>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</si>
  <si>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</si>
  <si>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</si>
  <si>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</si>
  <si>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</si>
  <si>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</si>
  <si>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</si>
  <si>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</si>
  <si>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</si>
  <si>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</si>
  <si>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</si>
  <si>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当該事業に対する
地方公共団体の財政支援</t>
    <rPh sb="0" eb="2">
      <t>トウガイ</t>
    </rPh>
    <rPh sb="2" eb="4">
      <t>ジギョウ</t>
    </rPh>
    <rPh sb="5" eb="6">
      <t>タイ</t>
    </rPh>
    <rPh sb="9" eb="11">
      <t>チホウ</t>
    </rPh>
    <rPh sb="11" eb="13">
      <t>コウキョウ</t>
    </rPh>
    <rPh sb="13" eb="15">
      <t>ダンタイ</t>
    </rPh>
    <rPh sb="16" eb="18">
      <t>ザイセイ</t>
    </rPh>
    <rPh sb="18" eb="20">
      <t>シエン</t>
    </rPh>
    <phoneticPr fontId="2"/>
  </si>
  <si>
    <t>地方公共団体と連携した
普及啓発事業の
実施内容</t>
    <rPh sb="0" eb="2">
      <t>チホウ</t>
    </rPh>
    <rPh sb="2" eb="4">
      <t>コウキョウ</t>
    </rPh>
    <rPh sb="4" eb="6">
      <t>ダンタイ</t>
    </rPh>
    <rPh sb="7" eb="9">
      <t>レンケイ</t>
    </rPh>
    <rPh sb="12" eb="14">
      <t>フキュウ</t>
    </rPh>
    <rPh sb="14" eb="16">
      <t>ケイハツ</t>
    </rPh>
    <rPh sb="16" eb="18">
      <t>ジギョウ</t>
    </rPh>
    <rPh sb="20" eb="22">
      <t>ジッシ</t>
    </rPh>
    <rPh sb="22" eb="24">
      <t>ナイヨウ</t>
    </rPh>
    <phoneticPr fontId="2"/>
  </si>
  <si>
    <t>担当部署名</t>
    <rPh sb="0" eb="2">
      <t>タントウ</t>
    </rPh>
    <rPh sb="2" eb="4">
      <t>ブショ</t>
    </rPh>
    <rPh sb="4" eb="5">
      <t>メイ</t>
    </rPh>
    <phoneticPr fontId="2"/>
  </si>
  <si>
    <t>他地域への波及効果　等</t>
    <rPh sb="0" eb="1">
      <t>ホカ</t>
    </rPh>
    <rPh sb="1" eb="3">
      <t>チイキ</t>
    </rPh>
    <rPh sb="5" eb="7">
      <t>ハキュウ</t>
    </rPh>
    <rPh sb="7" eb="9">
      <t>コウカ</t>
    </rPh>
    <rPh sb="10" eb="11">
      <t>トウ</t>
    </rPh>
    <phoneticPr fontId="2"/>
  </si>
  <si>
    <t>当該地域の
再生可能エネルギー
導入促進効果、波及効果　等</t>
    <rPh sb="0" eb="2">
      <t>トウガイ</t>
    </rPh>
    <rPh sb="2" eb="4">
      <t>チイキ</t>
    </rPh>
    <rPh sb="6" eb="8">
      <t>サイセイ</t>
    </rPh>
    <rPh sb="8" eb="10">
      <t>カノウ</t>
    </rPh>
    <rPh sb="16" eb="18">
      <t>ドウニュウ</t>
    </rPh>
    <rPh sb="18" eb="20">
      <t>ソクシン</t>
    </rPh>
    <rPh sb="20" eb="22">
      <t>コウカ</t>
    </rPh>
    <rPh sb="23" eb="25">
      <t>ハキュウ</t>
    </rPh>
    <rPh sb="25" eb="27">
      <t>コウカ</t>
    </rPh>
    <rPh sb="28" eb="29">
      <t>トウ</t>
    </rPh>
    <phoneticPr fontId="2"/>
  </si>
  <si>
    <t>再生エネルギー利用設備の設置場所が離島・へき地の申請案件</t>
    <phoneticPr fontId="2"/>
  </si>
  <si>
    <t>次世代エネルギーパーク計画の認定を受けている申請案件</t>
    <phoneticPr fontId="2"/>
  </si>
  <si>
    <t>利子率は金融機関からの借入予定の利子率としてください。</t>
    <rPh sb="0" eb="2">
      <t>リシ</t>
    </rPh>
    <rPh sb="2" eb="3">
      <t>リツ</t>
    </rPh>
    <rPh sb="4" eb="6">
      <t>キンユウ</t>
    </rPh>
    <rPh sb="6" eb="8">
      <t>キカン</t>
    </rPh>
    <rPh sb="11" eb="13">
      <t>カリイレ</t>
    </rPh>
    <rPh sb="13" eb="15">
      <t>ヨテイ</t>
    </rPh>
    <rPh sb="16" eb="18">
      <t>リシ</t>
    </rPh>
    <rPh sb="18" eb="19">
      <t>リツ</t>
    </rPh>
    <phoneticPr fontId="2"/>
  </si>
  <si>
    <t>事業実施予定スケジュール及び請負会社選定方法</t>
    <rPh sb="0" eb="2">
      <t>ジギョウ</t>
    </rPh>
    <rPh sb="2" eb="4">
      <t>ジッシ</t>
    </rPh>
    <rPh sb="4" eb="6">
      <t>ヨテイ</t>
    </rPh>
    <rPh sb="12" eb="13">
      <t>オヨ</t>
    </rPh>
    <rPh sb="14" eb="16">
      <t>ウケオイ</t>
    </rPh>
    <rPh sb="16" eb="18">
      <t>ガイシャ</t>
    </rPh>
    <rPh sb="18" eb="20">
      <t>センテイ</t>
    </rPh>
    <rPh sb="20" eb="22">
      <t>ホウホウ</t>
    </rPh>
    <phoneticPr fontId="2"/>
  </si>
  <si>
    <t>補助事業に要する経費、補助対象経費及び
補助金の配分額（別紙１）</t>
    <rPh sb="0" eb="2">
      <t>ホジョ</t>
    </rPh>
    <rPh sb="2" eb="4">
      <t>ジギョウ</t>
    </rPh>
    <rPh sb="5" eb="6">
      <t>ヨウ</t>
    </rPh>
    <rPh sb="8" eb="10">
      <t>ケイヒ</t>
    </rPh>
    <rPh sb="11" eb="13">
      <t>ホジョ</t>
    </rPh>
    <rPh sb="13" eb="15">
      <t>タイショウ</t>
    </rPh>
    <rPh sb="15" eb="17">
      <t>ケイヒ</t>
    </rPh>
    <rPh sb="17" eb="18">
      <t>オヨ</t>
    </rPh>
    <rPh sb="20" eb="23">
      <t>ホジョキン</t>
    </rPh>
    <rPh sb="24" eb="26">
      <t>ハイブン</t>
    </rPh>
    <rPh sb="26" eb="27">
      <t>ガク</t>
    </rPh>
    <rPh sb="28" eb="30">
      <t>ベッシ</t>
    </rPh>
    <phoneticPr fontId="2"/>
  </si>
  <si>
    <t>資金の調達において金融機関からの借入を予定していない場合は、</t>
    <rPh sb="0" eb="2">
      <t>シキン</t>
    </rPh>
    <rPh sb="3" eb="5">
      <t>チョウタツ</t>
    </rPh>
    <rPh sb="9" eb="11">
      <t>キンユウ</t>
    </rPh>
    <rPh sb="11" eb="13">
      <t>キカン</t>
    </rPh>
    <rPh sb="16" eb="18">
      <t>カリイレ</t>
    </rPh>
    <rPh sb="19" eb="21">
      <t>ヨテイ</t>
    </rPh>
    <rPh sb="26" eb="28">
      <t>バアイ</t>
    </rPh>
    <phoneticPr fontId="2"/>
  </si>
  <si>
    <t>・製造されたバイオマス燃料の用途</t>
    <rPh sb="1" eb="3">
      <t>セイゾウ</t>
    </rPh>
    <rPh sb="11" eb="13">
      <t>ネンリョウ</t>
    </rPh>
    <rPh sb="14" eb="16">
      <t>ヨウト</t>
    </rPh>
    <phoneticPr fontId="2"/>
  </si>
  <si>
    <t>・一つの設備種別に複数の型式がある場合は、設備名称に各々記入してください。</t>
    <rPh sb="1" eb="2">
      <t>ヒト</t>
    </rPh>
    <rPh sb="4" eb="6">
      <t>セツビ</t>
    </rPh>
    <rPh sb="6" eb="8">
      <t>シュベツ</t>
    </rPh>
    <rPh sb="9" eb="11">
      <t>フクスウ</t>
    </rPh>
    <rPh sb="12" eb="14">
      <t>カタシキ</t>
    </rPh>
    <rPh sb="17" eb="19">
      <t>バアイ</t>
    </rPh>
    <rPh sb="21" eb="23">
      <t>セツビ</t>
    </rPh>
    <rPh sb="23" eb="25">
      <t>メイショウ</t>
    </rPh>
    <rPh sb="26" eb="28">
      <t>オノオノ</t>
    </rPh>
    <rPh sb="28" eb="30">
      <t>キニュウ</t>
    </rPh>
    <phoneticPr fontId="3"/>
  </si>
  <si>
    <t>・設備名称の項目を増やす場合は、適宜、エクセルの行を増やしてください。</t>
    <rPh sb="1" eb="3">
      <t>セツビ</t>
    </rPh>
    <rPh sb="3" eb="5">
      <t>メイショウ</t>
    </rPh>
    <rPh sb="6" eb="8">
      <t>コウモク</t>
    </rPh>
    <rPh sb="9" eb="10">
      <t>フ</t>
    </rPh>
    <rPh sb="12" eb="14">
      <t>バアイ</t>
    </rPh>
    <phoneticPr fontId="3"/>
  </si>
  <si>
    <t>地方公共団体が策定した再生可能エネルギー計画における
本補助事業の位置づけ</t>
    <rPh sb="0" eb="2">
      <t>チホウ</t>
    </rPh>
    <rPh sb="2" eb="4">
      <t>コウキョウ</t>
    </rPh>
    <rPh sb="4" eb="6">
      <t>ダンタイ</t>
    </rPh>
    <rPh sb="7" eb="9">
      <t>サクテイ</t>
    </rPh>
    <rPh sb="11" eb="13">
      <t>サイセイ</t>
    </rPh>
    <rPh sb="13" eb="15">
      <t>カノウ</t>
    </rPh>
    <rPh sb="20" eb="22">
      <t>ケイカク</t>
    </rPh>
    <rPh sb="27" eb="28">
      <t>ホン</t>
    </rPh>
    <rPh sb="28" eb="30">
      <t>ホジョ</t>
    </rPh>
    <rPh sb="30" eb="32">
      <t>ジギョウ</t>
    </rPh>
    <rPh sb="33" eb="35">
      <t>イチ</t>
    </rPh>
    <phoneticPr fontId="2"/>
  </si>
  <si>
    <t>地方公共団体の
再生可能エネルギー
計画名称</t>
    <rPh sb="0" eb="2">
      <t>チホウ</t>
    </rPh>
    <rPh sb="2" eb="4">
      <t>コウキョウ</t>
    </rPh>
    <rPh sb="4" eb="6">
      <t>ダンタイ</t>
    </rPh>
    <rPh sb="8" eb="10">
      <t>サイセイ</t>
    </rPh>
    <rPh sb="10" eb="12">
      <t>カノウ</t>
    </rPh>
    <rPh sb="18" eb="20">
      <t>ケイカク</t>
    </rPh>
    <rPh sb="20" eb="22">
      <t>メイショウ</t>
    </rPh>
    <phoneticPr fontId="2"/>
  </si>
  <si>
    <t>本補助事業が再生可能エネルギー計画の指定・認定を受けている理由</t>
    <rPh sb="0" eb="1">
      <t>ホン</t>
    </rPh>
    <rPh sb="1" eb="3">
      <t>ホジョ</t>
    </rPh>
    <rPh sb="3" eb="5">
      <t>ジギョウ</t>
    </rPh>
    <rPh sb="6" eb="8">
      <t>サイセイ</t>
    </rPh>
    <rPh sb="8" eb="10">
      <t>カノウ</t>
    </rPh>
    <rPh sb="15" eb="17">
      <t>ケイカク</t>
    </rPh>
    <rPh sb="18" eb="20">
      <t>シテイ</t>
    </rPh>
    <rPh sb="21" eb="23">
      <t>ニンテイ</t>
    </rPh>
    <rPh sb="24" eb="25">
      <t>ウ</t>
    </rPh>
    <rPh sb="29" eb="31">
      <t>リユウ</t>
    </rPh>
    <phoneticPr fontId="2"/>
  </si>
  <si>
    <t>製造されたバイオマス燃料の用途として下記にあてはまる場合は「はい」、あてはまらない場合は「いいえ」にチェックを入れてください。</t>
    <rPh sb="0" eb="2">
      <t>セイゾウ</t>
    </rPh>
    <rPh sb="10" eb="12">
      <t>ネンリョウ</t>
    </rPh>
    <rPh sb="13" eb="15">
      <t>ヨウト</t>
    </rPh>
    <rPh sb="18" eb="20">
      <t>カキ</t>
    </rPh>
    <rPh sb="26" eb="28">
      <t>バアイ</t>
    </rPh>
    <rPh sb="41" eb="43">
      <t>バアイ</t>
    </rPh>
    <rPh sb="55" eb="56">
      <t>イ</t>
    </rPh>
    <phoneticPr fontId="2"/>
  </si>
  <si>
    <t>　　はい</t>
    <phoneticPr fontId="2"/>
  </si>
  <si>
    <t>いいえ</t>
    <phoneticPr fontId="2"/>
  </si>
  <si>
    <t>製造されたバイオマス燃料は、原則として全量が発電又は熱利用されるものであること。
但し、固定価格買取制度の設備認定を受けた発電設備の燃料として使用しないものであること。</t>
    <rPh sb="0" eb="2">
      <t>セイゾウ</t>
    </rPh>
    <rPh sb="10" eb="12">
      <t>ネンリョウ</t>
    </rPh>
    <rPh sb="14" eb="16">
      <t>ゲンソク</t>
    </rPh>
    <rPh sb="19" eb="21">
      <t>ゼンリョウ</t>
    </rPh>
    <rPh sb="22" eb="24">
      <t>ハツデン</t>
    </rPh>
    <rPh sb="24" eb="25">
      <t>マタ</t>
    </rPh>
    <rPh sb="26" eb="27">
      <t>ネツ</t>
    </rPh>
    <rPh sb="27" eb="29">
      <t>リヨウ</t>
    </rPh>
    <rPh sb="41" eb="42">
      <t>タダ</t>
    </rPh>
    <rPh sb="44" eb="46">
      <t>コテイ</t>
    </rPh>
    <rPh sb="46" eb="48">
      <t>カカク</t>
    </rPh>
    <rPh sb="48" eb="50">
      <t>カイトリ</t>
    </rPh>
    <rPh sb="50" eb="52">
      <t>セイド</t>
    </rPh>
    <rPh sb="53" eb="55">
      <t>セツビ</t>
    </rPh>
    <rPh sb="55" eb="57">
      <t>ニンテイ</t>
    </rPh>
    <rPh sb="58" eb="59">
      <t>ウ</t>
    </rPh>
    <rPh sb="61" eb="63">
      <t>ハツデン</t>
    </rPh>
    <rPh sb="63" eb="65">
      <t>セツビ</t>
    </rPh>
    <rPh sb="66" eb="68">
      <t>ネンリョウ</t>
    </rPh>
    <rPh sb="71" eb="73">
      <t>シヨウ</t>
    </rPh>
    <phoneticPr fontId="2"/>
  </si>
  <si>
    <t>バイオマス依存率（熱利用／発電）</t>
    <rPh sb="5" eb="7">
      <t>イゾン</t>
    </rPh>
    <rPh sb="7" eb="8">
      <t>リツ</t>
    </rPh>
    <rPh sb="9" eb="10">
      <t>ネツ</t>
    </rPh>
    <rPh sb="10" eb="12">
      <t>リヨウ</t>
    </rPh>
    <rPh sb="13" eb="15">
      <t>ハツデン</t>
    </rPh>
    <phoneticPr fontId="2"/>
  </si>
  <si>
    <t>バイオマス依存率（燃料製造）</t>
    <rPh sb="5" eb="7">
      <t>イゾン</t>
    </rPh>
    <rPh sb="7" eb="8">
      <t>リツ</t>
    </rPh>
    <rPh sb="9" eb="11">
      <t>ネンリョウ</t>
    </rPh>
    <rPh sb="11" eb="13">
      <t>セイゾウ</t>
    </rPh>
    <phoneticPr fontId="2"/>
  </si>
  <si>
    <t>上記合計</t>
    <rPh sb="0" eb="2">
      <t>ジョウキ</t>
    </rPh>
    <rPh sb="2" eb="4">
      <t>ゴウケイ</t>
    </rPh>
    <phoneticPr fontId="2"/>
  </si>
  <si>
    <t>設置コスト（熱利用）</t>
    <rPh sb="0" eb="2">
      <t>セッチ</t>
    </rPh>
    <rPh sb="6" eb="7">
      <t>ネツ</t>
    </rPh>
    <rPh sb="7" eb="9">
      <t>リヨウ</t>
    </rPh>
    <phoneticPr fontId="2"/>
  </si>
  <si>
    <t>3-1　事業概要表年間総発熱量（合計）(GJ)</t>
    <rPh sb="4" eb="6">
      <t>ジギョウ</t>
    </rPh>
    <rPh sb="6" eb="8">
      <t>ガイヨウ</t>
    </rPh>
    <rPh sb="8" eb="9">
      <t>ヒョウ</t>
    </rPh>
    <rPh sb="9" eb="11">
      <t>ネンカン</t>
    </rPh>
    <rPh sb="11" eb="15">
      <t>ソウハツネツリョウ</t>
    </rPh>
    <rPh sb="16" eb="18">
      <t>ゴウケイ</t>
    </rPh>
    <phoneticPr fontId="2"/>
  </si>
  <si>
    <t>3-7　低位発熱量MJ（1つめの型式）×年間最大利用量/1000※複数種類の燃料製造の場合は使えないことに注意</t>
    <rPh sb="4" eb="6">
      <t>テイイ</t>
    </rPh>
    <rPh sb="6" eb="8">
      <t>ハツネツ</t>
    </rPh>
    <rPh sb="8" eb="9">
      <t>リョウ</t>
    </rPh>
    <rPh sb="16" eb="18">
      <t>カタシキ</t>
    </rPh>
    <rPh sb="20" eb="22">
      <t>ネンカン</t>
    </rPh>
    <rPh sb="22" eb="24">
      <t>サイダイ</t>
    </rPh>
    <rPh sb="24" eb="26">
      <t>リヨウ</t>
    </rPh>
    <rPh sb="26" eb="27">
      <t>リョウ</t>
    </rPh>
    <rPh sb="33" eb="35">
      <t>フクスウ</t>
    </rPh>
    <rPh sb="35" eb="37">
      <t>シュルイ</t>
    </rPh>
    <rPh sb="38" eb="40">
      <t>ネンリョウ</t>
    </rPh>
    <rPh sb="40" eb="42">
      <t>セイゾウ</t>
    </rPh>
    <rPh sb="43" eb="45">
      <t>バアイ</t>
    </rPh>
    <rPh sb="46" eb="47">
      <t>ツカ</t>
    </rPh>
    <rPh sb="53" eb="55">
      <t>チュウイ</t>
    </rPh>
    <phoneticPr fontId="2"/>
  </si>
  <si>
    <t>3-1　事業概要表年間総発熱量（バイオマス燃料製造）(GJ)</t>
    <rPh sb="4" eb="6">
      <t>ジギョウ</t>
    </rPh>
    <rPh sb="6" eb="8">
      <t>ガイヨウ</t>
    </rPh>
    <rPh sb="8" eb="9">
      <t>ヒョウ</t>
    </rPh>
    <rPh sb="9" eb="11">
      <t>ネンカン</t>
    </rPh>
    <rPh sb="11" eb="15">
      <t>ソウハツネツリョウ</t>
    </rPh>
    <rPh sb="21" eb="23">
      <t>ネンリョウ</t>
    </rPh>
    <rPh sb="23" eb="25">
      <t>セイゾウ</t>
    </rPh>
    <phoneticPr fontId="2"/>
  </si>
  <si>
    <t>再生可能エネルギー
計画の策定日・年度 等</t>
    <rPh sb="0" eb="2">
      <t>サイセイ</t>
    </rPh>
    <rPh sb="2" eb="4">
      <t>カノウ</t>
    </rPh>
    <rPh sb="10" eb="12">
      <t>ケイカク</t>
    </rPh>
    <rPh sb="13" eb="15">
      <t>サクテイ</t>
    </rPh>
    <rPh sb="15" eb="16">
      <t>ヒ</t>
    </rPh>
    <rPh sb="17" eb="19">
      <t>ネンド</t>
    </rPh>
    <rPh sb="20" eb="21">
      <t>トウ</t>
    </rPh>
    <phoneticPr fontId="2"/>
  </si>
  <si>
    <t>3-1　熱利用単価</t>
    <rPh sb="4" eb="5">
      <t>ネツ</t>
    </rPh>
    <rPh sb="5" eb="7">
      <t>リヨウ</t>
    </rPh>
    <rPh sb="7" eb="9">
      <t>タンカ</t>
    </rPh>
    <phoneticPr fontId="2"/>
  </si>
  <si>
    <t>3-5　熱利用単価の算定</t>
    <rPh sb="4" eb="5">
      <t>ネツ</t>
    </rPh>
    <rPh sb="5" eb="7">
      <t>リヨウ</t>
    </rPh>
    <rPh sb="7" eb="9">
      <t>タンカ</t>
    </rPh>
    <rPh sb="10" eb="12">
      <t>サンテイ</t>
    </rPh>
    <phoneticPr fontId="2"/>
  </si>
  <si>
    <t>△</t>
  </si>
  <si>
    <t>必要な場合のみ</t>
  </si>
  <si>
    <t>再生可能エネルギー計画の中で本補助事業が位置づけられている箇所</t>
    <rPh sb="0" eb="2">
      <t>サイセイ</t>
    </rPh>
    <rPh sb="2" eb="4">
      <t>カノウ</t>
    </rPh>
    <rPh sb="9" eb="11">
      <t>ケイカク</t>
    </rPh>
    <rPh sb="12" eb="13">
      <t>ナカ</t>
    </rPh>
    <rPh sb="14" eb="15">
      <t>ホン</t>
    </rPh>
    <rPh sb="15" eb="17">
      <t>ホジョ</t>
    </rPh>
    <rPh sb="17" eb="19">
      <t>ジギョウ</t>
    </rPh>
    <rPh sb="20" eb="22">
      <t>イチ</t>
    </rPh>
    <rPh sb="29" eb="31">
      <t>カショ</t>
    </rPh>
    <phoneticPr fontId="2"/>
  </si>
  <si>
    <t>バイオマス燃料製造</t>
    <rPh sb="5" eb="7">
      <t>ネンリョウ</t>
    </rPh>
    <rPh sb="7" eb="9">
      <t>セイゾウ</t>
    </rPh>
    <phoneticPr fontId="2"/>
  </si>
  <si>
    <t>○</t>
  </si>
  <si>
    <t>チェックリスト表</t>
    <rPh sb="7" eb="8">
      <t>ヒョウ</t>
    </rPh>
    <phoneticPr fontId="2"/>
  </si>
  <si>
    <t>太陽熱利用</t>
    <rPh sb="0" eb="3">
      <t>タイヨウネツ</t>
    </rPh>
    <rPh sb="3" eb="5">
      <t>リヨウ</t>
    </rPh>
    <phoneticPr fontId="2"/>
  </si>
  <si>
    <t>温度差エネルギー利用</t>
    <rPh sb="0" eb="2">
      <t>オンド</t>
    </rPh>
    <rPh sb="2" eb="3">
      <t>サ</t>
    </rPh>
    <rPh sb="8" eb="10">
      <t>リヨウ</t>
    </rPh>
    <phoneticPr fontId="2"/>
  </si>
  <si>
    <t>雪氷熱利用</t>
    <rPh sb="0" eb="2">
      <t>セッピョウ</t>
    </rPh>
    <rPh sb="2" eb="3">
      <t>ネツ</t>
    </rPh>
    <rPh sb="3" eb="5">
      <t>リヨウ</t>
    </rPh>
    <phoneticPr fontId="2"/>
  </si>
  <si>
    <t>地中熱利用</t>
    <rPh sb="0" eb="2">
      <t>チチュウ</t>
    </rPh>
    <rPh sb="2" eb="3">
      <t>ネツ</t>
    </rPh>
    <rPh sb="3" eb="5">
      <t>リヨウ</t>
    </rPh>
    <phoneticPr fontId="2"/>
  </si>
  <si>
    <t>バイオマス熱利用</t>
    <rPh sb="5" eb="6">
      <t>ネツ</t>
    </rPh>
    <rPh sb="6" eb="8">
      <t>リヨウ</t>
    </rPh>
    <phoneticPr fontId="2"/>
  </si>
  <si>
    <t>○</t>
    <phoneticPr fontId="2"/>
  </si>
  <si>
    <t>△</t>
    <phoneticPr fontId="2"/>
  </si>
  <si>
    <t>－</t>
    <phoneticPr fontId="2"/>
  </si>
  <si>
    <t>補助率を２／３で申請する場合のみ
①２／３要件についての説明書
②地方公共団体が策定した再生可能エネルギー計画
③地方公共団体から指定・認定を受けていることの証明書（当該地方公共団体の首長の押印があること）
④地方公共団体からの財政支援に関する証明書（当該地方公共団体の首長の押印があること）</t>
    <rPh sb="0" eb="3">
      <t>ホジョリツ</t>
    </rPh>
    <rPh sb="8" eb="10">
      <t>シンセイ</t>
    </rPh>
    <rPh sb="12" eb="14">
      <t>バアイ</t>
    </rPh>
    <rPh sb="21" eb="23">
      <t>ヨウケン</t>
    </rPh>
    <rPh sb="28" eb="31">
      <t>セツメイショ</t>
    </rPh>
    <rPh sb="33" eb="35">
      <t>チホウ</t>
    </rPh>
    <rPh sb="35" eb="37">
      <t>コウキョウ</t>
    </rPh>
    <rPh sb="37" eb="39">
      <t>ダンタイ</t>
    </rPh>
    <rPh sb="40" eb="42">
      <t>サクテイ</t>
    </rPh>
    <rPh sb="44" eb="46">
      <t>サイセイ</t>
    </rPh>
    <rPh sb="46" eb="48">
      <t>カノウ</t>
    </rPh>
    <rPh sb="53" eb="55">
      <t>ケイカク</t>
    </rPh>
    <rPh sb="57" eb="59">
      <t>チホウ</t>
    </rPh>
    <rPh sb="59" eb="61">
      <t>コウキョウ</t>
    </rPh>
    <rPh sb="61" eb="63">
      <t>ダンタイ</t>
    </rPh>
    <rPh sb="65" eb="67">
      <t>シテイ</t>
    </rPh>
    <rPh sb="68" eb="70">
      <t>ニンテイ</t>
    </rPh>
    <rPh sb="71" eb="72">
      <t>ウ</t>
    </rPh>
    <rPh sb="79" eb="82">
      <t>ショウメイショ</t>
    </rPh>
    <rPh sb="83" eb="85">
      <t>トウガイ</t>
    </rPh>
    <rPh sb="85" eb="87">
      <t>チホウ</t>
    </rPh>
    <rPh sb="87" eb="89">
      <t>コウキョウ</t>
    </rPh>
    <rPh sb="89" eb="91">
      <t>ダンタイ</t>
    </rPh>
    <rPh sb="92" eb="94">
      <t>シュチョウ</t>
    </rPh>
    <rPh sb="95" eb="97">
      <t>オウイン</t>
    </rPh>
    <rPh sb="105" eb="107">
      <t>チホウ</t>
    </rPh>
    <rPh sb="107" eb="109">
      <t>コウキョウ</t>
    </rPh>
    <rPh sb="109" eb="111">
      <t>ダンタイ</t>
    </rPh>
    <rPh sb="114" eb="116">
      <t>ザイセイ</t>
    </rPh>
    <rPh sb="116" eb="118">
      <t>シエン</t>
    </rPh>
    <rPh sb="119" eb="120">
      <t>カン</t>
    </rPh>
    <rPh sb="122" eb="125">
      <t>ショウメイショ</t>
    </rPh>
    <rPh sb="126" eb="128">
      <t>トウガイ</t>
    </rPh>
    <rPh sb="128" eb="130">
      <t>チホウ</t>
    </rPh>
    <rPh sb="130" eb="132">
      <t>コウキョウ</t>
    </rPh>
    <rPh sb="132" eb="134">
      <t>ダンタイ</t>
    </rPh>
    <rPh sb="135" eb="137">
      <t>シュチョウ</t>
    </rPh>
    <rPh sb="138" eb="140">
      <t>オウイン</t>
    </rPh>
    <phoneticPr fontId="2"/>
  </si>
  <si>
    <t>バイオマスコージェネレーションを行う場合のみ</t>
    <rPh sb="16" eb="17">
      <t>オコナ</t>
    </rPh>
    <rPh sb="18" eb="20">
      <t>バアイ</t>
    </rPh>
    <phoneticPr fontId="2"/>
  </si>
  <si>
    <t>-</t>
  </si>
  <si>
    <t>○</t>
    <phoneticPr fontId="2"/>
  </si>
  <si>
    <t>太陽熱利用設備の場合のみ</t>
    <rPh sb="0" eb="3">
      <t>タイヨウネツ</t>
    </rPh>
    <rPh sb="3" eb="5">
      <t>リヨウ</t>
    </rPh>
    <rPh sb="5" eb="7">
      <t>セツビ</t>
    </rPh>
    <rPh sb="8" eb="10">
      <t>バアイ</t>
    </rPh>
    <phoneticPr fontId="2"/>
  </si>
  <si>
    <t>バイオマス燃料製造設備の場合のみ</t>
    <rPh sb="5" eb="7">
      <t>ネンリョウ</t>
    </rPh>
    <rPh sb="7" eb="9">
      <t>セイゾウ</t>
    </rPh>
    <rPh sb="9" eb="11">
      <t>セツビ</t>
    </rPh>
    <rPh sb="12" eb="14">
      <t>バアイ</t>
    </rPh>
    <phoneticPr fontId="2"/>
  </si>
  <si>
    <t>バイオマス熱利用設備、バイオマス燃料製造設備の場合のみ</t>
    <rPh sb="5" eb="6">
      <t>ネツ</t>
    </rPh>
    <rPh sb="6" eb="8">
      <t>リヨウ</t>
    </rPh>
    <rPh sb="8" eb="10">
      <t>セツビ</t>
    </rPh>
    <rPh sb="16" eb="18">
      <t>ネンリョウ</t>
    </rPh>
    <rPh sb="18" eb="20">
      <t>セイゾウ</t>
    </rPh>
    <rPh sb="20" eb="22">
      <t>セツビ</t>
    </rPh>
    <rPh sb="23" eb="25">
      <t>バアイ</t>
    </rPh>
    <phoneticPr fontId="2"/>
  </si>
  <si>
    <t>バイオマス熱利用設備の場合のみ</t>
    <rPh sb="5" eb="6">
      <t>ネツ</t>
    </rPh>
    <rPh sb="6" eb="8">
      <t>リヨウ</t>
    </rPh>
    <rPh sb="8" eb="10">
      <t>セツビ</t>
    </rPh>
    <rPh sb="11" eb="13">
      <t>バアイ</t>
    </rPh>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</si>
  <si>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</si>
  <si>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</si>
  <si>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</si>
  <si>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</si>
  <si>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</si>
  <si>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</si>
  <si>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提出</t>
    <rPh sb="0" eb="2">
      <t>テイシュツ</t>
    </rPh>
    <phoneticPr fontId="2"/>
  </si>
  <si>
    <t>チェック</t>
    <phoneticPr fontId="2"/>
  </si>
  <si>
    <t>補助率を２／３で申請する場合のみ
①２／３要件についての説明書
②地方公共団体が策定した再生可能エネルギー計画
③地方公共団体から指定・認定を受けていることの証明書
　（当該地方公共団体の首長の押印があること）
④地方公共団体からの財政支援に関する証明書
　（当該地方公共団体の首長の押印があること）</t>
    <phoneticPr fontId="2"/>
  </si>
  <si>
    <t>エネルギー
種別</t>
    <rPh sb="6" eb="8">
      <t>シュベツ</t>
    </rPh>
    <phoneticPr fontId="2"/>
  </si>
  <si>
    <t>繊維くず</t>
    <rPh sb="0" eb="2">
      <t>センイ</t>
    </rPh>
    <phoneticPr fontId="47"/>
  </si>
  <si>
    <t>繊維
くず</t>
    <rPh sb="0" eb="2">
      <t>センイ</t>
    </rPh>
    <phoneticPr fontId="47"/>
  </si>
  <si>
    <t>繊維くず</t>
    <rPh sb="0" eb="2">
      <t>センイ</t>
    </rPh>
    <phoneticPr fontId="2"/>
  </si>
  <si>
    <t>繊維
くず</t>
    <rPh sb="0" eb="2">
      <t>センイ</t>
    </rPh>
    <phoneticPr fontId="2"/>
  </si>
  <si>
    <t>実施スケジュール用年度１</t>
    <rPh sb="0" eb="2">
      <t>ジッシ</t>
    </rPh>
    <rPh sb="8" eb="9">
      <t>ヨウ</t>
    </rPh>
    <rPh sb="9" eb="11">
      <t>ネンド</t>
    </rPh>
    <phoneticPr fontId="2"/>
  </si>
  <si>
    <t>実施スケジュール用年度２</t>
    <rPh sb="0" eb="2">
      <t>ジッシ</t>
    </rPh>
    <rPh sb="8" eb="9">
      <t>ヨウ</t>
    </rPh>
    <rPh sb="9" eb="11">
      <t>ネンド</t>
    </rPh>
    <phoneticPr fontId="2"/>
  </si>
  <si>
    <t>実施スケジュール用年度３</t>
    <rPh sb="0" eb="2">
      <t>ジッシ</t>
    </rPh>
    <rPh sb="8" eb="9">
      <t>ヨウ</t>
    </rPh>
    <rPh sb="9" eb="11">
      <t>ネンド</t>
    </rPh>
    <phoneticPr fontId="2"/>
  </si>
  <si>
    <t>実施スケジュール用年度４</t>
    <rPh sb="0" eb="2">
      <t>ジッシ</t>
    </rPh>
    <rPh sb="8" eb="9">
      <t>ヨウ</t>
    </rPh>
    <rPh sb="9" eb="11">
      <t>ネンド</t>
    </rPh>
    <phoneticPr fontId="2"/>
  </si>
  <si>
    <t>ｋｇ/ｈ</t>
  </si>
  <si>
    <t>3-1　建設単価</t>
    <rPh sb="4" eb="6">
      <t>ケンセツ</t>
    </rPh>
    <rPh sb="6" eb="8">
      <t>タンカ</t>
    </rPh>
    <phoneticPr fontId="2"/>
  </si>
  <si>
    <t>3-1　事業概要表年間総発熱量（最終適用熱量）</t>
    <rPh sb="4" eb="6">
      <t>ジギョウ</t>
    </rPh>
    <rPh sb="6" eb="8">
      <t>ガイヨウ</t>
    </rPh>
    <rPh sb="8" eb="9">
      <t>ヒョウ</t>
    </rPh>
    <rPh sb="9" eb="11">
      <t>ネンカン</t>
    </rPh>
    <rPh sb="11" eb="15">
      <t>ソウハツネツリョウ</t>
    </rPh>
    <rPh sb="16" eb="18">
      <t>サイシュウ</t>
    </rPh>
    <rPh sb="18" eb="20">
      <t>テキヨウ</t>
    </rPh>
    <rPh sb="20" eb="22">
      <t>ネツリョウ</t>
    </rPh>
    <phoneticPr fontId="2"/>
  </si>
  <si>
    <t>（銀行名1）</t>
    <rPh sb="1" eb="4">
      <t>ギンコウメイ</t>
    </rPh>
    <phoneticPr fontId="3"/>
  </si>
  <si>
    <t>ベニア・合板・化粧板</t>
    <rPh sb="9" eb="10">
      <t>イタ</t>
    </rPh>
    <phoneticPr fontId="2"/>
  </si>
  <si>
    <t>ベニア・合板・化粧板</t>
    <rPh sb="9" eb="10">
      <t>イタ</t>
    </rPh>
    <phoneticPr fontId="47"/>
  </si>
  <si>
    <t>その他</t>
    <rPh sb="2" eb="3">
      <t>タ</t>
    </rPh>
    <phoneticPr fontId="47"/>
  </si>
  <si>
    <t>◆実施計画書等（Excel書式）の作成手順</t>
    <rPh sb="1" eb="3">
      <t>ジッシ</t>
    </rPh>
    <rPh sb="3" eb="6">
      <t>ケイカクショ</t>
    </rPh>
    <rPh sb="6" eb="7">
      <t>トウ</t>
    </rPh>
    <rPh sb="13" eb="15">
      <t>ショシキ</t>
    </rPh>
    <rPh sb="17" eb="19">
      <t>サクセイ</t>
    </rPh>
    <rPh sb="19" eb="21">
      <t>テジュン</t>
    </rPh>
    <phoneticPr fontId="3"/>
  </si>
  <si>
    <t>入力するセルの凡例を下記に示します。セル色が [黄色表示のセル] 及び[オレンジ色表示のセル]に入力してください。</t>
    <rPh sb="0" eb="2">
      <t>ニュウリョク</t>
    </rPh>
    <rPh sb="7" eb="9">
      <t>ハンレイ</t>
    </rPh>
    <rPh sb="10" eb="12">
      <t>カキ</t>
    </rPh>
    <rPh sb="13" eb="14">
      <t>シメ</t>
    </rPh>
    <rPh sb="33" eb="34">
      <t>オヨ</t>
    </rPh>
    <rPh sb="40" eb="41">
      <t>イロ</t>
    </rPh>
    <rPh sb="41" eb="43">
      <t>ヒョウジ</t>
    </rPh>
    <rPh sb="48" eb="50">
      <t>ニュウリョク</t>
    </rPh>
    <phoneticPr fontId="3"/>
  </si>
  <si>
    <t>※過年度の実績報告内容に即して記入してください。</t>
    <rPh sb="1" eb="4">
      <t>カネンド</t>
    </rPh>
    <rPh sb="5" eb="7">
      <t>ジッセキ</t>
    </rPh>
    <rPh sb="7" eb="9">
      <t>ホウコク</t>
    </rPh>
    <rPh sb="9" eb="11">
      <t>ナイヨウ</t>
    </rPh>
    <rPh sb="12" eb="13">
      <t>ソク</t>
    </rPh>
    <rPh sb="15" eb="17">
      <t>キニュウ</t>
    </rPh>
    <phoneticPr fontId="2"/>
  </si>
  <si>
    <t>[水色表示のセル]は入力された情報に基づいて自動計算、コメントが反映されるセルです。編集・削除はしないでください。</t>
    <rPh sb="1" eb="3">
      <t>ミズイロ</t>
    </rPh>
    <rPh sb="3" eb="5">
      <t>ヒョウジ</t>
    </rPh>
    <rPh sb="10" eb="12">
      <t>ニュウリョク</t>
    </rPh>
    <rPh sb="15" eb="17">
      <t>ジョウホウ</t>
    </rPh>
    <rPh sb="18" eb="19">
      <t>モト</t>
    </rPh>
    <rPh sb="22" eb="24">
      <t>ジドウ</t>
    </rPh>
    <rPh sb="24" eb="26">
      <t>ケイサン</t>
    </rPh>
    <rPh sb="32" eb="34">
      <t>ハンエイ</t>
    </rPh>
    <rPh sb="42" eb="44">
      <t>ヘンシュウ</t>
    </rPh>
    <rPh sb="45" eb="47">
      <t>サクジョ</t>
    </rPh>
    <phoneticPr fontId="3"/>
  </si>
  <si>
    <t>※来年度以降の事業計画に基づいて記入してください。</t>
    <rPh sb="1" eb="4">
      <t>ライネンド</t>
    </rPh>
    <rPh sb="4" eb="6">
      <t>イコウ</t>
    </rPh>
    <rPh sb="7" eb="9">
      <t>ジギョウ</t>
    </rPh>
    <rPh sb="9" eb="11">
      <t>ケイカク</t>
    </rPh>
    <rPh sb="12" eb="13">
      <t>モト</t>
    </rPh>
    <rPh sb="16" eb="18">
      <t>キニュウ</t>
    </rPh>
    <phoneticPr fontId="2"/>
  </si>
  <si>
    <t>ただし、自動計算された内容が適切ではない場合は、適宜上書きをしてください。（保護がかかっている場合は保護を解除してください）</t>
    <rPh sb="4" eb="6">
      <t>ジドウ</t>
    </rPh>
    <rPh sb="6" eb="8">
      <t>ケイサン</t>
    </rPh>
    <rPh sb="11" eb="13">
      <t>ナイヨウ</t>
    </rPh>
    <rPh sb="14" eb="16">
      <t>テキセツ</t>
    </rPh>
    <rPh sb="20" eb="22">
      <t>バアイ</t>
    </rPh>
    <rPh sb="24" eb="26">
      <t>テキギ</t>
    </rPh>
    <rPh sb="26" eb="28">
      <t>ウワガ</t>
    </rPh>
    <rPh sb="38" eb="40">
      <t>ホゴ</t>
    </rPh>
    <rPh sb="47" eb="49">
      <t>バアイ</t>
    </rPh>
    <rPh sb="50" eb="52">
      <t>ホゴ</t>
    </rPh>
    <rPh sb="53" eb="55">
      <t>カイジョ</t>
    </rPh>
    <phoneticPr fontId="3"/>
  </si>
  <si>
    <t>・入力するセルの凡例（各シ－ト共通）</t>
    <rPh sb="1" eb="3">
      <t>ニュウリョク</t>
    </rPh>
    <rPh sb="8" eb="10">
      <t>ハンレイ</t>
    </rPh>
    <rPh sb="11" eb="12">
      <t>カク</t>
    </rPh>
    <rPh sb="15" eb="17">
      <t>キョウツウ</t>
    </rPh>
    <phoneticPr fontId="3"/>
  </si>
  <si>
    <t>　：必要情報を入力してください。</t>
    <rPh sb="2" eb="4">
      <t>ヒツヨウ</t>
    </rPh>
    <rPh sb="4" eb="6">
      <t>ジョウホウ</t>
    </rPh>
    <rPh sb="7" eb="9">
      <t>ニュウリョク</t>
    </rPh>
    <phoneticPr fontId="3"/>
  </si>
  <si>
    <t>　：プルダウンリストから選択してください。</t>
    <rPh sb="12" eb="14">
      <t>センタク</t>
    </rPh>
    <phoneticPr fontId="3"/>
  </si>
  <si>
    <t>　：入力された情報から自動的に計算されます。不都合が生じる場合は、適宜修正してください。</t>
    <rPh sb="2" eb="4">
      <t>ニュウリョク</t>
    </rPh>
    <rPh sb="7" eb="9">
      <t>ジョウホウ</t>
    </rPh>
    <rPh sb="11" eb="14">
      <t>ジドウテキ</t>
    </rPh>
    <rPh sb="15" eb="17">
      <t>ケイサン</t>
    </rPh>
    <rPh sb="22" eb="25">
      <t>フツゴウ</t>
    </rPh>
    <rPh sb="26" eb="27">
      <t>ショウ</t>
    </rPh>
    <rPh sb="29" eb="31">
      <t>バアイ</t>
    </rPh>
    <rPh sb="33" eb="35">
      <t>テキギ</t>
    </rPh>
    <rPh sb="35" eb="37">
      <t>シュウセイ</t>
    </rPh>
    <phoneticPr fontId="3"/>
  </si>
  <si>
    <t>以下、自由な順番で書類を作成いただいて構いませんが、必要事項が入力されないと完成しない書類があります。</t>
    <rPh sb="0" eb="2">
      <t>イカ</t>
    </rPh>
    <rPh sb="3" eb="5">
      <t>ジユウ</t>
    </rPh>
    <rPh sb="6" eb="8">
      <t>ジュンバン</t>
    </rPh>
    <rPh sb="9" eb="11">
      <t>ショルイ</t>
    </rPh>
    <rPh sb="12" eb="14">
      <t>サクセイ</t>
    </rPh>
    <rPh sb="19" eb="20">
      <t>カマ</t>
    </rPh>
    <rPh sb="26" eb="28">
      <t>ヒツヨウ</t>
    </rPh>
    <rPh sb="28" eb="30">
      <t>ジコウ</t>
    </rPh>
    <rPh sb="31" eb="33">
      <t>ニュウリョク</t>
    </rPh>
    <rPh sb="38" eb="40">
      <t>カンセイ</t>
    </rPh>
    <rPh sb="43" eb="45">
      <t>ショルイ</t>
    </rPh>
    <phoneticPr fontId="2"/>
  </si>
  <si>
    <t>1申請で複数の種類の再生可能エネルギー利用設備を導入する場合は、ＳＩＩまでお問い合わせください。</t>
    <rPh sb="1" eb="3">
      <t>シンセイ</t>
    </rPh>
    <rPh sb="4" eb="6">
      <t>フクスウ</t>
    </rPh>
    <rPh sb="7" eb="9">
      <t>シュルイ</t>
    </rPh>
    <rPh sb="10" eb="12">
      <t>サイセイ</t>
    </rPh>
    <rPh sb="12" eb="14">
      <t>カノウ</t>
    </rPh>
    <rPh sb="19" eb="21">
      <t>リヨウ</t>
    </rPh>
    <rPh sb="21" eb="23">
      <t>セツビ</t>
    </rPh>
    <rPh sb="24" eb="26">
      <t>ドウニュウ</t>
    </rPh>
    <rPh sb="28" eb="30">
      <t>バアイ</t>
    </rPh>
    <rPh sb="38" eb="39">
      <t>ト</t>
    </rPh>
    <rPh sb="40" eb="41">
      <t>ア</t>
    </rPh>
    <phoneticPr fontId="3"/>
  </si>
  <si>
    <t>書類の提出前には、記載された内容が正しいものであることを必ずご確認ください。</t>
    <rPh sb="0" eb="2">
      <t>ショルイ</t>
    </rPh>
    <rPh sb="3" eb="5">
      <t>テイシュツ</t>
    </rPh>
    <rPh sb="5" eb="6">
      <t>マエ</t>
    </rPh>
    <rPh sb="9" eb="11">
      <t>キサイ</t>
    </rPh>
    <rPh sb="14" eb="16">
      <t>ナイヨウ</t>
    </rPh>
    <rPh sb="17" eb="18">
      <t>タダ</t>
    </rPh>
    <rPh sb="28" eb="29">
      <t>カナラ</t>
    </rPh>
    <rPh sb="31" eb="33">
      <t>カクニン</t>
    </rPh>
    <phoneticPr fontId="3"/>
  </si>
  <si>
    <t>書類の不足がないかをチェックリストにて確認し、公募要領の「ファイリング例」に従ってファイリングしてください。</t>
    <rPh sb="0" eb="2">
      <t>ショルイ</t>
    </rPh>
    <rPh sb="3" eb="5">
      <t>フソク</t>
    </rPh>
    <rPh sb="19" eb="21">
      <t>カクニン</t>
    </rPh>
    <rPh sb="23" eb="25">
      <t>コウボ</t>
    </rPh>
    <rPh sb="25" eb="27">
      <t>ヨウリョウ</t>
    </rPh>
    <rPh sb="35" eb="36">
      <t>レイ</t>
    </rPh>
    <rPh sb="38" eb="39">
      <t>シタガ</t>
    </rPh>
    <phoneticPr fontId="3"/>
  </si>
  <si>
    <t>複数の種類の再生可能エネルギー利用設備を導入している申請案件</t>
    <rPh sb="3" eb="5">
      <t>シュルイ</t>
    </rPh>
    <rPh sb="8" eb="10">
      <t>カノウ</t>
    </rPh>
    <phoneticPr fontId="2"/>
  </si>
  <si>
    <t>「3-7　設備及び導入効果」は申請する再生可能エネルギー利用設備のもののみ記入してください。</t>
    <rPh sb="5" eb="7">
      <t>セツビ</t>
    </rPh>
    <rPh sb="7" eb="8">
      <t>オヨ</t>
    </rPh>
    <rPh sb="9" eb="11">
      <t>ドウニュウ</t>
    </rPh>
    <rPh sb="11" eb="13">
      <t>コウカ</t>
    </rPh>
    <rPh sb="15" eb="17">
      <t>シンセイ</t>
    </rPh>
    <rPh sb="19" eb="21">
      <t>サイセイ</t>
    </rPh>
    <rPh sb="21" eb="23">
      <t>カノウ</t>
    </rPh>
    <rPh sb="28" eb="30">
      <t>リヨウ</t>
    </rPh>
    <rPh sb="30" eb="32">
      <t>セツビ</t>
    </rPh>
    <rPh sb="37" eb="39">
      <t>キニュウ</t>
    </rPh>
    <phoneticPr fontId="3"/>
  </si>
  <si>
    <t>１／３</t>
  </si>
  <si>
    <t>再生可能エネルギー
計画の策定日・年度等</t>
    <rPh sb="0" eb="2">
      <t>サイセイ</t>
    </rPh>
    <rPh sb="2" eb="4">
      <t>カノウ</t>
    </rPh>
    <rPh sb="10" eb="12">
      <t>ケイカク</t>
    </rPh>
    <rPh sb="13" eb="15">
      <t>サクテイ</t>
    </rPh>
    <rPh sb="15" eb="16">
      <t>ヒ</t>
    </rPh>
    <rPh sb="17" eb="19">
      <t>ネンド</t>
    </rPh>
    <rPh sb="19" eb="20">
      <t>トウ</t>
    </rPh>
    <phoneticPr fontId="2"/>
  </si>
  <si>
    <t>・経済性</t>
    <rPh sb="1" eb="4">
      <t>ケイザイセイ</t>
    </rPh>
    <phoneticPr fontId="3"/>
  </si>
  <si>
    <t>建設単価</t>
    <rPh sb="0" eb="2">
      <t>ケンセツ</t>
    </rPh>
    <rPh sb="2" eb="4">
      <t>タンカ</t>
    </rPh>
    <phoneticPr fontId="3"/>
  </si>
  <si>
    <t>事業実施体制</t>
    <phoneticPr fontId="3"/>
  </si>
  <si>
    <t>〒</t>
    <phoneticPr fontId="2"/>
  </si>
  <si>
    <t>フリガナ</t>
    <phoneticPr fontId="2"/>
  </si>
  <si>
    <t>氏名</t>
    <rPh sb="0" eb="2">
      <t>シメイ</t>
    </rPh>
    <phoneticPr fontId="2"/>
  </si>
  <si>
    <t>経理責任者</t>
    <rPh sb="0" eb="2">
      <t>ケイリ</t>
    </rPh>
    <rPh sb="2" eb="5">
      <t>セキニンシャ</t>
    </rPh>
    <phoneticPr fontId="2"/>
  </si>
  <si>
    <t>検収責任者</t>
    <rPh sb="0" eb="2">
      <t>ケンシュウ</t>
    </rPh>
    <rPh sb="2" eb="5">
      <t>セキニンシャ</t>
    </rPh>
    <phoneticPr fontId="2"/>
  </si>
  <si>
    <t>フリガナ</t>
    <phoneticPr fontId="2"/>
  </si>
  <si>
    <t>チェックリスト</t>
  </si>
  <si>
    <t>補助金交付申請書（様式第1）</t>
    <rPh sb="0" eb="3">
      <t>ホジョキン</t>
    </rPh>
    <rPh sb="3" eb="5">
      <t>コウフ</t>
    </rPh>
    <rPh sb="5" eb="8">
      <t>シンセイショ</t>
    </rPh>
    <phoneticPr fontId="1"/>
  </si>
  <si>
    <t>補助事業に要する経費、補助対象経費及び補助金の配分額（別紙1）</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1"/>
  </si>
  <si>
    <t>補助事業に要する経費の配分四半期別発生予定額（別紙2）</t>
    <rPh sb="0" eb="2">
      <t>ホジョ</t>
    </rPh>
    <rPh sb="2" eb="4">
      <t>ジギョウ</t>
    </rPh>
    <rPh sb="5" eb="6">
      <t>ヨウ</t>
    </rPh>
    <rPh sb="8" eb="10">
      <t>ケイヒ</t>
    </rPh>
    <rPh sb="11" eb="13">
      <t>ハイブン</t>
    </rPh>
    <rPh sb="13" eb="16">
      <t>シハンキ</t>
    </rPh>
    <rPh sb="16" eb="17">
      <t>ベツ</t>
    </rPh>
    <rPh sb="17" eb="19">
      <t>ハッセイ</t>
    </rPh>
    <rPh sb="19" eb="21">
      <t>ヨテイ</t>
    </rPh>
    <rPh sb="21" eb="22">
      <t>ガク</t>
    </rPh>
    <rPh sb="23" eb="25">
      <t>ベッシ</t>
    </rPh>
    <phoneticPr fontId="1"/>
  </si>
  <si>
    <t>役員名簿（別紙3）</t>
    <rPh sb="2" eb="4">
      <t>メイボ</t>
    </rPh>
    <rPh sb="5" eb="7">
      <t>ベッシ</t>
    </rPh>
    <phoneticPr fontId="1"/>
  </si>
  <si>
    <t>実施計画概要</t>
    <rPh sb="0" eb="2">
      <t>ジッシ</t>
    </rPh>
    <rPh sb="2" eb="4">
      <t>ケイカク</t>
    </rPh>
    <rPh sb="4" eb="6">
      <t>ガイヨウ</t>
    </rPh>
    <phoneticPr fontId="1"/>
  </si>
  <si>
    <t>設備導入事業経費の配分</t>
    <rPh sb="0" eb="2">
      <t>セツビ</t>
    </rPh>
    <rPh sb="2" eb="4">
      <t>ドウニュウ</t>
    </rPh>
    <rPh sb="4" eb="6">
      <t>ジギョウ</t>
    </rPh>
    <rPh sb="6" eb="8">
      <t>ケイヒ</t>
    </rPh>
    <rPh sb="9" eb="11">
      <t>ハイブン</t>
    </rPh>
    <phoneticPr fontId="1"/>
  </si>
  <si>
    <t>参考見積書</t>
  </si>
  <si>
    <t>補助事業に要する経費及び、その調達方法</t>
    <rPh sb="0" eb="2">
      <t>ホジョ</t>
    </rPh>
    <rPh sb="2" eb="4">
      <t>ジギョウ</t>
    </rPh>
    <rPh sb="5" eb="6">
      <t>ヨウ</t>
    </rPh>
    <rPh sb="8" eb="10">
      <t>ケイヒ</t>
    </rPh>
    <rPh sb="10" eb="11">
      <t>オヨ</t>
    </rPh>
    <rPh sb="15" eb="17">
      <t>チョウタツ</t>
    </rPh>
    <rPh sb="17" eb="19">
      <t>ホウホウ</t>
    </rPh>
    <phoneticPr fontId="1"/>
  </si>
  <si>
    <t>金融機関から確実に融資されていることが判る書類</t>
    <rPh sb="0" eb="2">
      <t>キンユウ</t>
    </rPh>
    <rPh sb="2" eb="4">
      <t>キカン</t>
    </rPh>
    <rPh sb="6" eb="8">
      <t>カクジツ</t>
    </rPh>
    <rPh sb="9" eb="11">
      <t>ユウシ</t>
    </rPh>
    <rPh sb="19" eb="20">
      <t>ワカ</t>
    </rPh>
    <rPh sb="21" eb="23">
      <t>ショルイ</t>
    </rPh>
    <phoneticPr fontId="2"/>
  </si>
  <si>
    <t>設備及び導入効果</t>
    <rPh sb="0" eb="2">
      <t>セツビ</t>
    </rPh>
    <rPh sb="2" eb="3">
      <t>オヨ</t>
    </rPh>
    <rPh sb="4" eb="6">
      <t>ドウニュウ</t>
    </rPh>
    <rPh sb="6" eb="8">
      <t>コウカ</t>
    </rPh>
    <phoneticPr fontId="1"/>
  </si>
  <si>
    <t>補助対象設備の機器リスト</t>
    <rPh sb="0" eb="2">
      <t>ホジョ</t>
    </rPh>
    <rPh sb="2" eb="4">
      <t>タイショウ</t>
    </rPh>
    <rPh sb="4" eb="6">
      <t>セツビ</t>
    </rPh>
    <rPh sb="7" eb="9">
      <t>キキ</t>
    </rPh>
    <phoneticPr fontId="1"/>
  </si>
  <si>
    <t>主要設備のカタログ・パンフレット等</t>
  </si>
  <si>
    <t>機器配置図</t>
  </si>
  <si>
    <t>エネルギー賦存状況に関する根拠資料</t>
    <rPh sb="5" eb="7">
      <t>フソン</t>
    </rPh>
    <rPh sb="7" eb="9">
      <t>ジョウキョウ</t>
    </rPh>
    <rPh sb="10" eb="11">
      <t>カン</t>
    </rPh>
    <rPh sb="13" eb="15">
      <t>コンキョ</t>
    </rPh>
    <rPh sb="15" eb="17">
      <t>シリョウ</t>
    </rPh>
    <phoneticPr fontId="1"/>
  </si>
  <si>
    <t>バイオマス依存率計算書</t>
    <rPh sb="5" eb="7">
      <t>イゾン</t>
    </rPh>
    <rPh sb="7" eb="8">
      <t>リツ</t>
    </rPh>
    <rPh sb="8" eb="11">
      <t>ケイサンショ</t>
    </rPh>
    <phoneticPr fontId="1"/>
  </si>
  <si>
    <t>バイオマスの調達に係る資料</t>
  </si>
  <si>
    <t>灰の処分に係る資料</t>
  </si>
  <si>
    <t>低位発熱量を証明する資料</t>
  </si>
  <si>
    <t>バイオマス燃料利用及び製造計画</t>
    <rPh sb="7" eb="9">
      <t>リヨウ</t>
    </rPh>
    <rPh sb="9" eb="10">
      <t>オヨ</t>
    </rPh>
    <rPh sb="11" eb="13">
      <t>セイゾウ</t>
    </rPh>
    <rPh sb="13" eb="15">
      <t>ケイカク</t>
    </rPh>
    <phoneticPr fontId="1"/>
  </si>
  <si>
    <t>事業実施体制</t>
    <rPh sb="0" eb="2">
      <t>ジギョウ</t>
    </rPh>
    <rPh sb="2" eb="4">
      <t>ジッシ</t>
    </rPh>
    <rPh sb="4" eb="6">
      <t>タイセイ</t>
    </rPh>
    <phoneticPr fontId="1"/>
  </si>
  <si>
    <t>事業実施予定スケジュール及び請負会社選定方法</t>
    <rPh sb="0" eb="2">
      <t>ジギョウ</t>
    </rPh>
    <rPh sb="2" eb="4">
      <t>ジッシ</t>
    </rPh>
    <rPh sb="4" eb="6">
      <t>ヨテイ</t>
    </rPh>
    <rPh sb="12" eb="13">
      <t>オヨ</t>
    </rPh>
    <rPh sb="14" eb="16">
      <t>ウケオイ</t>
    </rPh>
    <rPh sb="16" eb="18">
      <t>カイシャ</t>
    </rPh>
    <rPh sb="18" eb="20">
      <t>センテイ</t>
    </rPh>
    <rPh sb="20" eb="22">
      <t>ホウホウ</t>
    </rPh>
    <phoneticPr fontId="1"/>
  </si>
  <si>
    <t>登記簿（履歴事項全部証明書の原本）</t>
    <rPh sb="0" eb="3">
      <t>トウキボ</t>
    </rPh>
    <rPh sb="4" eb="6">
      <t>リレキ</t>
    </rPh>
    <rPh sb="6" eb="8">
      <t>ジコウ</t>
    </rPh>
    <rPh sb="8" eb="10">
      <t>ゼンブ</t>
    </rPh>
    <rPh sb="10" eb="13">
      <t>ショウメイショ</t>
    </rPh>
    <rPh sb="14" eb="16">
      <t>ゲンポン</t>
    </rPh>
    <phoneticPr fontId="1"/>
  </si>
  <si>
    <t>リース契約書及びリース計算書</t>
    <rPh sb="3" eb="6">
      <t>ケイヤクショ</t>
    </rPh>
    <rPh sb="6" eb="7">
      <t>オヨ</t>
    </rPh>
    <rPh sb="11" eb="14">
      <t>ケイサンショ</t>
    </rPh>
    <phoneticPr fontId="1"/>
  </si>
  <si>
    <t>再エネ設備の保有者とすべての熱利用者との契約書</t>
    <rPh sb="0" eb="1">
      <t>サイ</t>
    </rPh>
    <rPh sb="3" eb="5">
      <t>セツビ</t>
    </rPh>
    <rPh sb="6" eb="9">
      <t>ホユウシャ</t>
    </rPh>
    <rPh sb="14" eb="15">
      <t>ネツ</t>
    </rPh>
    <rPh sb="15" eb="17">
      <t>リヨウ</t>
    </rPh>
    <rPh sb="17" eb="18">
      <t>シャ</t>
    </rPh>
    <rPh sb="20" eb="23">
      <t>ケイヤクショ</t>
    </rPh>
    <phoneticPr fontId="1"/>
  </si>
  <si>
    <t>利用許可書、賃貸借契約書等</t>
    <rPh sb="0" eb="2">
      <t>リヨウ</t>
    </rPh>
    <rPh sb="2" eb="5">
      <t>キョカショ</t>
    </rPh>
    <rPh sb="6" eb="9">
      <t>チンタイシャク</t>
    </rPh>
    <rPh sb="9" eb="12">
      <t>ケイヤクショ</t>
    </rPh>
    <rPh sb="12" eb="13">
      <t>トウ</t>
    </rPh>
    <phoneticPr fontId="1"/>
  </si>
  <si>
    <t>その他</t>
    <rPh sb="2" eb="3">
      <t>タ</t>
    </rPh>
    <phoneticPr fontId="1"/>
  </si>
  <si>
    <t>Excel書式</t>
    <rPh sb="5" eb="7">
      <t>ショシキ</t>
    </rPh>
    <phoneticPr fontId="2"/>
  </si>
  <si>
    <t>ポータル</t>
  </si>
  <si>
    <t>太陽熱利用の場合のみ</t>
    <rPh sb="0" eb="3">
      <t>タイヨウネツ</t>
    </rPh>
    <rPh sb="3" eb="5">
      <t>リヨウ</t>
    </rPh>
    <rPh sb="6" eb="8">
      <t>バアイ</t>
    </rPh>
    <phoneticPr fontId="2"/>
  </si>
  <si>
    <t>バイオマスを利用する設備の場合のみ</t>
    <rPh sb="6" eb="8">
      <t>リヨウ</t>
    </rPh>
    <rPh sb="10" eb="12">
      <t>セツビ</t>
    </rPh>
    <rPh sb="13" eb="15">
      <t>バアイ</t>
    </rPh>
    <phoneticPr fontId="2"/>
  </si>
  <si>
    <t>バイオマス燃料製造の場合のみ</t>
    <rPh sb="5" eb="7">
      <t>ネンリョウ</t>
    </rPh>
    <rPh sb="7" eb="9">
      <t>セイゾウ</t>
    </rPh>
    <rPh sb="10" eb="12">
      <t>バアイ</t>
    </rPh>
    <phoneticPr fontId="2"/>
  </si>
  <si>
    <t>会社・団体概要（パンフレット等）</t>
    <rPh sb="0" eb="2">
      <t>カイシャ</t>
    </rPh>
    <rPh sb="3" eb="5">
      <t>ダンタイ</t>
    </rPh>
    <rPh sb="5" eb="7">
      <t>ガイヨウ</t>
    </rPh>
    <rPh sb="14" eb="15">
      <t>トウ</t>
    </rPh>
    <phoneticPr fontId="1"/>
  </si>
  <si>
    <t>財務諸表（貸借対照表　及び　損益計算書）</t>
    <rPh sb="0" eb="2">
      <t>ザイム</t>
    </rPh>
    <rPh sb="2" eb="4">
      <t>ショヒョウ</t>
    </rPh>
    <rPh sb="5" eb="10">
      <t>タイシャクタイショウヒョウ</t>
    </rPh>
    <rPh sb="11" eb="12">
      <t>オヨ</t>
    </rPh>
    <rPh sb="14" eb="16">
      <t>ソンエキ</t>
    </rPh>
    <rPh sb="16" eb="19">
      <t>ケイサンショ</t>
    </rPh>
    <phoneticPr fontId="1"/>
  </si>
  <si>
    <t>実施計画　3-17 バイオマス依存率計算書</t>
    <rPh sb="0" eb="2">
      <t>ジッシ</t>
    </rPh>
    <rPh sb="2" eb="4">
      <t>ケイカク</t>
    </rPh>
    <rPh sb="15" eb="17">
      <t>イゾン</t>
    </rPh>
    <rPh sb="17" eb="18">
      <t>リツ</t>
    </rPh>
    <rPh sb="18" eb="21">
      <t>ケイサンショ</t>
    </rPh>
    <phoneticPr fontId="2"/>
  </si>
  <si>
    <t>実施計画　3-9 補助対象設備の機器リスト</t>
    <rPh sb="0" eb="2">
      <t>ジッシ</t>
    </rPh>
    <rPh sb="2" eb="4">
      <t>ケイカク</t>
    </rPh>
    <rPh sb="9" eb="11">
      <t>ホジョ</t>
    </rPh>
    <rPh sb="11" eb="13">
      <t>タイショウ</t>
    </rPh>
    <rPh sb="13" eb="15">
      <t>セツビ</t>
    </rPh>
    <rPh sb="16" eb="18">
      <t>キキ</t>
    </rPh>
    <phoneticPr fontId="2"/>
  </si>
  <si>
    <t>実施計画　3-22 事業実施に関連する事項</t>
    <rPh sb="0" eb="2">
      <t>ジッシ</t>
    </rPh>
    <rPh sb="2" eb="4">
      <t>ケイカク</t>
    </rPh>
    <rPh sb="10" eb="12">
      <t>ジギョウ</t>
    </rPh>
    <rPh sb="12" eb="14">
      <t>ジッシ</t>
    </rPh>
    <rPh sb="15" eb="17">
      <t>カンレン</t>
    </rPh>
    <rPh sb="19" eb="21">
      <t>ジコウ</t>
    </rPh>
    <phoneticPr fontId="2"/>
  </si>
  <si>
    <t>3-24　事業実施予定スケジュール及び請負会社選定方法</t>
    <rPh sb="5" eb="7">
      <t>ジギョウ</t>
    </rPh>
    <rPh sb="7" eb="9">
      <t>ジッシ</t>
    </rPh>
    <rPh sb="9" eb="11">
      <t>ヨテイ</t>
    </rPh>
    <rPh sb="17" eb="18">
      <t>オヨ</t>
    </rPh>
    <rPh sb="19" eb="21">
      <t>ウケオイ</t>
    </rPh>
    <rPh sb="21" eb="23">
      <t>ガイシャ</t>
    </rPh>
    <rPh sb="23" eb="25">
      <t>センテイ</t>
    </rPh>
    <rPh sb="25" eb="27">
      <t>ホウホウ</t>
    </rPh>
    <phoneticPr fontId="2"/>
  </si>
  <si>
    <t>初めに「（別紙3）役員名簿」及び「基本情報登録シート」の入力を完了してください。</t>
    <rPh sb="0" eb="1">
      <t>ハジ</t>
    </rPh>
    <rPh sb="5" eb="7">
      <t>ベッシ</t>
    </rPh>
    <rPh sb="9" eb="11">
      <t>ヤクイン</t>
    </rPh>
    <rPh sb="11" eb="13">
      <t>メイボ</t>
    </rPh>
    <rPh sb="14" eb="15">
      <t>オヨ</t>
    </rPh>
    <rPh sb="17" eb="19">
      <t>キホン</t>
    </rPh>
    <rPh sb="19" eb="21">
      <t>ジョウホウ</t>
    </rPh>
    <rPh sb="21" eb="23">
      <t>トウロク</t>
    </rPh>
    <rPh sb="28" eb="30">
      <t>ニュウリョク</t>
    </rPh>
    <rPh sb="31" eb="33">
      <t>カンリョウ</t>
    </rPh>
    <phoneticPr fontId="2"/>
  </si>
  <si>
    <t>（注）</t>
    <phoneticPr fontId="2"/>
  </si>
  <si>
    <t>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
　また、外国人については、氏名欄にはアルファベットを、氏名カナ欄は当該アルファベットのカナ読みを記載すること。</t>
    <phoneticPr fontId="3"/>
  </si>
  <si>
    <t>（注）</t>
    <phoneticPr fontId="2"/>
  </si>
  <si>
    <t>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
　また、外国人については、氏名欄にはアルファベットを、氏名カナ欄は当該アルファベットのカナ読みを記載すること。</t>
    <phoneticPr fontId="3"/>
  </si>
  <si>
    <t>バイオマス熱利用の場合のみ</t>
    <rPh sb="5" eb="6">
      <t>ネツ</t>
    </rPh>
    <rPh sb="6" eb="8">
      <t>リヨウ</t>
    </rPh>
    <rPh sb="9" eb="11">
      <t>バアイ</t>
    </rPh>
    <phoneticPr fontId="2"/>
  </si>
  <si>
    <t>燃料</t>
    <rPh sb="0" eb="2">
      <t>ネンリョウ</t>
    </rPh>
    <phoneticPr fontId="2"/>
  </si>
  <si>
    <t>単位</t>
    <rPh sb="0" eb="2">
      <t>タンイ</t>
    </rPh>
    <phoneticPr fontId="2"/>
  </si>
  <si>
    <t>原油換算係数</t>
    <rPh sb="0" eb="2">
      <t>ゲンユ</t>
    </rPh>
    <rPh sb="2" eb="4">
      <t>カンサン</t>
    </rPh>
    <rPh sb="4" eb="6">
      <t>ケイスウ</t>
    </rPh>
    <phoneticPr fontId="2"/>
  </si>
  <si>
    <t>kL</t>
    <phoneticPr fontId="2"/>
  </si>
  <si>
    <t>kL</t>
    <phoneticPr fontId="2"/>
  </si>
  <si>
    <t>Ａ重油</t>
    <rPh sb="1" eb="3">
      <t>ジュウユ</t>
    </rPh>
    <phoneticPr fontId="2"/>
  </si>
  <si>
    <t>ＬＰＧ</t>
    <phoneticPr fontId="2"/>
  </si>
  <si>
    <t>t</t>
    <phoneticPr fontId="2"/>
  </si>
  <si>
    <t>ＬＮＧ</t>
    <phoneticPr fontId="2"/>
  </si>
  <si>
    <t>GJ</t>
    <phoneticPr fontId="2"/>
  </si>
  <si>
    <t>商用電力</t>
    <rPh sb="0" eb="2">
      <t>ショウヨウ</t>
    </rPh>
    <rPh sb="2" eb="4">
      <t>デンリョク</t>
    </rPh>
    <phoneticPr fontId="2"/>
  </si>
  <si>
    <t>年間エネルギー消費量</t>
  </si>
  <si>
    <t>燃料の種類</t>
    <rPh sb="0" eb="2">
      <t>ネンリョウ</t>
    </rPh>
    <rPh sb="3" eb="5">
      <t>シュルイ</t>
    </rPh>
    <phoneticPr fontId="96"/>
  </si>
  <si>
    <t>[固有値]</t>
  </si>
  <si>
    <t>[原油換算値]</t>
  </si>
  <si>
    <t>消費量</t>
    <rPh sb="0" eb="3">
      <t>ショウヒリョウ</t>
    </rPh>
    <phoneticPr fontId="96"/>
  </si>
  <si>
    <t>単位</t>
    <rPh sb="0" eb="2">
      <t>タンイ</t>
    </rPh>
    <phoneticPr fontId="3"/>
  </si>
  <si>
    <t>商用電力</t>
  </si>
  <si>
    <t>計</t>
  </si>
  <si>
    <t>－</t>
  </si>
  <si>
    <t>削減効果</t>
  </si>
  <si>
    <t>削減量</t>
  </si>
  <si>
    <t>削減率</t>
  </si>
  <si>
    <t>再エネ設備を
導入しない場合</t>
    <rPh sb="0" eb="1">
      <t>サイ</t>
    </rPh>
    <rPh sb="3" eb="5">
      <t>セツビ</t>
    </rPh>
    <rPh sb="7" eb="9">
      <t>ドウニュウ</t>
    </rPh>
    <rPh sb="12" eb="14">
      <t>バアイ</t>
    </rPh>
    <phoneticPr fontId="3"/>
  </si>
  <si>
    <t>再エネ設備を
導入する場合</t>
    <rPh sb="0" eb="1">
      <t>サイ</t>
    </rPh>
    <rPh sb="3" eb="5">
      <t>セツビ</t>
    </rPh>
    <rPh sb="7" eb="9">
      <t>ドウニュウ</t>
    </rPh>
    <rPh sb="11" eb="13">
      <t>バアイ</t>
    </rPh>
    <phoneticPr fontId="3"/>
  </si>
  <si>
    <t>熱利用用途</t>
    <rPh sb="0" eb="1">
      <t>ネツ</t>
    </rPh>
    <rPh sb="1" eb="3">
      <t>リヨウ</t>
    </rPh>
    <rPh sb="3" eb="5">
      <t>ヨウト</t>
    </rPh>
    <phoneticPr fontId="2"/>
  </si>
  <si>
    <t>給湯</t>
    <rPh sb="0" eb="2">
      <t>キュウトウ</t>
    </rPh>
    <phoneticPr fontId="2"/>
  </si>
  <si>
    <t>空調</t>
    <rPh sb="0" eb="2">
      <t>クウチョウ</t>
    </rPh>
    <phoneticPr fontId="2"/>
  </si>
  <si>
    <t>融雪</t>
    <rPh sb="0" eb="2">
      <t>ユウセツ</t>
    </rPh>
    <phoneticPr fontId="2"/>
  </si>
  <si>
    <t>その他</t>
    <rPh sb="2" eb="3">
      <t>タ</t>
    </rPh>
    <phoneticPr fontId="2"/>
  </si>
  <si>
    <t>年間熱需要量</t>
    <rPh sb="0" eb="2">
      <t>ネンカン</t>
    </rPh>
    <rPh sb="2" eb="3">
      <t>ネツ</t>
    </rPh>
    <rPh sb="3" eb="5">
      <t>ジュヨウ</t>
    </rPh>
    <rPh sb="5" eb="6">
      <t>リョウ</t>
    </rPh>
    <phoneticPr fontId="2"/>
  </si>
  <si>
    <t>・再エネ設備を導入しない場合</t>
    <rPh sb="1" eb="2">
      <t>サイ</t>
    </rPh>
    <rPh sb="4" eb="6">
      <t>セツビ</t>
    </rPh>
    <rPh sb="7" eb="9">
      <t>ドウニュウ</t>
    </rPh>
    <rPh sb="12" eb="14">
      <t>バアイ</t>
    </rPh>
    <phoneticPr fontId="96"/>
  </si>
  <si>
    <t>・再エネ設備を導入する場合</t>
    <rPh sb="1" eb="2">
      <t>サイ</t>
    </rPh>
    <rPh sb="4" eb="6">
      <t>セツビ</t>
    </rPh>
    <rPh sb="7" eb="9">
      <t>ドウニュウ</t>
    </rPh>
    <rPh sb="11" eb="13">
      <t>バアイ</t>
    </rPh>
    <phoneticPr fontId="96"/>
  </si>
  <si>
    <t>　熱供給対象となる施設及び熱利用用途での年間熱負荷を求め、再エネ設備を導入しない場合に使用する</t>
    <rPh sb="1" eb="2">
      <t>ネツ</t>
    </rPh>
    <rPh sb="2" eb="4">
      <t>キョウキュウ</t>
    </rPh>
    <rPh sb="4" eb="6">
      <t>タイショウ</t>
    </rPh>
    <rPh sb="9" eb="11">
      <t>シセツ</t>
    </rPh>
    <rPh sb="11" eb="12">
      <t>オヨ</t>
    </rPh>
    <rPh sb="13" eb="14">
      <t>ネツ</t>
    </rPh>
    <rPh sb="14" eb="16">
      <t>リヨウ</t>
    </rPh>
    <rPh sb="16" eb="18">
      <t>ヨウト</t>
    </rPh>
    <rPh sb="20" eb="22">
      <t>ネンカン</t>
    </rPh>
    <rPh sb="22" eb="23">
      <t>ネツ</t>
    </rPh>
    <rPh sb="23" eb="25">
      <t>フカ</t>
    </rPh>
    <rPh sb="26" eb="27">
      <t>モト</t>
    </rPh>
    <rPh sb="29" eb="30">
      <t>サイ</t>
    </rPh>
    <rPh sb="32" eb="34">
      <t>セツビ</t>
    </rPh>
    <rPh sb="35" eb="37">
      <t>ドウニュウ</t>
    </rPh>
    <rPh sb="40" eb="42">
      <t>バアイ</t>
    </rPh>
    <rPh sb="43" eb="45">
      <t>シヨウ</t>
    </rPh>
    <phoneticPr fontId="96"/>
  </si>
  <si>
    <t>ＧＪ</t>
    <phoneticPr fontId="3"/>
  </si>
  <si>
    <t>円/ＧＪ</t>
    <rPh sb="0" eb="1">
      <t>エン</t>
    </rPh>
    <phoneticPr fontId="3"/>
  </si>
  <si>
    <t>　と考えられる燃料の種類、量及び商用電力（買電量）を記入してください。バイオマス燃料製造の場合は、</t>
    <rPh sb="2" eb="3">
      <t>カンガ</t>
    </rPh>
    <rPh sb="7" eb="9">
      <t>ネンリョウ</t>
    </rPh>
    <rPh sb="10" eb="12">
      <t>シュルイ</t>
    </rPh>
    <rPh sb="13" eb="14">
      <t>リョウ</t>
    </rPh>
    <rPh sb="14" eb="15">
      <t>オヨ</t>
    </rPh>
    <rPh sb="16" eb="18">
      <t>ショウヨウ</t>
    </rPh>
    <rPh sb="18" eb="20">
      <t>デンリョク</t>
    </rPh>
    <rPh sb="21" eb="23">
      <t>カイデン</t>
    </rPh>
    <rPh sb="23" eb="24">
      <t>リョウ</t>
    </rPh>
    <rPh sb="26" eb="28">
      <t>キニュウ</t>
    </rPh>
    <rPh sb="40" eb="42">
      <t>ネンリョウ</t>
    </rPh>
    <rPh sb="42" eb="44">
      <t>セイゾウ</t>
    </rPh>
    <rPh sb="45" eb="47">
      <t>バアイ</t>
    </rPh>
    <phoneticPr fontId="96"/>
  </si>
  <si>
    <t>　製造された燃料の年間発熱量を算出し、それに相当する原油量を記入してください。</t>
    <rPh sb="1" eb="3">
      <t>セイゾウ</t>
    </rPh>
    <rPh sb="6" eb="8">
      <t>ネンリョウ</t>
    </rPh>
    <rPh sb="9" eb="11">
      <t>ネンカン</t>
    </rPh>
    <rPh sb="11" eb="13">
      <t>ハツネツ</t>
    </rPh>
    <rPh sb="13" eb="14">
      <t>リョウ</t>
    </rPh>
    <rPh sb="15" eb="17">
      <t>サンシュツ</t>
    </rPh>
    <rPh sb="22" eb="24">
      <t>ソウトウ</t>
    </rPh>
    <rPh sb="26" eb="28">
      <t>ゲンユ</t>
    </rPh>
    <rPh sb="28" eb="29">
      <t>リョウ</t>
    </rPh>
    <rPh sb="30" eb="32">
      <t>キニュウ</t>
    </rPh>
    <phoneticPr fontId="2"/>
  </si>
  <si>
    <t>添付資料</t>
    <rPh sb="0" eb="2">
      <t>テンプ</t>
    </rPh>
    <rPh sb="2" eb="4">
      <t>シリョウ</t>
    </rPh>
    <phoneticPr fontId="1"/>
  </si>
  <si>
    <t>・月別熱量、年間総熱量、再エネ率（該当する用途にチェックを入れ、用途ごとに下表に記入してください）</t>
    <rPh sb="1" eb="3">
      <t>ツキベツ</t>
    </rPh>
    <rPh sb="3" eb="5">
      <t>ネツリョウ</t>
    </rPh>
    <rPh sb="6" eb="8">
      <t>ネンカン</t>
    </rPh>
    <rPh sb="8" eb="9">
      <t>ソウ</t>
    </rPh>
    <rPh sb="9" eb="11">
      <t>ネツリョウ</t>
    </rPh>
    <rPh sb="12" eb="13">
      <t>サイ</t>
    </rPh>
    <rPh sb="15" eb="16">
      <t>リツ</t>
    </rPh>
    <rPh sb="17" eb="19">
      <t>ガイトウ</t>
    </rPh>
    <rPh sb="21" eb="23">
      <t>ヨウト</t>
    </rPh>
    <rPh sb="22" eb="23">
      <t>リヨウ</t>
    </rPh>
    <rPh sb="29" eb="30">
      <t>イ</t>
    </rPh>
    <rPh sb="32" eb="34">
      <t>ヨウト</t>
    </rPh>
    <rPh sb="37" eb="38">
      <t>シタ</t>
    </rPh>
    <rPh sb="38" eb="39">
      <t>ヒョウ</t>
    </rPh>
    <rPh sb="40" eb="42">
      <t>キニュウ</t>
    </rPh>
    <phoneticPr fontId="2"/>
  </si>
  <si>
    <t>年間総熱量合計</t>
    <rPh sb="0" eb="2">
      <t>ネンカン</t>
    </rPh>
    <rPh sb="2" eb="3">
      <t>ソウ</t>
    </rPh>
    <rPh sb="3" eb="5">
      <t>ネツリョウ</t>
    </rPh>
    <rPh sb="4" eb="5">
      <t>リョウ</t>
    </rPh>
    <rPh sb="5" eb="7">
      <t>ゴウケイ</t>
    </rPh>
    <phoneticPr fontId="3"/>
  </si>
  <si>
    <t>年間総熱量</t>
    <rPh sb="0" eb="2">
      <t>ネンカン</t>
    </rPh>
    <rPh sb="2" eb="3">
      <t>ソウ</t>
    </rPh>
    <rPh sb="3" eb="5">
      <t>ネツリョウ</t>
    </rPh>
    <phoneticPr fontId="2"/>
  </si>
  <si>
    <t>基本情報登録シート</t>
    <rPh sb="0" eb="2">
      <t>キホン</t>
    </rPh>
    <rPh sb="2" eb="4">
      <t>ジョウホウ</t>
    </rPh>
    <rPh sb="4" eb="6">
      <t>トウロク</t>
    </rPh>
    <phoneticPr fontId="2"/>
  </si>
  <si>
    <r>
      <rPr>
        <b/>
        <sz val="11"/>
        <color rgb="FFFF0000"/>
        <rFont val="ＭＳ 明朝"/>
        <family val="1"/>
        <charset val="128"/>
      </rPr>
      <t>このシートを最初に記入してください。</t>
    </r>
    <r>
      <rPr>
        <sz val="11"/>
        <rFont val="ＭＳ 明朝"/>
        <family val="1"/>
        <charset val="128"/>
      </rPr>
      <t>（ただし、このシートは提出する必要はありません）</t>
    </r>
    <rPh sb="6" eb="8">
      <t>サイショ</t>
    </rPh>
    <rPh sb="9" eb="11">
      <t>キニュウ</t>
    </rPh>
    <rPh sb="29" eb="31">
      <t>テイシュツ</t>
    </rPh>
    <rPh sb="33" eb="35">
      <t>ヒツヨウ</t>
    </rPh>
    <phoneticPr fontId="2"/>
  </si>
  <si>
    <t>メーカー名</t>
    <rPh sb="4" eb="5">
      <t>メイ</t>
    </rPh>
    <phoneticPr fontId="2"/>
  </si>
  <si>
    <t>流量</t>
    <rPh sb="0" eb="2">
      <t>リュウリョウ</t>
    </rPh>
    <phoneticPr fontId="2"/>
  </si>
  <si>
    <t>数量</t>
    <rPh sb="0" eb="2">
      <t>スウリョウ</t>
    </rPh>
    <phoneticPr fontId="2"/>
  </si>
  <si>
    <t>・採熱管（チューブ方式）</t>
    <rPh sb="1" eb="2">
      <t>サイ</t>
    </rPh>
    <rPh sb="2" eb="3">
      <t>ネツ</t>
    </rPh>
    <rPh sb="3" eb="4">
      <t>カン</t>
    </rPh>
    <rPh sb="9" eb="11">
      <t>ホウシキ</t>
    </rPh>
    <phoneticPr fontId="8"/>
  </si>
  <si>
    <t>・ポンプ（井水方式）</t>
    <rPh sb="5" eb="6">
      <t>イ</t>
    </rPh>
    <rPh sb="6" eb="7">
      <t>スイ</t>
    </rPh>
    <rPh sb="7" eb="9">
      <t>ホウシキ</t>
    </rPh>
    <phoneticPr fontId="8"/>
  </si>
  <si>
    <t>本数</t>
    <rPh sb="0" eb="2">
      <t>ホンスウ</t>
    </rPh>
    <phoneticPr fontId="3"/>
  </si>
  <si>
    <t>本</t>
    <rPh sb="0" eb="1">
      <t>ホン</t>
    </rPh>
    <phoneticPr fontId="3"/>
  </si>
  <si>
    <t>１本あたり有効長</t>
    <rPh sb="1" eb="2">
      <t>ホン</t>
    </rPh>
    <rPh sb="5" eb="7">
      <t>ユウコウ</t>
    </rPh>
    <rPh sb="7" eb="8">
      <t>チョウ</t>
    </rPh>
    <phoneticPr fontId="3"/>
  </si>
  <si>
    <t>ｍ</t>
    <phoneticPr fontId="8"/>
  </si>
  <si>
    <t>設備名称</t>
    <rPh sb="0" eb="2">
      <t>セツビ</t>
    </rPh>
    <rPh sb="2" eb="4">
      <t>メイショウ</t>
    </rPh>
    <phoneticPr fontId="3"/>
  </si>
  <si>
    <t>貯槽</t>
    <rPh sb="0" eb="2">
      <t>チョソウ</t>
    </rPh>
    <phoneticPr fontId="2"/>
  </si>
  <si>
    <t>ｔ／ｈ</t>
    <phoneticPr fontId="8"/>
  </si>
  <si>
    <t>Ｌ／分</t>
    <rPh sb="2" eb="3">
      <t>フン</t>
    </rPh>
    <phoneticPr fontId="2"/>
  </si>
  <si>
    <t>井水ポンプ／採熱管</t>
    <rPh sb="0" eb="1">
      <t>イ</t>
    </rPh>
    <rPh sb="1" eb="2">
      <t>スイ</t>
    </rPh>
    <rPh sb="6" eb="7">
      <t>サイ</t>
    </rPh>
    <rPh sb="7" eb="8">
      <t>ネツ</t>
    </rPh>
    <rPh sb="8" eb="9">
      <t>カン</t>
    </rPh>
    <phoneticPr fontId="2"/>
  </si>
  <si>
    <t>実施計画　3-8 再エネ設備を導入することによる化石燃料削減効果</t>
    <rPh sb="0" eb="2">
      <t>ジッシ</t>
    </rPh>
    <rPh sb="2" eb="4">
      <t>ケイカク</t>
    </rPh>
    <rPh sb="9" eb="10">
      <t>サイ</t>
    </rPh>
    <rPh sb="12" eb="14">
      <t>セツビ</t>
    </rPh>
    <rPh sb="15" eb="17">
      <t>ドウニュウ</t>
    </rPh>
    <rPh sb="24" eb="26">
      <t>カセキ</t>
    </rPh>
    <rPh sb="26" eb="28">
      <t>ネンリョウ</t>
    </rPh>
    <rPh sb="28" eb="30">
      <t>サクゲン</t>
    </rPh>
    <rPh sb="30" eb="32">
      <t>コウカ</t>
    </rPh>
    <phoneticPr fontId="2"/>
  </si>
  <si>
    <t>再エネ設備から供給される年間総熱量</t>
    <rPh sb="0" eb="1">
      <t>サイ</t>
    </rPh>
    <rPh sb="3" eb="5">
      <t>セツビ</t>
    </rPh>
    <rPh sb="7" eb="9">
      <t>キョウキュウ</t>
    </rPh>
    <rPh sb="12" eb="14">
      <t>ネンカン</t>
    </rPh>
    <rPh sb="14" eb="15">
      <t>ソウ</t>
    </rPh>
    <rPh sb="15" eb="17">
      <t>ネツリョウ</t>
    </rPh>
    <phoneticPr fontId="96"/>
  </si>
  <si>
    <t>GJ</t>
    <phoneticPr fontId="96"/>
  </si>
  <si>
    <t>備考</t>
    <phoneticPr fontId="3"/>
  </si>
  <si>
    <t>ｋL</t>
    <phoneticPr fontId="3"/>
  </si>
  <si>
    <t>MWh</t>
    <phoneticPr fontId="3"/>
  </si>
  <si>
    <t>商用電力</t>
    <phoneticPr fontId="96"/>
  </si>
  <si>
    <t>再エネ設備以外で使用する燃料</t>
    <rPh sb="0" eb="1">
      <t>サイ</t>
    </rPh>
    <rPh sb="3" eb="5">
      <t>セツビ</t>
    </rPh>
    <rPh sb="5" eb="7">
      <t>イガイ</t>
    </rPh>
    <rPh sb="8" eb="10">
      <t>シヨウ</t>
    </rPh>
    <rPh sb="12" eb="14">
      <t>ネンリョウ</t>
    </rPh>
    <phoneticPr fontId="2"/>
  </si>
  <si>
    <t>MWh</t>
    <phoneticPr fontId="3"/>
  </si>
  <si>
    <t>商用電力</t>
    <phoneticPr fontId="96"/>
  </si>
  <si>
    <t>再エネ設備以外で使用する電力</t>
    <rPh sb="0" eb="1">
      <t>サイ</t>
    </rPh>
    <rPh sb="3" eb="5">
      <t>セツビ</t>
    </rPh>
    <rPh sb="5" eb="7">
      <t>イガイ</t>
    </rPh>
    <rPh sb="8" eb="10">
      <t>シヨウ</t>
    </rPh>
    <rPh sb="12" eb="14">
      <t>デンリョク</t>
    </rPh>
    <phoneticPr fontId="2"/>
  </si>
  <si>
    <t>井水方式</t>
    <rPh sb="0" eb="1">
      <t>イ</t>
    </rPh>
    <rPh sb="1" eb="2">
      <t>スイ</t>
    </rPh>
    <rPh sb="2" eb="4">
      <t>ホウシキ</t>
    </rPh>
    <phoneticPr fontId="2"/>
  </si>
  <si>
    <t>チューブ方式</t>
    <rPh sb="4" eb="6">
      <t>ホウシキ</t>
    </rPh>
    <phoneticPr fontId="2"/>
  </si>
  <si>
    <t>3-7　雪氷種別</t>
    <rPh sb="4" eb="6">
      <t>セッピョウ</t>
    </rPh>
    <rPh sb="6" eb="8">
      <t>シュベツ</t>
    </rPh>
    <phoneticPr fontId="2"/>
  </si>
  <si>
    <t>3-7　バイオマスコジェネの発電方式</t>
    <rPh sb="14" eb="16">
      <t>ハツデン</t>
    </rPh>
    <rPh sb="16" eb="18">
      <t>ホウシキ</t>
    </rPh>
    <phoneticPr fontId="2"/>
  </si>
  <si>
    <t>3-7　固定価格買取制度の有無</t>
    <rPh sb="4" eb="6">
      <t>コテイ</t>
    </rPh>
    <rPh sb="6" eb="8">
      <t>カカク</t>
    </rPh>
    <rPh sb="8" eb="10">
      <t>カイトリ</t>
    </rPh>
    <rPh sb="10" eb="12">
      <t>セイド</t>
    </rPh>
    <rPh sb="13" eb="15">
      <t>ウム</t>
    </rPh>
    <phoneticPr fontId="2"/>
  </si>
  <si>
    <t>3-7　バイオマス燃料製造設備の方式</t>
    <rPh sb="9" eb="11">
      <t>ネンリョウ</t>
    </rPh>
    <rPh sb="11" eb="13">
      <t>セイゾウ</t>
    </rPh>
    <rPh sb="13" eb="15">
      <t>セツビ</t>
    </rPh>
    <rPh sb="16" eb="18">
      <t>ホウシキ</t>
    </rPh>
    <phoneticPr fontId="2"/>
  </si>
  <si>
    <t>3-7　バイオマス燃料の形態</t>
    <rPh sb="9" eb="11">
      <t>ネンリョウ</t>
    </rPh>
    <rPh sb="12" eb="14">
      <t>ケイタイ</t>
    </rPh>
    <phoneticPr fontId="2"/>
  </si>
  <si>
    <t>3-7　バイオマス燃料の製造量単位</t>
    <rPh sb="9" eb="11">
      <t>ネンリョウ</t>
    </rPh>
    <rPh sb="12" eb="14">
      <t>セイゾウ</t>
    </rPh>
    <rPh sb="14" eb="15">
      <t>リョウ</t>
    </rPh>
    <rPh sb="15" eb="17">
      <t>タンイ</t>
    </rPh>
    <phoneticPr fontId="2"/>
  </si>
  <si>
    <t>3-7　バイオマス燃料の低位発熱量単位</t>
    <rPh sb="9" eb="11">
      <t>ネンリョウ</t>
    </rPh>
    <rPh sb="12" eb="14">
      <t>テイイ</t>
    </rPh>
    <rPh sb="14" eb="16">
      <t>ハツネツ</t>
    </rPh>
    <rPh sb="16" eb="17">
      <t>リョウ</t>
    </rPh>
    <rPh sb="17" eb="19">
      <t>タンイ</t>
    </rPh>
    <phoneticPr fontId="2"/>
  </si>
  <si>
    <t>3-7　バイオマス発電形態</t>
    <rPh sb="9" eb="11">
      <t>ハツデン</t>
    </rPh>
    <rPh sb="11" eb="13">
      <t>ケイタイ</t>
    </rPh>
    <phoneticPr fontId="2"/>
  </si>
  <si>
    <t>3-9　補助対象設備の機器リスト</t>
    <rPh sb="4" eb="6">
      <t>ホジョ</t>
    </rPh>
    <rPh sb="6" eb="8">
      <t>タイショウ</t>
    </rPh>
    <rPh sb="8" eb="10">
      <t>セツビ</t>
    </rPh>
    <rPh sb="11" eb="13">
      <t>キキ</t>
    </rPh>
    <phoneticPr fontId="2"/>
  </si>
  <si>
    <t>3-6　熱利用単価または発電単価　法定耐用年数</t>
    <rPh sb="4" eb="5">
      <t>ネツ</t>
    </rPh>
    <rPh sb="5" eb="7">
      <t>リヨウ</t>
    </rPh>
    <rPh sb="7" eb="9">
      <t>タンカ</t>
    </rPh>
    <rPh sb="12" eb="14">
      <t>ハツデン</t>
    </rPh>
    <rPh sb="14" eb="16">
      <t>タンカ</t>
    </rPh>
    <rPh sb="17" eb="19">
      <t>ホウテイ</t>
    </rPh>
    <rPh sb="19" eb="21">
      <t>タイヨウ</t>
    </rPh>
    <rPh sb="21" eb="23">
      <t>ネンスウ</t>
    </rPh>
    <phoneticPr fontId="2"/>
  </si>
  <si>
    <t>3-7　地中熱の採熱方式</t>
    <rPh sb="4" eb="6">
      <t>チチュウ</t>
    </rPh>
    <rPh sb="6" eb="7">
      <t>ネツ</t>
    </rPh>
    <rPh sb="8" eb="9">
      <t>サイ</t>
    </rPh>
    <rPh sb="9" eb="10">
      <t>ネツ</t>
    </rPh>
    <rPh sb="10" eb="12">
      <t>ホウシキ</t>
    </rPh>
    <phoneticPr fontId="2"/>
  </si>
  <si>
    <t>ＧＪ／年</t>
    <rPh sb="3" eb="4">
      <t>ネン</t>
    </rPh>
    <phoneticPr fontId="3"/>
  </si>
  <si>
    <t>ＧＪ／年</t>
    <rPh sb="3" eb="4">
      <t>ネン</t>
    </rPh>
    <phoneticPr fontId="2"/>
  </si>
  <si>
    <t>３．他の補助金との関係（本事業に関して本補助金以外の他の補助金を受けている、または受ける予定がある場合は、その補助金の内容を具体的に記入してください）</t>
    <rPh sb="2" eb="3">
      <t>ホカ</t>
    </rPh>
    <rPh sb="4" eb="7">
      <t>ホジョキン</t>
    </rPh>
    <rPh sb="9" eb="11">
      <t>カンケイ</t>
    </rPh>
    <rPh sb="12" eb="13">
      <t>ホン</t>
    </rPh>
    <rPh sb="13" eb="15">
      <t>ジギョウ</t>
    </rPh>
    <rPh sb="16" eb="17">
      <t>カン</t>
    </rPh>
    <rPh sb="19" eb="20">
      <t>ホン</t>
    </rPh>
    <rPh sb="20" eb="23">
      <t>ホジョキン</t>
    </rPh>
    <rPh sb="23" eb="25">
      <t>イガイ</t>
    </rPh>
    <rPh sb="26" eb="27">
      <t>ホカ</t>
    </rPh>
    <rPh sb="28" eb="31">
      <t>ホジョキン</t>
    </rPh>
    <rPh sb="32" eb="33">
      <t>ウ</t>
    </rPh>
    <rPh sb="41" eb="42">
      <t>ウ</t>
    </rPh>
    <rPh sb="44" eb="46">
      <t>ヨテイ</t>
    </rPh>
    <rPh sb="49" eb="51">
      <t>バアイ</t>
    </rPh>
    <rPh sb="55" eb="58">
      <t>ホジョキン</t>
    </rPh>
    <rPh sb="59" eb="61">
      <t>ナイヨウ</t>
    </rPh>
    <rPh sb="62" eb="65">
      <t>グタイテキ</t>
    </rPh>
    <rPh sb="66" eb="68">
      <t>キニュウ</t>
    </rPh>
    <phoneticPr fontId="2"/>
  </si>
  <si>
    <t>２．補助金により取得する予定の設備に担保権を設定する場合は、その内容を記入してください。</t>
    <rPh sb="2" eb="5">
      <t>ホジョキン</t>
    </rPh>
    <rPh sb="8" eb="10">
      <t>シュトク</t>
    </rPh>
    <rPh sb="12" eb="14">
      <t>ヨテイ</t>
    </rPh>
    <rPh sb="15" eb="17">
      <t>セツビ</t>
    </rPh>
    <rPh sb="18" eb="21">
      <t>タンポケン</t>
    </rPh>
    <rPh sb="22" eb="24">
      <t>セッテイ</t>
    </rPh>
    <rPh sb="26" eb="28">
      <t>バアイ</t>
    </rPh>
    <rPh sb="32" eb="34">
      <t>ナイヨウ</t>
    </rPh>
    <rPh sb="35" eb="37">
      <t>キニュウ</t>
    </rPh>
    <phoneticPr fontId="2"/>
  </si>
  <si>
    <t>システムフロー図</t>
    <rPh sb="7" eb="8">
      <t>ズ</t>
    </rPh>
    <phoneticPr fontId="1"/>
  </si>
  <si>
    <t>２／３</t>
    <phoneticPr fontId="2"/>
  </si>
  <si>
    <t>再エネ設備の運転に要する燃料</t>
    <rPh sb="0" eb="1">
      <t>サイ</t>
    </rPh>
    <rPh sb="3" eb="5">
      <t>セツビ</t>
    </rPh>
    <rPh sb="6" eb="8">
      <t>ウンテン</t>
    </rPh>
    <rPh sb="9" eb="10">
      <t>ヨウ</t>
    </rPh>
    <rPh sb="12" eb="14">
      <t>ネンリョウ</t>
    </rPh>
    <phoneticPr fontId="2"/>
  </si>
  <si>
    <t>再エネ設備の運転に要する電力</t>
    <rPh sb="0" eb="1">
      <t>サイ</t>
    </rPh>
    <rPh sb="3" eb="5">
      <t>セツビ</t>
    </rPh>
    <rPh sb="6" eb="8">
      <t>ウンテン</t>
    </rPh>
    <rPh sb="9" eb="10">
      <t>ヨウ</t>
    </rPh>
    <rPh sb="12" eb="14">
      <t>デンリョク</t>
    </rPh>
    <phoneticPr fontId="2"/>
  </si>
  <si>
    <t>　再エネ設備を運転するのに必要な燃料の種類、量及び商用電力（買電量）と、再エネ設備だけでは足りない</t>
    <rPh sb="1" eb="2">
      <t>サイ</t>
    </rPh>
    <rPh sb="4" eb="6">
      <t>セツビ</t>
    </rPh>
    <rPh sb="7" eb="9">
      <t>ウンテン</t>
    </rPh>
    <rPh sb="13" eb="15">
      <t>ヒツヨウ</t>
    </rPh>
    <rPh sb="16" eb="18">
      <t>ネンリョウ</t>
    </rPh>
    <rPh sb="19" eb="21">
      <t>シュルイ</t>
    </rPh>
    <rPh sb="22" eb="23">
      <t>リョウ</t>
    </rPh>
    <rPh sb="23" eb="24">
      <t>オヨ</t>
    </rPh>
    <rPh sb="25" eb="27">
      <t>ショウヨウ</t>
    </rPh>
    <rPh sb="27" eb="29">
      <t>デンリョク</t>
    </rPh>
    <rPh sb="30" eb="31">
      <t>カ</t>
    </rPh>
    <rPh sb="32" eb="33">
      <t>リョウ</t>
    </rPh>
    <rPh sb="36" eb="37">
      <t>サイ</t>
    </rPh>
    <rPh sb="39" eb="41">
      <t>セツビ</t>
    </rPh>
    <rPh sb="45" eb="46">
      <t>タ</t>
    </rPh>
    <phoneticPr fontId="96"/>
  </si>
  <si>
    <t>　分の熱を賄うために必要な、再エネ以外の設備で使用する燃料の種類、量及び商用電力（買電量）を</t>
    <rPh sb="1" eb="2">
      <t>ブン</t>
    </rPh>
    <rPh sb="3" eb="4">
      <t>ネツ</t>
    </rPh>
    <rPh sb="5" eb="6">
      <t>マカナ</t>
    </rPh>
    <rPh sb="10" eb="12">
      <t>ヒツヨウ</t>
    </rPh>
    <rPh sb="14" eb="15">
      <t>サイ</t>
    </rPh>
    <rPh sb="17" eb="19">
      <t>イガイ</t>
    </rPh>
    <rPh sb="20" eb="22">
      <t>セツビ</t>
    </rPh>
    <rPh sb="23" eb="25">
      <t>シヨウ</t>
    </rPh>
    <rPh sb="27" eb="29">
      <t>ネンリョウ</t>
    </rPh>
    <rPh sb="30" eb="32">
      <t>シュルイ</t>
    </rPh>
    <rPh sb="33" eb="34">
      <t>リョウ</t>
    </rPh>
    <rPh sb="34" eb="35">
      <t>オヨ</t>
    </rPh>
    <rPh sb="36" eb="38">
      <t>ショウヨウ</t>
    </rPh>
    <rPh sb="38" eb="40">
      <t>デンリョク</t>
    </rPh>
    <rPh sb="41" eb="43">
      <t>バイデン</t>
    </rPh>
    <rPh sb="43" eb="44">
      <t>リョウ</t>
    </rPh>
    <phoneticPr fontId="2"/>
  </si>
  <si>
    <t>　記入してください。</t>
    <rPh sb="1" eb="3">
      <t>キニュウ</t>
    </rPh>
    <phoneticPr fontId="2"/>
  </si>
  <si>
    <t>《化石燃料の削減効果の算出方法》</t>
    <rPh sb="1" eb="3">
      <t>カセキ</t>
    </rPh>
    <rPh sb="3" eb="5">
      <t>ネンリョウ</t>
    </rPh>
    <rPh sb="6" eb="8">
      <t>サクゲン</t>
    </rPh>
    <rPh sb="8" eb="10">
      <t>コウカ</t>
    </rPh>
    <rPh sb="11" eb="13">
      <t>サンシュツ</t>
    </rPh>
    <rPh sb="13" eb="15">
      <t>ホウホウ</t>
    </rPh>
    <phoneticPr fontId="3"/>
  </si>
  <si>
    <t>バイオマス依存率計算書（バイオマス熱利用）</t>
    <rPh sb="5" eb="7">
      <t>イゾン</t>
    </rPh>
    <rPh sb="7" eb="8">
      <t>リツ</t>
    </rPh>
    <rPh sb="8" eb="11">
      <t>ケイサンショ</t>
    </rPh>
    <rPh sb="17" eb="18">
      <t>ネツ</t>
    </rPh>
    <rPh sb="18" eb="20">
      <t>リヨウ</t>
    </rPh>
    <phoneticPr fontId="48"/>
  </si>
  <si>
    <t>ＭＪ/ｋｇ</t>
    <phoneticPr fontId="48"/>
  </si>
  <si>
    <t>実施計画　3-26 補助率２／３要件に係る概要</t>
    <rPh sb="0" eb="2">
      <t>ジッシ</t>
    </rPh>
    <rPh sb="2" eb="4">
      <t>ケイカク</t>
    </rPh>
    <rPh sb="10" eb="13">
      <t>ホジョリツ</t>
    </rPh>
    <rPh sb="16" eb="18">
      <t>ヨウケン</t>
    </rPh>
    <rPh sb="19" eb="20">
      <t>カカ</t>
    </rPh>
    <rPh sb="21" eb="23">
      <t>ガイヨウ</t>
    </rPh>
    <phoneticPr fontId="2"/>
  </si>
  <si>
    <t>補助率２／３要件に係る概要</t>
    <rPh sb="0" eb="3">
      <t>ホジョリツ</t>
    </rPh>
    <rPh sb="6" eb="8">
      <t>ヨウケン</t>
    </rPh>
    <rPh sb="9" eb="10">
      <t>カカ</t>
    </rPh>
    <rPh sb="11" eb="13">
      <t>ガイヨウ</t>
    </rPh>
    <phoneticPr fontId="2"/>
  </si>
  <si>
    <t>太陽集熱器の性能を証明する資料</t>
    <rPh sb="0" eb="2">
      <t>タイヨウ</t>
    </rPh>
    <rPh sb="2" eb="3">
      <t>シュウ</t>
    </rPh>
    <rPh sb="3" eb="4">
      <t>ネツ</t>
    </rPh>
    <rPh sb="4" eb="5">
      <t>キ</t>
    </rPh>
    <rPh sb="6" eb="8">
      <t>セイノウ</t>
    </rPh>
    <rPh sb="9" eb="11">
      <t>ショウメイ</t>
    </rPh>
    <rPh sb="13" eb="15">
      <t>シリョウ</t>
    </rPh>
    <phoneticPr fontId="2"/>
  </si>
  <si>
    <t>設置場所（建物又は土地）の登記簿謄本（全部事項証明書）</t>
    <rPh sb="0" eb="2">
      <t>セッチ</t>
    </rPh>
    <rPh sb="2" eb="4">
      <t>バショ</t>
    </rPh>
    <rPh sb="5" eb="7">
      <t>タテモノ</t>
    </rPh>
    <rPh sb="7" eb="8">
      <t>マタ</t>
    </rPh>
    <rPh sb="9" eb="11">
      <t>トチ</t>
    </rPh>
    <rPh sb="13" eb="16">
      <t>トウキボ</t>
    </rPh>
    <rPh sb="16" eb="18">
      <t>トウホン</t>
    </rPh>
    <rPh sb="19" eb="21">
      <t>ゼンブ</t>
    </rPh>
    <rPh sb="21" eb="23">
      <t>ジコウ</t>
    </rPh>
    <rPh sb="23" eb="26">
      <t>ショウメイショ</t>
    </rPh>
    <phoneticPr fontId="2"/>
  </si>
  <si>
    <t>○</t>
    <phoneticPr fontId="2"/>
  </si>
  <si>
    <t>補助率２／３要件に係る書類</t>
    <rPh sb="0" eb="3">
      <t>ホジョリツ</t>
    </rPh>
    <rPh sb="6" eb="8">
      <t>ヨウケン</t>
    </rPh>
    <rPh sb="9" eb="10">
      <t>カカ</t>
    </rPh>
    <rPh sb="11" eb="13">
      <t>ショルイ</t>
    </rPh>
    <phoneticPr fontId="2"/>
  </si>
  <si>
    <t>補助率２／３要件に係る概要</t>
    <rPh sb="0" eb="3">
      <t>ホジョリツ</t>
    </rPh>
    <rPh sb="6" eb="8">
      <t>ヨウケン</t>
    </rPh>
    <rPh sb="9" eb="10">
      <t>カカ</t>
    </rPh>
    <rPh sb="11" eb="13">
      <t>ガイヨウ</t>
    </rPh>
    <phoneticPr fontId="2"/>
  </si>
  <si>
    <t>△</t>
    <phoneticPr fontId="2"/>
  </si>
  <si>
    <t>補助率２／３にて申請する場合のみ</t>
    <rPh sb="0" eb="3">
      <t>ホジョリツ</t>
    </rPh>
    <rPh sb="8" eb="10">
      <t>シンセイ</t>
    </rPh>
    <rPh sb="12" eb="14">
      <t>バアイ</t>
    </rPh>
    <phoneticPr fontId="2"/>
  </si>
  <si>
    <t>3-2　各年度の補助対象経費総計／3-7　年間総発熱量</t>
    <rPh sb="4" eb="7">
      <t>カクネンド</t>
    </rPh>
    <rPh sb="8" eb="10">
      <t>ホジョ</t>
    </rPh>
    <rPh sb="10" eb="12">
      <t>タイショウ</t>
    </rPh>
    <rPh sb="12" eb="14">
      <t>ケイヒ</t>
    </rPh>
    <rPh sb="14" eb="16">
      <t>ソウケイ</t>
    </rPh>
    <rPh sb="21" eb="23">
      <t>ネンカン</t>
    </rPh>
    <rPh sb="23" eb="27">
      <t>ソウハツネツリョウ</t>
    </rPh>
    <phoneticPr fontId="2"/>
  </si>
  <si>
    <r>
      <t>熱利用単価</t>
    </r>
    <r>
      <rPr>
        <sz val="9"/>
        <rFont val="ＭＳ Ｐゴシック"/>
        <family val="3"/>
        <charset val="128"/>
        <scheme val="minor"/>
      </rPr>
      <t>の算定について</t>
    </r>
    <phoneticPr fontId="1"/>
  </si>
  <si>
    <t>再エネ設備を導入することによる化石燃料削減効果</t>
    <rPh sb="0" eb="1">
      <t>サイ</t>
    </rPh>
    <rPh sb="3" eb="5">
      <t>セツビ</t>
    </rPh>
    <rPh sb="6" eb="8">
      <t>ドウニュウ</t>
    </rPh>
    <rPh sb="15" eb="17">
      <t>カセキ</t>
    </rPh>
    <rPh sb="17" eb="19">
      <t>ネンリョウ</t>
    </rPh>
    <rPh sb="19" eb="21">
      <t>サクゲン</t>
    </rPh>
    <rPh sb="21" eb="23">
      <t>コウカ</t>
    </rPh>
    <phoneticPr fontId="2"/>
  </si>
  <si>
    <r>
      <t>再エネ設備から供給される熱量</t>
    </r>
    <r>
      <rPr>
        <sz val="9"/>
        <rFont val="ＭＳ Ｐゴシック"/>
        <family val="3"/>
        <charset val="128"/>
        <scheme val="minor"/>
      </rPr>
      <t>の計算根拠</t>
    </r>
    <rPh sb="0" eb="1">
      <t>サイ</t>
    </rPh>
    <rPh sb="3" eb="5">
      <t>セツビ</t>
    </rPh>
    <rPh sb="7" eb="9">
      <t>キョウキュウ</t>
    </rPh>
    <rPh sb="12" eb="14">
      <t>ネツリョウ</t>
    </rPh>
    <rPh sb="15" eb="17">
      <t>ケイサン</t>
    </rPh>
    <rPh sb="17" eb="19">
      <t>コンキョ</t>
    </rPh>
    <phoneticPr fontId="1"/>
  </si>
  <si>
    <t>対象施設等で必要とされる熱量の計算根拠</t>
    <rPh sb="0" eb="2">
      <t>タイショウ</t>
    </rPh>
    <rPh sb="2" eb="5">
      <t>シセツナド</t>
    </rPh>
    <rPh sb="6" eb="8">
      <t>ヒツヨウ</t>
    </rPh>
    <rPh sb="12" eb="14">
      <t>ネツリョウ</t>
    </rPh>
    <rPh sb="15" eb="17">
      <t>ケイサン</t>
    </rPh>
    <rPh sb="17" eb="19">
      <t>コンキョ</t>
    </rPh>
    <phoneticPr fontId="1"/>
  </si>
  <si>
    <t>ボイラー</t>
    <phoneticPr fontId="2"/>
  </si>
  <si>
    <t>補機類</t>
    <rPh sb="0" eb="2">
      <t>ホキ</t>
    </rPh>
    <phoneticPr fontId="2"/>
  </si>
  <si>
    <t>灰処理設備</t>
    <rPh sb="0" eb="1">
      <t>ハイ</t>
    </rPh>
    <rPh sb="1" eb="3">
      <t>ショリ</t>
    </rPh>
    <rPh sb="3" eb="5">
      <t>セツビ</t>
    </rPh>
    <phoneticPr fontId="2"/>
  </si>
  <si>
    <t>燃料製造設備</t>
    <rPh sb="0" eb="2">
      <t>ネンリョウ</t>
    </rPh>
    <rPh sb="2" eb="4">
      <t>セイゾウ</t>
    </rPh>
    <rPh sb="4" eb="6">
      <t>セツビ</t>
    </rPh>
    <phoneticPr fontId="4"/>
  </si>
  <si>
    <t>燃料貯蔵設備</t>
    <rPh sb="0" eb="2">
      <t>ネンリョウ</t>
    </rPh>
    <rPh sb="2" eb="4">
      <t>チョゾウ</t>
    </rPh>
    <rPh sb="4" eb="6">
      <t>セツビ</t>
    </rPh>
    <phoneticPr fontId="4"/>
  </si>
  <si>
    <t>Ｂ・Ｃ重油</t>
    <rPh sb="3" eb="5">
      <t>ジュウユ</t>
    </rPh>
    <phoneticPr fontId="2"/>
  </si>
  <si>
    <t>見積依頼に関する社内稟議</t>
    <rPh sb="0" eb="2">
      <t>ミツモリ</t>
    </rPh>
    <rPh sb="2" eb="4">
      <t>イライ</t>
    </rPh>
    <rPh sb="5" eb="6">
      <t>カン</t>
    </rPh>
    <rPh sb="8" eb="10">
      <t>シャナイ</t>
    </rPh>
    <rPh sb="10" eb="12">
      <t>リンギ</t>
    </rPh>
    <phoneticPr fontId="2"/>
  </si>
  <si>
    <t>　※補助対象設備の設置にあたり、考慮すべき建物本体建設工事等がある場合は、関連する工事項目を示し、その工程に係る
　　工程表を別途提出してください。</t>
    <rPh sb="2" eb="4">
      <t>ホジョ</t>
    </rPh>
    <rPh sb="4" eb="6">
      <t>タイショウ</t>
    </rPh>
    <rPh sb="6" eb="8">
      <t>セツビ</t>
    </rPh>
    <rPh sb="9" eb="11">
      <t>セッチ</t>
    </rPh>
    <rPh sb="16" eb="18">
      <t>コウリョ</t>
    </rPh>
    <rPh sb="21" eb="23">
      <t>タテモノ</t>
    </rPh>
    <rPh sb="23" eb="25">
      <t>ホンタイ</t>
    </rPh>
    <rPh sb="25" eb="27">
      <t>ケンセツ</t>
    </rPh>
    <rPh sb="27" eb="29">
      <t>コウジ</t>
    </rPh>
    <rPh sb="29" eb="30">
      <t>トウ</t>
    </rPh>
    <rPh sb="33" eb="35">
      <t>バアイ</t>
    </rPh>
    <rPh sb="37" eb="39">
      <t>カンレン</t>
    </rPh>
    <rPh sb="41" eb="43">
      <t>コウジ</t>
    </rPh>
    <rPh sb="43" eb="45">
      <t>コウモク</t>
    </rPh>
    <rPh sb="46" eb="47">
      <t>シメ</t>
    </rPh>
    <rPh sb="51" eb="53">
      <t>コウテイ</t>
    </rPh>
    <rPh sb="54" eb="55">
      <t>カカ</t>
    </rPh>
    <rPh sb="59" eb="62">
      <t>コウテイヒョウ</t>
    </rPh>
    <rPh sb="63" eb="65">
      <t>ベット</t>
    </rPh>
    <rPh sb="65" eb="67">
      <t>テイシュツ</t>
    </rPh>
    <phoneticPr fontId="2"/>
  </si>
  <si>
    <t>　※事業工程上、単年度では事業完了が不可能な場合（複数年度事業）は、全体の工程表を別途提出してください。</t>
    <rPh sb="2" eb="4">
      <t>ジギョウ</t>
    </rPh>
    <rPh sb="4" eb="6">
      <t>コウテイ</t>
    </rPh>
    <rPh sb="6" eb="7">
      <t>ジョウ</t>
    </rPh>
    <rPh sb="8" eb="11">
      <t>タンネンド</t>
    </rPh>
    <rPh sb="13" eb="15">
      <t>ジギョウ</t>
    </rPh>
    <rPh sb="15" eb="17">
      <t>カンリョウ</t>
    </rPh>
    <rPh sb="18" eb="21">
      <t>フカノウ</t>
    </rPh>
    <rPh sb="22" eb="24">
      <t>バアイ</t>
    </rPh>
    <rPh sb="25" eb="27">
      <t>フクスウ</t>
    </rPh>
    <rPh sb="27" eb="29">
      <t>ネンド</t>
    </rPh>
    <rPh sb="29" eb="31">
      <t>ジギョウ</t>
    </rPh>
    <rPh sb="34" eb="36">
      <t>ゼンタイ</t>
    </rPh>
    <rPh sb="35" eb="36">
      <t>カンゼン</t>
    </rPh>
    <rPh sb="37" eb="40">
      <t>コウテイヒョウ</t>
    </rPh>
    <rPh sb="41" eb="43">
      <t>ベット</t>
    </rPh>
    <rPh sb="43" eb="45">
      <t>テイシュツ</t>
    </rPh>
    <phoneticPr fontId="2"/>
  </si>
  <si>
    <t>・年間運転経費：</t>
    <rPh sb="1" eb="3">
      <t>ネンカン</t>
    </rPh>
    <rPh sb="3" eb="5">
      <t>ウンテン</t>
    </rPh>
    <rPh sb="5" eb="7">
      <t>ケイヒ</t>
    </rPh>
    <phoneticPr fontId="2"/>
  </si>
  <si>
    <t>設備の運転に要する費用</t>
    <rPh sb="0" eb="2">
      <t>セツビ</t>
    </rPh>
    <rPh sb="3" eb="5">
      <t>ウンテン</t>
    </rPh>
    <rPh sb="6" eb="7">
      <t>ヨウ</t>
    </rPh>
    <rPh sb="9" eb="11">
      <t>ヒヨウ</t>
    </rPh>
    <phoneticPr fontId="2"/>
  </si>
  <si>
    <t>補助燃料費</t>
    <rPh sb="0" eb="2">
      <t>ホジョ</t>
    </rPh>
    <rPh sb="2" eb="4">
      <t>ネンリョウ</t>
    </rPh>
    <rPh sb="4" eb="5">
      <t>ヒ</t>
    </rPh>
    <phoneticPr fontId="2"/>
  </si>
  <si>
    <t>その他運転経費</t>
    <rPh sb="2" eb="3">
      <t>タ</t>
    </rPh>
    <rPh sb="3" eb="5">
      <t>ウンテン</t>
    </rPh>
    <rPh sb="5" eb="7">
      <t>ケイヒ</t>
    </rPh>
    <phoneticPr fontId="2"/>
  </si>
  <si>
    <t>年間運転経費③の内訳</t>
    <rPh sb="0" eb="2">
      <t>ネンカン</t>
    </rPh>
    <rPh sb="2" eb="4">
      <t>ウンテン</t>
    </rPh>
    <rPh sb="4" eb="6">
      <t>ケイヒ</t>
    </rPh>
    <rPh sb="8" eb="10">
      <t>ウチワケ</t>
    </rPh>
    <phoneticPr fontId="2"/>
  </si>
  <si>
    <t>年間運転経費</t>
    <rPh sb="0" eb="2">
      <t>ネンカン</t>
    </rPh>
    <rPh sb="2" eb="4">
      <t>ウンテン</t>
    </rPh>
    <rPh sb="4" eb="6">
      <t>ケイヒ</t>
    </rPh>
    <phoneticPr fontId="2"/>
  </si>
  <si>
    <t>その他の運転経費（雪氷の収集・運搬費、灰の処理費、排水処理費）。</t>
    <rPh sb="2" eb="3">
      <t>タ</t>
    </rPh>
    <rPh sb="4" eb="6">
      <t>ウンテン</t>
    </rPh>
    <rPh sb="6" eb="8">
      <t>ケイヒ</t>
    </rPh>
    <rPh sb="9" eb="11">
      <t>セッピョウ</t>
    </rPh>
    <rPh sb="12" eb="14">
      <t>シュウシュウ</t>
    </rPh>
    <rPh sb="15" eb="17">
      <t>ウンパン</t>
    </rPh>
    <rPh sb="17" eb="18">
      <t>ヒ</t>
    </rPh>
    <rPh sb="19" eb="20">
      <t>ハイ</t>
    </rPh>
    <rPh sb="21" eb="23">
      <t>ショリ</t>
    </rPh>
    <rPh sb="23" eb="24">
      <t>ヒ</t>
    </rPh>
    <rPh sb="25" eb="27">
      <t>ハイスイ</t>
    </rPh>
    <rPh sb="27" eb="29">
      <t>ショリ</t>
    </rPh>
    <rPh sb="29" eb="30">
      <t>ヒ</t>
    </rPh>
    <phoneticPr fontId="2"/>
  </si>
  <si>
    <t>バイオマス原料調達費</t>
    <rPh sb="5" eb="7">
      <t>ゲンリョウ</t>
    </rPh>
    <rPh sb="7" eb="9">
      <t>チョウタツ</t>
    </rPh>
    <rPh sb="9" eb="10">
      <t>ヒ</t>
    </rPh>
    <phoneticPr fontId="2"/>
  </si>
  <si>
    <t>（注２）原油換算値の算出にあたっては自動計算されます。
　　　　燃料の種類を「その他」とする場合には、原油換算値は独自に計算した結果を記入してください。</t>
    <rPh sb="18" eb="20">
      <t>ジドウ</t>
    </rPh>
    <rPh sb="20" eb="22">
      <t>ケイサン</t>
    </rPh>
    <rPh sb="32" eb="34">
      <t>ネンリョウ</t>
    </rPh>
    <rPh sb="35" eb="37">
      <t>シュルイ</t>
    </rPh>
    <rPh sb="41" eb="42">
      <t>タ</t>
    </rPh>
    <rPh sb="46" eb="48">
      <t>バアイ</t>
    </rPh>
    <rPh sb="51" eb="53">
      <t>ゲンユ</t>
    </rPh>
    <rPh sb="53" eb="55">
      <t>カンサン</t>
    </rPh>
    <rPh sb="55" eb="56">
      <t>アタイ</t>
    </rPh>
    <rPh sb="57" eb="59">
      <t>ドクジ</t>
    </rPh>
    <rPh sb="60" eb="62">
      <t>ケイサン</t>
    </rPh>
    <rPh sb="64" eb="66">
      <t>ケッカ</t>
    </rPh>
    <rPh sb="67" eb="69">
      <t>キニュウ</t>
    </rPh>
    <phoneticPr fontId="96"/>
  </si>
  <si>
    <t>製品燃料の名称</t>
    <rPh sb="0" eb="2">
      <t>セイヒン</t>
    </rPh>
    <rPh sb="2" eb="4">
      <t>ネンリョウ</t>
    </rPh>
    <rPh sb="5" eb="7">
      <t>メイショウ</t>
    </rPh>
    <phoneticPr fontId="2"/>
  </si>
  <si>
    <t>製品燃料の形態</t>
    <rPh sb="0" eb="2">
      <t>セイヒン</t>
    </rPh>
    <rPh sb="2" eb="4">
      <t>ネンリョウ</t>
    </rPh>
    <rPh sb="5" eb="7">
      <t>ケイタイ</t>
    </rPh>
    <phoneticPr fontId="2"/>
  </si>
  <si>
    <t>バイオマス燃料の種類</t>
    <rPh sb="5" eb="7">
      <t>ネンリョウ</t>
    </rPh>
    <rPh sb="8" eb="10">
      <t>シュルイ</t>
    </rPh>
    <phoneticPr fontId="2"/>
  </si>
  <si>
    <t>　スタートアップの場合</t>
    <rPh sb="9" eb="11">
      <t>バアイ</t>
    </rPh>
    <phoneticPr fontId="2"/>
  </si>
  <si>
    <t>　　使用量</t>
    <rPh sb="2" eb="4">
      <t>シヨウ</t>
    </rPh>
    <rPh sb="4" eb="5">
      <t>リョウ</t>
    </rPh>
    <phoneticPr fontId="3"/>
  </si>
  <si>
    <t>　　使用頻度</t>
    <rPh sb="2" eb="4">
      <t>シヨウ</t>
    </rPh>
    <rPh sb="4" eb="6">
      <t>ヒンド</t>
    </rPh>
    <phoneticPr fontId="3"/>
  </si>
  <si>
    <t>　その他</t>
    <rPh sb="3" eb="4">
      <t>タ</t>
    </rPh>
    <phoneticPr fontId="2"/>
  </si>
  <si>
    <t>　　補助燃料等</t>
    <rPh sb="2" eb="4">
      <t>ホジョ</t>
    </rPh>
    <rPh sb="4" eb="6">
      <t>ネンリョウ</t>
    </rPh>
    <rPh sb="6" eb="7">
      <t>トウ</t>
    </rPh>
    <phoneticPr fontId="8"/>
  </si>
  <si>
    <t>原油</t>
    <rPh sb="0" eb="2">
      <t>ゲンユ</t>
    </rPh>
    <phoneticPr fontId="1"/>
  </si>
  <si>
    <t>灯油</t>
    <rPh sb="0" eb="2">
      <t>トウユ</t>
    </rPh>
    <phoneticPr fontId="1"/>
  </si>
  <si>
    <t>都市ガス（13A・12A）</t>
    <rPh sb="0" eb="2">
      <t>トシ</t>
    </rPh>
    <phoneticPr fontId="2"/>
  </si>
  <si>
    <t>○：提出必須　　△：必要な場合のみ提出</t>
    <rPh sb="2" eb="4">
      <t>テイシュツ</t>
    </rPh>
    <rPh sb="4" eb="6">
      <t>ヒッス</t>
    </rPh>
    <rPh sb="10" eb="12">
      <t>ヒツヨウ</t>
    </rPh>
    <rPh sb="13" eb="15">
      <t>バアイ</t>
    </rPh>
    <rPh sb="17" eb="19">
      <t>テイシュツ</t>
    </rPh>
    <phoneticPr fontId="2"/>
  </si>
  <si>
    <t>（注１）燃料の種類を選択し、消費量を入力して下さい。
　　    また、複数の燃料を使用する場合は、非表示の行を再表示して作成してください。
　　　　燃料の種類がリストにない場合は、「その他」とし、備考欄に燃料の名前を記入してください。</t>
    <rPh sb="7" eb="9">
      <t>シュルイ</t>
    </rPh>
    <rPh sb="10" eb="12">
      <t>センタク</t>
    </rPh>
    <rPh sb="14" eb="17">
      <t>ショウヒリョウ</t>
    </rPh>
    <rPh sb="18" eb="20">
      <t>ニュウリョク</t>
    </rPh>
    <rPh sb="36" eb="38">
      <t>フクスウ</t>
    </rPh>
    <rPh sb="39" eb="41">
      <t>ネンリョウ</t>
    </rPh>
    <rPh sb="42" eb="44">
      <t>シヨウ</t>
    </rPh>
    <rPh sb="46" eb="48">
      <t>バアイ</t>
    </rPh>
    <rPh sb="50" eb="53">
      <t>ヒヒョウジ</t>
    </rPh>
    <rPh sb="54" eb="55">
      <t>ギョウ</t>
    </rPh>
    <rPh sb="56" eb="59">
      <t>サイヒョウジ</t>
    </rPh>
    <rPh sb="75" eb="77">
      <t>ネンリョウ</t>
    </rPh>
    <rPh sb="78" eb="80">
      <t>シュルイ</t>
    </rPh>
    <rPh sb="87" eb="89">
      <t>バアイ</t>
    </rPh>
    <rPh sb="94" eb="95">
      <t>タ</t>
    </rPh>
    <rPh sb="99" eb="101">
      <t>ビコウ</t>
    </rPh>
    <rPh sb="101" eb="102">
      <t>ラン</t>
    </rPh>
    <rPh sb="103" eb="105">
      <t>ネンリョウ</t>
    </rPh>
    <rPh sb="106" eb="108">
      <t>ナマエ</t>
    </rPh>
    <rPh sb="109" eb="111">
      <t>キニュウ</t>
    </rPh>
    <phoneticPr fontId="96"/>
  </si>
  <si>
    <t>※バイオマス排水、家畜糞尿、食品残渣等を原料にする場合はバイオマス依存率を１００％とする。</t>
    <rPh sb="20" eb="22">
      <t>ゲンリョウ</t>
    </rPh>
    <phoneticPr fontId="47"/>
  </si>
  <si>
    <t>※メタン発酵方式の場合は発酵槽へ投じられるものをバイオマス原料とする。</t>
    <rPh sb="4" eb="6">
      <t>ハッコウ</t>
    </rPh>
    <rPh sb="6" eb="8">
      <t>ホウシキ</t>
    </rPh>
    <rPh sb="9" eb="11">
      <t>バアイ</t>
    </rPh>
    <rPh sb="12" eb="14">
      <t>ハッコウ</t>
    </rPh>
    <rPh sb="14" eb="15">
      <t>ソウ</t>
    </rPh>
    <rPh sb="16" eb="17">
      <t>トウ</t>
    </rPh>
    <rPh sb="29" eb="31">
      <t>ゲンリョウ</t>
    </rPh>
    <phoneticPr fontId="47"/>
  </si>
  <si>
    <t>補助率２／３にて申請する場合のみ
①２／３要件についての説明書（A4判用紙30枚程度）
②地方公共団体が策定した再生可能エネルギー計画
③地方公共団体から指定・認定を受けていることの証明書
　（当該地方公共団体の首長の押印があること）
④地方公共団体からの財政支援に関する証明書
　（当該地方公共団体の首長の押印があること）</t>
    <rPh sb="0" eb="3">
      <t>ホジョリツ</t>
    </rPh>
    <rPh sb="8" eb="10">
      <t>シンセイ</t>
    </rPh>
    <rPh sb="12" eb="14">
      <t>バアイ</t>
    </rPh>
    <rPh sb="21" eb="23">
      <t>ヨウケン</t>
    </rPh>
    <rPh sb="28" eb="31">
      <t>セツメイショ</t>
    </rPh>
    <rPh sb="34" eb="35">
      <t>ハン</t>
    </rPh>
    <rPh sb="35" eb="37">
      <t>ヨウシ</t>
    </rPh>
    <rPh sb="39" eb="40">
      <t>マイ</t>
    </rPh>
    <rPh sb="40" eb="42">
      <t>テイド</t>
    </rPh>
    <rPh sb="45" eb="47">
      <t>チホウ</t>
    </rPh>
    <rPh sb="47" eb="49">
      <t>コウキョウ</t>
    </rPh>
    <rPh sb="49" eb="51">
      <t>ダンタイ</t>
    </rPh>
    <rPh sb="52" eb="54">
      <t>サクテイ</t>
    </rPh>
    <rPh sb="56" eb="58">
      <t>サイセイ</t>
    </rPh>
    <rPh sb="58" eb="60">
      <t>カノウ</t>
    </rPh>
    <rPh sb="65" eb="67">
      <t>ケイカク</t>
    </rPh>
    <rPh sb="69" eb="71">
      <t>チホウ</t>
    </rPh>
    <rPh sb="71" eb="73">
      <t>コウキョウ</t>
    </rPh>
    <rPh sb="73" eb="75">
      <t>ダンタイ</t>
    </rPh>
    <rPh sb="77" eb="79">
      <t>シテイ</t>
    </rPh>
    <rPh sb="80" eb="82">
      <t>ニンテイ</t>
    </rPh>
    <rPh sb="83" eb="84">
      <t>ウ</t>
    </rPh>
    <rPh sb="91" eb="94">
      <t>ショウメイショ</t>
    </rPh>
    <rPh sb="97" eb="99">
      <t>トウガイ</t>
    </rPh>
    <rPh sb="99" eb="101">
      <t>チホウ</t>
    </rPh>
    <rPh sb="101" eb="103">
      <t>コウキョウ</t>
    </rPh>
    <rPh sb="103" eb="105">
      <t>ダンタイ</t>
    </rPh>
    <rPh sb="106" eb="108">
      <t>シュチョウ</t>
    </rPh>
    <rPh sb="109" eb="111">
      <t>オウイン</t>
    </rPh>
    <rPh sb="119" eb="121">
      <t>チホウ</t>
    </rPh>
    <rPh sb="121" eb="123">
      <t>コウキョウ</t>
    </rPh>
    <rPh sb="123" eb="125">
      <t>ダンタイ</t>
    </rPh>
    <rPh sb="128" eb="130">
      <t>ザイセイ</t>
    </rPh>
    <rPh sb="130" eb="132">
      <t>シエン</t>
    </rPh>
    <rPh sb="133" eb="134">
      <t>カン</t>
    </rPh>
    <rPh sb="136" eb="139">
      <t>ショウメイショ</t>
    </rPh>
    <rPh sb="142" eb="144">
      <t>トウガイ</t>
    </rPh>
    <rPh sb="144" eb="146">
      <t>チホウ</t>
    </rPh>
    <rPh sb="146" eb="148">
      <t>コウキョウ</t>
    </rPh>
    <rPh sb="148" eb="150">
      <t>ダンタイ</t>
    </rPh>
    <rPh sb="151" eb="153">
      <t>シュチョウ</t>
    </rPh>
    <rPh sb="154" eb="156">
      <t>オウイン</t>
    </rPh>
    <phoneticPr fontId="2"/>
  </si>
  <si>
    <t>年間運転経費</t>
    <rPh sb="0" eb="2">
      <t>ネンカン</t>
    </rPh>
    <rPh sb="2" eb="4">
      <t>ウンテン</t>
    </rPh>
    <rPh sb="4" eb="6">
      <t>ケイヒ</t>
    </rPh>
    <phoneticPr fontId="3"/>
  </si>
  <si>
    <t>3-7　熱供給能力（太陽熱）</t>
    <rPh sb="4" eb="5">
      <t>ネツ</t>
    </rPh>
    <rPh sb="5" eb="7">
      <t>キョウキュウ</t>
    </rPh>
    <rPh sb="7" eb="9">
      <t>ノウリョク</t>
    </rPh>
    <rPh sb="10" eb="13">
      <t>タイヨウネツ</t>
    </rPh>
    <phoneticPr fontId="2"/>
  </si>
  <si>
    <t>3-7　熱供給能力（温度差）</t>
    <rPh sb="4" eb="5">
      <t>ネツ</t>
    </rPh>
    <rPh sb="5" eb="7">
      <t>キョウキュウ</t>
    </rPh>
    <rPh sb="7" eb="9">
      <t>ノウリョク</t>
    </rPh>
    <rPh sb="10" eb="13">
      <t>オンドサ</t>
    </rPh>
    <phoneticPr fontId="2"/>
  </si>
  <si>
    <t>3-7　熱供給能力（雪氷熱）</t>
    <rPh sb="4" eb="5">
      <t>ネツ</t>
    </rPh>
    <rPh sb="5" eb="7">
      <t>キョウキュウ</t>
    </rPh>
    <rPh sb="7" eb="9">
      <t>ノウリョク</t>
    </rPh>
    <rPh sb="10" eb="12">
      <t>セッピョウ</t>
    </rPh>
    <rPh sb="12" eb="13">
      <t>ネツ</t>
    </rPh>
    <phoneticPr fontId="2"/>
  </si>
  <si>
    <t>3-7　熱供給能力（地中熱）</t>
    <rPh sb="4" eb="5">
      <t>ネツ</t>
    </rPh>
    <rPh sb="5" eb="7">
      <t>キョウキュウ</t>
    </rPh>
    <rPh sb="7" eb="9">
      <t>ノウリョク</t>
    </rPh>
    <rPh sb="10" eb="12">
      <t>チチュウ</t>
    </rPh>
    <rPh sb="12" eb="13">
      <t>ネツ</t>
    </rPh>
    <phoneticPr fontId="2"/>
  </si>
  <si>
    <t>3-7　熱供給能力（バイオマス熱）</t>
    <rPh sb="4" eb="5">
      <t>ネツ</t>
    </rPh>
    <rPh sb="5" eb="7">
      <t>キョウキュウ</t>
    </rPh>
    <rPh sb="7" eb="9">
      <t>ノウリョク</t>
    </rPh>
    <rPh sb="15" eb="16">
      <t>ネツ</t>
    </rPh>
    <phoneticPr fontId="2"/>
  </si>
  <si>
    <t>3-7　熱供給能力（バイオマス燃料製造）</t>
    <rPh sb="4" eb="5">
      <t>ネツ</t>
    </rPh>
    <rPh sb="5" eb="7">
      <t>キョウキュウ</t>
    </rPh>
    <rPh sb="7" eb="9">
      <t>ノウリョク</t>
    </rPh>
    <rPh sb="15" eb="17">
      <t>ネンリョウ</t>
    </rPh>
    <rPh sb="17" eb="19">
      <t>セイゾウ</t>
    </rPh>
    <phoneticPr fontId="2"/>
  </si>
  <si>
    <t>熱供給能力</t>
    <rPh sb="0" eb="1">
      <t>ネツ</t>
    </rPh>
    <rPh sb="1" eb="3">
      <t>キョウキュウ</t>
    </rPh>
    <rPh sb="3" eb="5">
      <t>ノウリョク</t>
    </rPh>
    <phoneticPr fontId="2"/>
  </si>
  <si>
    <t>対象施設等で必要とされる年間総熱量</t>
    <rPh sb="0" eb="2">
      <t>タイショウ</t>
    </rPh>
    <rPh sb="2" eb="4">
      <t>シセツ</t>
    </rPh>
    <rPh sb="4" eb="5">
      <t>トウ</t>
    </rPh>
    <rPh sb="6" eb="8">
      <t>ヒツヨウ</t>
    </rPh>
    <rPh sb="12" eb="14">
      <t>ネンカン</t>
    </rPh>
    <rPh sb="14" eb="15">
      <t>ソウ</t>
    </rPh>
    <rPh sb="15" eb="17">
      <t>ネツリョウ</t>
    </rPh>
    <phoneticPr fontId="2"/>
  </si>
  <si>
    <t>・機器が「3-11　システムフロー図」及び「3-12　機器配置図」と照合できるようにしてください。</t>
    <rPh sb="1" eb="3">
      <t>キキ</t>
    </rPh>
    <rPh sb="17" eb="18">
      <t>ズ</t>
    </rPh>
    <rPh sb="19" eb="20">
      <t>オヨ</t>
    </rPh>
    <rPh sb="27" eb="29">
      <t>キキ</t>
    </rPh>
    <rPh sb="29" eb="31">
      <t>ハイチ</t>
    </rPh>
    <rPh sb="31" eb="32">
      <t>ズ</t>
    </rPh>
    <rPh sb="34" eb="36">
      <t>ショウゴウ</t>
    </rPh>
    <phoneticPr fontId="3"/>
  </si>
  <si>
    <t>補助事業に
要する経費</t>
    <rPh sb="0" eb="2">
      <t>ホジョ</t>
    </rPh>
    <rPh sb="2" eb="4">
      <t>ジギョウ</t>
    </rPh>
    <rPh sb="6" eb="7">
      <t>ヨウ</t>
    </rPh>
    <rPh sb="9" eb="11">
      <t>ケイヒ</t>
    </rPh>
    <phoneticPr fontId="3"/>
  </si>
  <si>
    <t>補助金交付申請額 
(過去実績分は確定額)</t>
    <rPh sb="0" eb="3">
      <t>ホジョキン</t>
    </rPh>
    <rPh sb="3" eb="5">
      <t>コウフ</t>
    </rPh>
    <rPh sb="5" eb="7">
      <t>シンセイ</t>
    </rPh>
    <rPh sb="7" eb="8">
      <t>ガク</t>
    </rPh>
    <rPh sb="8" eb="9">
      <t>テイガク</t>
    </rPh>
    <rPh sb="11" eb="13">
      <t>カコ</t>
    </rPh>
    <rPh sb="13" eb="15">
      <t>ジッセキ</t>
    </rPh>
    <rPh sb="15" eb="16">
      <t>ブン</t>
    </rPh>
    <rPh sb="17" eb="19">
      <t>カクテイ</t>
    </rPh>
    <rPh sb="19" eb="20">
      <t>ガク</t>
    </rPh>
    <phoneticPr fontId="3"/>
  </si>
  <si>
    <t>補助対象経費</t>
    <phoneticPr fontId="2"/>
  </si>
  <si>
    <t>補助金
交付申請額</t>
    <phoneticPr fontId="3"/>
  </si>
  <si>
    <t>補助対象経費</t>
    <phoneticPr fontId="2"/>
  </si>
  <si>
    <t>受入・供給設備</t>
    <rPh sb="0" eb="2">
      <t>ウケイレ</t>
    </rPh>
    <rPh sb="3" eb="5">
      <t>キョウキュウ</t>
    </rPh>
    <rPh sb="5" eb="7">
      <t>セツビ</t>
    </rPh>
    <phoneticPr fontId="2"/>
  </si>
  <si>
    <t>原本</t>
    <rPh sb="0" eb="2">
      <t>ゲンポン</t>
    </rPh>
    <phoneticPr fontId="2"/>
  </si>
  <si>
    <t>○</t>
    <phoneticPr fontId="2"/>
  </si>
  <si>
    <t>○</t>
    <phoneticPr fontId="2"/>
  </si>
  <si>
    <t>複数年度にわたって事業を行う場合は、「3-2　設備導入事業経費の配分」を実施予定のすべての年度分及び総計を作成してください。</t>
    <rPh sb="0" eb="2">
      <t>フクスウ</t>
    </rPh>
    <rPh sb="2" eb="4">
      <t>ネンド</t>
    </rPh>
    <rPh sb="9" eb="11">
      <t>ジギョウ</t>
    </rPh>
    <rPh sb="12" eb="13">
      <t>オコナ</t>
    </rPh>
    <rPh sb="14" eb="16">
      <t>バアイ</t>
    </rPh>
    <rPh sb="23" eb="25">
      <t>セツビ</t>
    </rPh>
    <rPh sb="25" eb="27">
      <t>ドウニュウ</t>
    </rPh>
    <rPh sb="27" eb="29">
      <t>ジギョウ</t>
    </rPh>
    <rPh sb="29" eb="31">
      <t>ケイヒ</t>
    </rPh>
    <rPh sb="32" eb="34">
      <t>ハイブン</t>
    </rPh>
    <rPh sb="36" eb="38">
      <t>ジッシ</t>
    </rPh>
    <rPh sb="38" eb="40">
      <t>ヨテイ</t>
    </rPh>
    <rPh sb="45" eb="47">
      <t>ネンド</t>
    </rPh>
    <rPh sb="47" eb="48">
      <t>ブン</t>
    </rPh>
    <rPh sb="48" eb="49">
      <t>オヨ</t>
    </rPh>
    <rPh sb="50" eb="52">
      <t>ソウケイ</t>
    </rPh>
    <rPh sb="53" eb="55">
      <t>サクセイ</t>
    </rPh>
    <phoneticPr fontId="3"/>
  </si>
  <si>
    <r>
      <t>千m</t>
    </r>
    <r>
      <rPr>
        <vertAlign val="superscript"/>
        <sz val="12"/>
        <color theme="1"/>
        <rFont val="ＭＳ ゴシック"/>
        <family val="3"/>
        <charset val="128"/>
      </rPr>
      <t>3</t>
    </r>
    <rPh sb="0" eb="1">
      <t>セン</t>
    </rPh>
    <phoneticPr fontId="2"/>
  </si>
  <si>
    <t>再生可能エネルギー熱利用設備の
種別</t>
    <rPh sb="0" eb="2">
      <t>サイセイ</t>
    </rPh>
    <rPh sb="2" eb="4">
      <t>カノウ</t>
    </rPh>
    <rPh sb="9" eb="10">
      <t>ネツ</t>
    </rPh>
    <rPh sb="10" eb="12">
      <t>リヨウ</t>
    </rPh>
    <rPh sb="12" eb="14">
      <t>セツビ</t>
    </rPh>
    <rPh sb="16" eb="18">
      <t>シュベツ</t>
    </rPh>
    <phoneticPr fontId="3"/>
  </si>
  <si>
    <t>再エネ設備の運転に要する補助燃料費、補機電力費、バイオマス原料調達費、</t>
    <rPh sb="0" eb="1">
      <t>サイ</t>
    </rPh>
    <rPh sb="3" eb="5">
      <t>セツビ</t>
    </rPh>
    <rPh sb="6" eb="8">
      <t>ウンテン</t>
    </rPh>
    <rPh sb="9" eb="10">
      <t>ヨウ</t>
    </rPh>
    <rPh sb="12" eb="14">
      <t>ホジョ</t>
    </rPh>
    <rPh sb="14" eb="16">
      <t>ネンリョウ</t>
    </rPh>
    <rPh sb="16" eb="17">
      <t>ヒ</t>
    </rPh>
    <rPh sb="18" eb="20">
      <t>ホキ</t>
    </rPh>
    <rPh sb="20" eb="22">
      <t>デンリョク</t>
    </rPh>
    <rPh sb="22" eb="23">
      <t>ヒ</t>
    </rPh>
    <rPh sb="29" eb="31">
      <t>ゲンリョウ</t>
    </rPh>
    <rPh sb="31" eb="33">
      <t>チョウタツ</t>
    </rPh>
    <rPh sb="33" eb="34">
      <t>ヒ</t>
    </rPh>
    <phoneticPr fontId="2"/>
  </si>
  <si>
    <t>補機電力費</t>
    <rPh sb="0" eb="2">
      <t>ホキ</t>
    </rPh>
    <rPh sb="2" eb="4">
      <t>デンリョク</t>
    </rPh>
    <rPh sb="4" eb="5">
      <t>ヒ</t>
    </rPh>
    <phoneticPr fontId="2"/>
  </si>
  <si>
    <t>３．再生可能エネルギー熱利用設備の導入について</t>
    <rPh sb="2" eb="4">
      <t>サイセイ</t>
    </rPh>
    <rPh sb="4" eb="6">
      <t>カノウ</t>
    </rPh>
    <rPh sb="11" eb="12">
      <t>ネツ</t>
    </rPh>
    <rPh sb="12" eb="14">
      <t>リヨウ</t>
    </rPh>
    <rPh sb="14" eb="16">
      <t>セツビ</t>
    </rPh>
    <rPh sb="17" eb="19">
      <t>ドウニュウ</t>
    </rPh>
    <phoneticPr fontId="2"/>
  </si>
  <si>
    <t>①既設の再生可能エネルギー熱利用設備の実績（導入済み設備がある場合のみ記入してください）</t>
    <rPh sb="1" eb="3">
      <t>キセツ</t>
    </rPh>
    <rPh sb="4" eb="6">
      <t>サイセイ</t>
    </rPh>
    <rPh sb="6" eb="8">
      <t>カノウ</t>
    </rPh>
    <rPh sb="13" eb="14">
      <t>ネツ</t>
    </rPh>
    <rPh sb="14" eb="16">
      <t>リヨウ</t>
    </rPh>
    <rPh sb="16" eb="18">
      <t>セツビ</t>
    </rPh>
    <rPh sb="19" eb="21">
      <t>ジッセキ</t>
    </rPh>
    <rPh sb="22" eb="24">
      <t>ドウニュウ</t>
    </rPh>
    <rPh sb="24" eb="25">
      <t>ズ</t>
    </rPh>
    <rPh sb="26" eb="28">
      <t>セツビ</t>
    </rPh>
    <rPh sb="31" eb="33">
      <t>バアイ</t>
    </rPh>
    <rPh sb="35" eb="37">
      <t>キニュウ</t>
    </rPh>
    <phoneticPr fontId="2"/>
  </si>
  <si>
    <t>②将来の再生可能エネルギー熱利用設備の導入計画（導入予定の設備がある場合のみ記入してください）</t>
    <rPh sb="1" eb="3">
      <t>ショウライ</t>
    </rPh>
    <rPh sb="4" eb="6">
      <t>サイセイ</t>
    </rPh>
    <rPh sb="6" eb="8">
      <t>カノウ</t>
    </rPh>
    <rPh sb="13" eb="14">
      <t>ネツ</t>
    </rPh>
    <rPh sb="14" eb="16">
      <t>リヨウ</t>
    </rPh>
    <rPh sb="16" eb="18">
      <t>セツビ</t>
    </rPh>
    <rPh sb="19" eb="21">
      <t>ドウニュウ</t>
    </rPh>
    <rPh sb="21" eb="23">
      <t>ケイカク</t>
    </rPh>
    <rPh sb="24" eb="26">
      <t>ドウニュウ</t>
    </rPh>
    <rPh sb="26" eb="28">
      <t>ヨテイ</t>
    </rPh>
    <rPh sb="29" eb="31">
      <t>セツビ</t>
    </rPh>
    <rPh sb="34" eb="36">
      <t>バアイ</t>
    </rPh>
    <rPh sb="38" eb="40">
      <t>キニュウ</t>
    </rPh>
    <phoneticPr fontId="2"/>
  </si>
  <si>
    <t>その他必要に応じて提出</t>
    <rPh sb="2" eb="3">
      <t>タ</t>
    </rPh>
    <rPh sb="3" eb="5">
      <t>ヒツヨウ</t>
    </rPh>
    <rPh sb="6" eb="7">
      <t>オウ</t>
    </rPh>
    <rPh sb="9" eb="11">
      <t>テイシュツ</t>
    </rPh>
    <phoneticPr fontId="2"/>
  </si>
  <si>
    <r>
      <t>円／ｋＷ</t>
    </r>
    <r>
      <rPr>
        <vertAlign val="subscript"/>
        <sz val="11"/>
        <color theme="1"/>
        <rFont val="ＭＳ 明朝"/>
        <family val="1"/>
        <charset val="128"/>
      </rPr>
      <t>ｔｈ</t>
    </r>
    <rPh sb="0" eb="1">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</si>
</sst>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1" formatCode="_ * #,##0_ ;_ * \-#,##0_ ;_ * &quot;-&quot;_ ;_ @_ "/>
    <numFmt numFmtId="176" formatCode="&quot;¥&quot;#,##0_);[Red]\(&quot;¥&quot;#,##0\)"/>
    <numFmt numFmtId="177" formatCode="#,##0_ "/>
    <numFmt numFmtId="178" formatCode="[$-411]ggge&quot;年&quot;m&quot;月&quot;d&quot;日&quot;;@"/>
    <numFmt numFmtId="179" formatCode="[&lt;=99999999]####\-####;\(00\)\ ####\-####"/>
    <numFmt numFmtId="180" formatCode="#,##0.000;[Red]\-#,##0.000"/>
    <numFmt numFmtId="181" formatCode="0.0"/>
    <numFmt numFmtId="182" formatCode="[DBNum3][$-411]0"/>
    <numFmt numFmtId="183" formatCode="[=0]&quot;&quot;;General"/>
    <numFmt numFmtId="184" formatCode="&quot;手&quot;&quot;順&quot;##"/>
    <numFmt numFmtId="185" formatCode="&quot;平成&quot;##&quot;年度&quot;"/>
    <numFmt numFmtId="186" formatCode="#&quot;．&quot;"/>
    <numFmt numFmtId="187" formatCode="##&quot;年&quot;"/>
    <numFmt numFmtId="188" formatCode="#&quot;年&quot;"/>
    <numFmt numFmtId="189" formatCode="#&quot;年目&quot;"/>
    <numFmt numFmtId="190" formatCode="_ * #,##0.0_ ;_ * \-#,##0.0_ ;_ * &quot;-&quot;?_ ;_ @_ "/>
    <numFmt numFmtId="191" formatCode="00"/>
    <numFmt numFmtId="192" formatCode="#&quot;人&quot;"/>
    <numFmt numFmtId="193" formatCode="#,###&quot;円&quot;\ "/>
    <numFmt numFmtId="194" formatCode="#,###"/>
    <numFmt numFmtId="195" formatCode="#,###.0"/>
    <numFmt numFmtId="196" formatCode="#,##0.0"/>
    <numFmt numFmtId="197" formatCode="0.0%"/>
    <numFmt numFmtId="198" formatCode="#,##0.000"/>
  </numFmts>
  <fonts count="103">
    <font>
      <sz val="16"/>
      <color theme="1"/>
      <name val="ＭＳ ゴシック"/>
      <family val="3"/>
      <charset val="128"/>
    </font>
    <font>
      <sz val="11"/>
      <name val="ＭＳ Ｐゴシック"/>
      <family val="3"/>
      <charset val="128"/>
    </font>
    <font>
      <sz val="8"/>
      <name val="ＭＳ 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1"/>
      <name val="ＭＳ 明朝"/>
      <family val="1"/>
      <charset val="128"/>
    </font>
    <font>
      <sz val="12"/>
      <name val="Arial Unicode MS"/>
      <family val="3"/>
      <charset val="128"/>
    </font>
    <font>
      <sz val="8"/>
      <name val="ＭＳ ゴシック"/>
      <family val="3"/>
      <charset val="128"/>
    </font>
    <font>
      <sz val="9"/>
      <name val="ＭＳ 明朝"/>
      <family val="1"/>
      <charset val="128"/>
    </font>
    <font>
      <sz val="12"/>
      <name val="ＭＳ 明朝"/>
      <family val="1"/>
      <charset val="128"/>
    </font>
    <font>
      <u/>
      <sz val="5.5"/>
      <color indexed="12"/>
      <name val="ＭＳ Ｐゴシック"/>
      <family val="3"/>
      <charset val="128"/>
    </font>
    <font>
      <sz val="10"/>
      <name val="ＭＳ 明朝"/>
      <family val="1"/>
      <charset val="128"/>
    </font>
    <font>
      <sz val="16"/>
      <name val="ＭＳ 明朝"/>
      <family val="1"/>
      <charset val="128"/>
    </font>
    <font>
      <sz val="10.5"/>
      <color indexed="8"/>
      <name val="ＭＳ 明朝"/>
      <family val="1"/>
      <charset val="128"/>
    </font>
    <font>
      <sz val="10.5"/>
      <name val="ＭＳ 明朝"/>
      <family val="1"/>
      <charset val="128"/>
    </font>
    <font>
      <sz val="12"/>
      <color indexed="10"/>
      <name val="ＭＳ 明朝"/>
      <family val="1"/>
      <charset val="128"/>
    </font>
    <font>
      <sz val="10"/>
      <color indexed="10"/>
      <name val="ＭＳ Ｐ明朝"/>
      <family val="1"/>
      <charset val="128"/>
    </font>
    <font>
      <sz val="10"/>
      <color indexed="10"/>
      <name val="ＭＳ 明朝"/>
      <family val="1"/>
      <charset val="128"/>
    </font>
    <font>
      <sz val="9"/>
      <color indexed="8"/>
      <name val="ＭＳ 明朝"/>
      <family val="1"/>
      <charset val="128"/>
    </font>
    <font>
      <sz val="11"/>
      <color indexed="8"/>
      <name val="ＭＳ 明朝"/>
      <family val="1"/>
      <charset val="128"/>
    </font>
    <font>
      <sz val="11"/>
      <color indexed="10"/>
      <name val="ＭＳ 明朝"/>
      <family val="1"/>
      <charset val="128"/>
    </font>
    <font>
      <sz val="10"/>
      <color indexed="8"/>
      <name val="ＭＳ 明朝"/>
      <family val="1"/>
      <charset val="128"/>
    </font>
    <font>
      <vertAlign val="superscript"/>
      <sz val="11"/>
      <color indexed="8"/>
      <name val="ＭＳ 明朝"/>
      <family val="1"/>
      <charset val="128"/>
    </font>
    <font>
      <sz val="14"/>
      <name val="ＭＳ 明朝"/>
      <family val="1"/>
      <charset val="128"/>
    </font>
    <font>
      <sz val="11"/>
      <name val="ＭＳ Ｐ明朝"/>
      <family val="1"/>
      <charset val="128"/>
    </font>
    <font>
      <sz val="10"/>
      <name val="ＭＳ Ｐ明朝"/>
      <family val="1"/>
      <charset val="128"/>
    </font>
    <font>
      <sz val="12"/>
      <color indexed="8"/>
      <name val="ＭＳ 明朝"/>
      <family val="1"/>
      <charset val="128"/>
    </font>
    <font>
      <sz val="8"/>
      <name val="ＭＳ 明朝"/>
      <family val="1"/>
      <charset val="128"/>
    </font>
    <font>
      <b/>
      <sz val="12"/>
      <name val="ＭＳ 明朝"/>
      <family val="1"/>
      <charset val="128"/>
    </font>
    <font>
      <b/>
      <sz val="12"/>
      <color indexed="10"/>
      <name val="ＭＳ 明朝"/>
      <family val="1"/>
      <charset val="128"/>
    </font>
    <font>
      <vertAlign val="superscript"/>
      <sz val="11"/>
      <name val="ＭＳ 明朝"/>
      <family val="1"/>
      <charset val="128"/>
    </font>
    <font>
      <sz val="11"/>
      <color indexed="0"/>
      <name val="ＭＳ Ｐ明朝"/>
      <family val="1"/>
      <charset val="128"/>
    </font>
    <font>
      <sz val="14"/>
      <name val="ＭＳ Ｐゴシック"/>
      <family val="3"/>
      <charset val="128"/>
    </font>
    <font>
      <sz val="16"/>
      <color indexed="8"/>
      <name val="ＭＳ ゴシック"/>
      <family val="3"/>
      <charset val="128"/>
    </font>
    <font>
      <sz val="11"/>
      <color indexed="8"/>
      <name val="ＭＳ Ｐゴシック"/>
      <family val="3"/>
      <charset val="128"/>
    </font>
    <font>
      <sz val="10.5"/>
      <color indexed="8"/>
      <name val="ＭＳ 明朝"/>
      <family val="1"/>
      <charset val="128"/>
    </font>
    <font>
      <sz val="11"/>
      <color indexed="8"/>
      <name val="ＭＳ 明朝"/>
      <family val="1"/>
      <charset val="128"/>
    </font>
    <font>
      <sz val="11"/>
      <color indexed="8"/>
      <name val="ＭＳ 明朝"/>
      <family val="1"/>
      <charset val="128"/>
    </font>
    <font>
      <sz val="10"/>
      <color indexed="8"/>
      <name val="ＭＳ 明朝"/>
      <family val="1"/>
      <charset val="128"/>
    </font>
    <font>
      <sz val="11"/>
      <color indexed="30"/>
      <name val="ＭＳ 明朝"/>
      <family val="1"/>
      <charset val="128"/>
    </font>
    <font>
      <sz val="16"/>
      <color indexed="8"/>
      <name val="ＭＳ 明朝"/>
      <family val="1"/>
      <charset val="128"/>
    </font>
    <font>
      <sz val="14"/>
      <color indexed="8"/>
      <name val="ＭＳ 明朝"/>
      <family val="1"/>
      <charset val="128"/>
    </font>
    <font>
      <b/>
      <sz val="9"/>
      <color indexed="10"/>
      <name val="ＭＳ Ｐゴシック"/>
      <family val="3"/>
      <charset val="128"/>
    </font>
    <font>
      <u/>
      <sz val="11"/>
      <color indexed="10"/>
      <name val="ＭＳ Ｐゴシック"/>
      <family val="3"/>
      <charset val="128"/>
    </font>
    <font>
      <sz val="14"/>
      <color indexed="10"/>
      <name val="ＭＳ Ｐ明朝"/>
      <family val="1"/>
      <charset val="128"/>
    </font>
    <font>
      <sz val="10"/>
      <color indexed="10"/>
      <name val="ＭＳ 明朝"/>
      <family val="1"/>
      <charset val="128"/>
    </font>
    <font>
      <sz val="6"/>
      <name val="ＭＳ Ｐゴシック"/>
      <family val="3"/>
      <charset val="128"/>
    </font>
    <font>
      <sz val="6"/>
      <name val="ＭＳ Ｐゴシック"/>
      <family val="3"/>
      <charset val="128"/>
    </font>
    <font>
      <u/>
      <sz val="11"/>
      <color indexed="12"/>
      <name val="ＭＳ Ｐゴシック"/>
      <family val="3"/>
      <charset val="128"/>
    </font>
    <font>
      <sz val="10.5"/>
      <name val="ＭＳ Ｐ明朝"/>
      <family val="1"/>
      <charset val="128"/>
    </font>
    <font>
      <b/>
      <sz val="18"/>
      <color indexed="56"/>
      <name val="ＭＳ Ｐゴシック"/>
      <family val="3"/>
      <charset val="128"/>
    </font>
    <font>
      <b/>
      <sz val="11"/>
      <color indexed="56"/>
      <name val="ＭＳ Ｐゴシック"/>
      <family val="3"/>
      <charset val="128"/>
    </font>
    <font>
      <sz val="16"/>
      <name val="ＭＳ ゴシック"/>
      <family val="3"/>
      <charset val="128"/>
    </font>
    <font>
      <sz val="8"/>
      <color indexed="8"/>
      <name val="ＭＳ 明朝"/>
      <family val="1"/>
      <charset val="128"/>
    </font>
    <font>
      <sz val="16"/>
      <color theme="1"/>
      <name val="ＭＳ ゴシック"/>
      <family val="3"/>
      <charset val="128"/>
    </font>
    <font>
      <sz val="11"/>
      <color theme="1"/>
      <name val="ＭＳ Ｐゴシック"/>
      <family val="3"/>
      <charset val="128"/>
      <scheme val="minor"/>
    </font>
    <font>
      <sz val="11"/>
      <color theme="1"/>
      <name val="ＭＳ 明朝"/>
      <family val="1"/>
      <charset val="128"/>
    </font>
    <font>
      <sz val="16"/>
      <color theme="1"/>
      <name val="ＭＳ 明朝"/>
      <family val="1"/>
      <charset val="128"/>
    </font>
    <font>
      <sz val="10.5"/>
      <color theme="1"/>
      <name val="ＭＳ 明朝"/>
      <family val="1"/>
      <charset val="128"/>
    </font>
    <font>
      <b/>
      <sz val="14"/>
      <color theme="1"/>
      <name val="ＭＳ 明朝"/>
      <family val="1"/>
      <charset val="128"/>
    </font>
    <font>
      <sz val="12"/>
      <color rgb="FF0000FF"/>
      <name val="ＭＳ 明朝"/>
      <family val="1"/>
      <charset val="128"/>
    </font>
    <font>
      <b/>
      <sz val="10.5"/>
      <color theme="1"/>
      <name val="ＭＳ 明朝"/>
      <family val="1"/>
      <charset val="128"/>
    </font>
    <font>
      <sz val="12"/>
      <color theme="1"/>
      <name val="ＭＳ 明朝"/>
      <family val="1"/>
      <charset val="128"/>
    </font>
    <font>
      <sz val="14"/>
      <color theme="1"/>
      <name val="ＭＳ 明朝"/>
      <family val="1"/>
      <charset val="128"/>
    </font>
    <font>
      <sz val="10.5"/>
      <color rgb="FF000000"/>
      <name val="ＭＳ 明朝"/>
      <family val="1"/>
      <charset val="128"/>
    </font>
    <font>
      <sz val="16"/>
      <color rgb="FF000000"/>
      <name val="ＭＳ 明朝"/>
      <family val="1"/>
      <charset val="128"/>
    </font>
    <font>
      <b/>
      <sz val="14"/>
      <color rgb="FF000000"/>
      <name val="ＭＳ 明朝"/>
      <family val="1"/>
      <charset val="128"/>
    </font>
    <font>
      <sz val="12"/>
      <color rgb="FF000000"/>
      <name val="ＭＳ 明朝"/>
      <family val="1"/>
      <charset val="128"/>
    </font>
    <font>
      <b/>
      <sz val="12"/>
      <color rgb="FF000000"/>
      <name val="ＭＳ 明朝"/>
      <family val="1"/>
      <charset val="128"/>
    </font>
    <font>
      <b/>
      <sz val="10.5"/>
      <color rgb="FF000000"/>
      <name val="ＭＳ 明朝"/>
      <family val="1"/>
      <charset val="128"/>
    </font>
    <font>
      <sz val="11"/>
      <color rgb="FF0033CC"/>
      <name val="ＭＳ 明朝"/>
      <family val="1"/>
      <charset val="128"/>
    </font>
    <font>
      <sz val="14"/>
      <color theme="1"/>
      <name val="ＭＳ ゴシック"/>
      <family val="3"/>
      <charset val="128"/>
    </font>
    <font>
      <sz val="11"/>
      <color theme="1"/>
      <name val="ＭＳ ゴシック"/>
      <family val="3"/>
      <charset val="128"/>
    </font>
    <font>
      <sz val="12"/>
      <color theme="1"/>
      <name val="ＭＳ ゴシック"/>
      <family val="3"/>
      <charset val="128"/>
    </font>
    <font>
      <sz val="9"/>
      <color theme="1"/>
      <name val="ＭＳ ゴシック"/>
      <family val="3"/>
      <charset val="128"/>
    </font>
    <font>
      <sz val="10"/>
      <color theme="1"/>
      <name val="ＭＳ ゴシック"/>
      <family val="3"/>
      <charset val="128"/>
    </font>
    <font>
      <sz val="9"/>
      <color rgb="FF0033CC"/>
      <name val="ＭＳ 明朝"/>
      <family val="1"/>
      <charset val="128"/>
    </font>
    <font>
      <sz val="9"/>
      <color theme="1"/>
      <name val="ＭＳ 明朝"/>
      <family val="1"/>
      <charset val="128"/>
    </font>
    <font>
      <sz val="11"/>
      <color rgb="FFFF0000"/>
      <name val="ＭＳ 明朝"/>
      <family val="1"/>
      <charset val="128"/>
    </font>
    <font>
      <sz val="10"/>
      <color theme="0" tint="-0.34998626667073579"/>
      <name val="ＭＳ ゴシック"/>
      <family val="3"/>
      <charset val="128"/>
    </font>
    <font>
      <sz val="10"/>
      <color theme="1"/>
      <name val="ＭＳ Ｐゴシック"/>
      <family val="3"/>
      <charset val="128"/>
      <scheme val="minor"/>
    </font>
    <font>
      <sz val="9"/>
      <color rgb="FF0000FF"/>
      <name val="ＭＳ 明朝"/>
      <family val="1"/>
      <charset val="128"/>
    </font>
    <font>
      <sz val="10"/>
      <color rgb="FF0033CC"/>
      <name val="ＭＳ 明朝"/>
      <family val="1"/>
      <charset val="128"/>
    </font>
    <font>
      <sz val="10"/>
      <color theme="1"/>
      <name val="ＭＳ 明朝"/>
      <family val="1"/>
      <charset val="128"/>
    </font>
    <font>
      <sz val="10.5"/>
      <color rgb="FF0000FF"/>
      <name val="ＭＳ 明朝"/>
      <family val="1"/>
      <charset val="128"/>
    </font>
    <font>
      <sz val="10"/>
      <color rgb="FF0000FF"/>
      <name val="ＭＳ 明朝"/>
      <family val="1"/>
      <charset val="128"/>
    </font>
    <font>
      <b/>
      <sz val="14"/>
      <color rgb="FFFF0000"/>
      <name val="ＭＳ 明朝"/>
      <family val="1"/>
      <charset val="128"/>
    </font>
    <font>
      <sz val="10.5"/>
      <color theme="1"/>
      <name val="ＭＳ ゴシック"/>
      <family val="3"/>
      <charset val="128"/>
    </font>
    <font>
      <sz val="8"/>
      <color theme="1"/>
      <name val="ＭＳ ゴシック"/>
      <family val="3"/>
      <charset val="128"/>
    </font>
    <font>
      <sz val="14"/>
      <color rgb="FF000000"/>
      <name val="ＭＳ 明朝"/>
      <family val="1"/>
      <charset val="128"/>
    </font>
    <font>
      <sz val="9"/>
      <color rgb="FF000000"/>
      <name val="ＭＳ 明朝"/>
      <family val="1"/>
      <charset val="128"/>
    </font>
    <font>
      <b/>
      <sz val="16"/>
      <color theme="1"/>
      <name val="ＭＳ 明朝"/>
      <family val="1"/>
      <charset val="128"/>
    </font>
    <font>
      <sz val="8"/>
      <color rgb="FF000000"/>
      <name val="ＭＳ 明朝"/>
      <family val="1"/>
      <charset val="128"/>
    </font>
    <font>
      <b/>
      <sz val="12"/>
      <color theme="1"/>
      <name val="ＭＳ 明朝"/>
      <family val="1"/>
      <charset val="128"/>
    </font>
    <font>
      <sz val="9"/>
      <name val="ＭＳ Ｐゴシック"/>
      <family val="3"/>
      <charset val="128"/>
      <scheme val="minor"/>
    </font>
    <font>
      <sz val="6"/>
      <name val="ＭＳ Ｐゴシック"/>
      <family val="2"/>
      <charset val="128"/>
      <scheme val="minor"/>
    </font>
    <font>
      <sz val="10.5"/>
      <color indexed="10"/>
      <name val="ＭＳ 明朝"/>
      <family val="1"/>
      <charset val="128"/>
    </font>
    <font>
      <sz val="10.5"/>
      <color rgb="FFFF0000"/>
      <name val="ＭＳ 明朝"/>
      <family val="1"/>
      <charset val="128"/>
    </font>
    <font>
      <sz val="10.5"/>
      <color indexed="10"/>
      <name val="ＭＳ Ｐ明朝"/>
      <family val="1"/>
      <charset val="128"/>
    </font>
    <font>
      <b/>
      <sz val="11"/>
      <color rgb="FFFF0000"/>
      <name val="ＭＳ 明朝"/>
      <family val="1"/>
      <charset val="128"/>
    </font>
    <font>
      <vertAlign val="superscript"/>
      <sz val="12"/>
      <color theme="1"/>
      <name val="ＭＳ ゴシック"/>
      <family val="3"/>
      <charset val="128"/>
    </font>
    <font>
      <vertAlign val="subscript"/>
      <sz val="11"/>
      <color theme="1"/>
      <name val="ＭＳ 明朝"/>
      <family val="1"/>
      <charset val="128"/>
    </font>
  </fonts>
  <fills count="24">
    <fill>
      <patternFill patternType="none"/>
    </fill>
    <fill>
      <patternFill patternType="gray125"/>
    </fill>
    <fill>
      <patternFill patternType="solid">
        <fgColor indexed="44"/>
        <bgColor indexed="64"/>
      </patternFill>
    </fill>
    <fill>
      <patternFill patternType="solid">
        <fgColor indexed="11"/>
        <bgColor indexed="64"/>
      </patternFill>
    </fill>
    <fill>
      <patternFill patternType="solid">
        <fgColor indexed="1"/>
        <bgColor indexed="64"/>
      </patternFill>
    </fill>
    <fill>
      <patternFill patternType="solid">
        <fgColor indexed="45"/>
        <bgColor indexed="64"/>
      </patternFill>
    </fill>
    <fill>
      <patternFill patternType="solid">
        <fgColor indexed="13"/>
        <bgColor indexed="64"/>
      </patternFill>
    </fill>
    <fill>
      <patternFill patternType="solid">
        <fgColor indexed="49"/>
        <bgColor indexed="64"/>
      </patternFill>
    </fill>
    <fill>
      <patternFill patternType="solid">
        <fgColor indexed="27"/>
        <bgColor indexed="64"/>
      </patternFill>
    </fill>
    <fill>
      <patternFill patternType="solid">
        <fgColor indexed="9"/>
        <bgColor indexed="64"/>
      </patternFill>
    </fill>
    <fill>
      <patternFill patternType="solid">
        <fgColor rgb="FF92D050"/>
        <bgColor indexed="64"/>
      </patternFill>
    </fill>
    <fill>
      <patternFill patternType="solid">
        <fgColor theme="9" tint="0.59999389629810485"/>
        <bgColor indexed="64"/>
      </patternFill>
    </fill>
    <fill>
      <patternFill patternType="solid">
        <fgColor theme="8" tint="0.59999389629810485"/>
        <bgColor theme="8" tint="0.59999389629810485"/>
      </patternFill>
    </fill>
    <fill>
      <patternFill patternType="solid">
        <fgColor theme="8" tint="0.79998168889431442"/>
        <bgColor theme="8" tint="0.79998168889431442"/>
      </patternFill>
    </fill>
    <fill>
      <patternFill patternType="solid">
        <fgColor rgb="FFCCFF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8" tint="0.59999389629810485"/>
        <bgColor theme="8" tint="0.79998168889431442"/>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79998168889431442"/>
        <bgColor theme="8" tint="0.59999389629810485"/>
      </patternFill>
    </fill>
  </fills>
  <borders count="209">
    <border>
      <left/>
      <right/>
      <top/>
      <bottom/>
      <diagonal/>
    </border>
    <border>
      <left/>
      <right style="thin">
        <color indexed="64"/>
      </right>
      <top style="thin">
        <color indexed="64"/>
      </top>
      <bottom style="dashed">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dotted">
        <color indexed="64"/>
      </bottom>
      <diagonal/>
    </border>
    <border>
      <left style="medium">
        <color indexed="64"/>
      </left>
      <right/>
      <top style="double">
        <color indexed="64"/>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2"/>
      </left>
      <right style="thin">
        <color indexed="62"/>
      </right>
      <top style="thin">
        <color indexed="62"/>
      </top>
      <bottom style="thin">
        <color indexed="62"/>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hair">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diagonal/>
    </border>
    <border>
      <left style="medium">
        <color indexed="64"/>
      </left>
      <right/>
      <top style="dotted">
        <color indexed="64"/>
      </top>
      <bottom style="double">
        <color indexed="64"/>
      </bottom>
      <diagonal/>
    </border>
    <border>
      <left/>
      <right/>
      <top/>
      <bottom style="dotted">
        <color indexed="64"/>
      </bottom>
      <diagonal/>
    </border>
    <border>
      <left/>
      <right/>
      <top/>
      <bottom style="dashed">
        <color indexed="64"/>
      </bottom>
      <diagonal/>
    </border>
    <border>
      <left style="thin">
        <color indexed="64"/>
      </left>
      <right/>
      <top/>
      <bottom style="thin">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double">
        <color indexed="64"/>
      </bottom>
      <diagonal/>
    </border>
    <border>
      <left style="thin">
        <color indexed="64"/>
      </left>
      <right/>
      <top/>
      <bottom style="medium">
        <color indexed="64"/>
      </bottom>
      <diagonal/>
    </border>
    <border>
      <left/>
      <right style="thin">
        <color indexed="64"/>
      </right>
      <top style="double">
        <color indexed="64"/>
      </top>
      <bottom style="double">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dotted">
        <color indexed="64"/>
      </top>
      <bottom/>
      <diagonal style="thin">
        <color indexed="64"/>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bottom style="dotted">
        <color indexed="64"/>
      </bottom>
      <diagonal/>
    </border>
    <border>
      <left/>
      <right style="thin">
        <color indexed="64"/>
      </right>
      <top/>
      <bottom style="thin">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dotted">
        <color indexed="64"/>
      </bottom>
      <diagonal/>
    </border>
    <border>
      <left/>
      <right/>
      <top/>
      <bottom style="thin">
        <color indexed="53"/>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tted">
        <color indexed="64"/>
      </bottom>
      <diagonal/>
    </border>
    <border>
      <left/>
      <right style="medium">
        <color indexed="64"/>
      </right>
      <top/>
      <bottom style="thin">
        <color indexed="64"/>
      </bottom>
      <diagonal/>
    </border>
    <border>
      <left/>
      <right style="medium">
        <color indexed="64"/>
      </right>
      <top style="dotted">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tted">
        <color indexed="64"/>
      </top>
      <bottom style="double">
        <color indexed="64"/>
      </bottom>
      <diagonal/>
    </border>
    <border>
      <left/>
      <right style="thin">
        <color indexed="64"/>
      </right>
      <top style="dotted">
        <color indexed="64"/>
      </top>
      <bottom style="dotted">
        <color indexed="64"/>
      </bottom>
      <diagonal/>
    </border>
    <border>
      <left/>
      <right/>
      <top/>
      <bottom style="thin">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53"/>
      </left>
      <right/>
      <top style="thin">
        <color indexed="53"/>
      </top>
      <bottom style="thin">
        <color indexed="53"/>
      </bottom>
      <diagonal/>
    </border>
    <border>
      <left/>
      <right/>
      <top style="thin">
        <color indexed="53"/>
      </top>
      <bottom style="thin">
        <color indexed="53"/>
      </bottom>
      <diagonal/>
    </border>
    <border>
      <left/>
      <right style="thin">
        <color indexed="53"/>
      </right>
      <top style="thin">
        <color indexed="53"/>
      </top>
      <bottom style="thin">
        <color indexed="53"/>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tted">
        <color indexed="64"/>
      </bottom>
      <diagonal style="thin">
        <color indexed="64"/>
      </diagonal>
    </border>
    <border>
      <left style="thin">
        <color indexed="64"/>
      </left>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thin">
        <color rgb="FFFFC000"/>
      </left>
      <right style="thin">
        <color rgb="FFFFC000"/>
      </right>
      <top style="thin">
        <color rgb="FFFFC000"/>
      </top>
      <bottom style="thin">
        <color rgb="FFFFC000"/>
      </bottom>
      <diagonal/>
    </border>
    <border>
      <left style="thin">
        <color rgb="FFFF0000"/>
      </left>
      <right style="thin">
        <color rgb="FFFF0000"/>
      </right>
      <top style="thin">
        <color rgb="FFFF0000"/>
      </top>
      <bottom style="thin">
        <color rgb="FFFF0000"/>
      </bottom>
      <diagonal/>
    </border>
    <border>
      <left style="thin">
        <color rgb="FFFF6600"/>
      </left>
      <right/>
      <top/>
      <bottom style="thin">
        <color rgb="FFFF6600"/>
      </bottom>
      <diagonal/>
    </border>
    <border>
      <left/>
      <right/>
      <top/>
      <bottom style="thin">
        <color rgb="FFFF6600"/>
      </bottom>
      <diagonal/>
    </border>
    <border>
      <left/>
      <right style="thin">
        <color rgb="FFFF6600"/>
      </right>
      <top/>
      <bottom style="thin">
        <color rgb="FFFF6600"/>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n">
        <color rgb="FFFF6600"/>
      </right>
      <top/>
      <bottom/>
      <diagonal/>
    </border>
    <border>
      <left style="double">
        <color rgb="FFFF6600"/>
      </left>
      <right/>
      <top style="thin">
        <color rgb="FFFF6600"/>
      </top>
      <bottom style="thin">
        <color rgb="FFFF6600"/>
      </bottom>
      <diagonal/>
    </border>
    <border>
      <left/>
      <right style="thin">
        <color rgb="FFFF6600"/>
      </right>
      <top style="thin">
        <color rgb="FFFF6600"/>
      </top>
      <bottom style="thin">
        <color rgb="FFFF6600"/>
      </bottom>
      <diagonal/>
    </border>
    <border>
      <left style="thin">
        <color rgb="FFFF6600"/>
      </left>
      <right style="thin">
        <color rgb="FFFF6600"/>
      </right>
      <top style="thin">
        <color rgb="FFFF6600"/>
      </top>
      <bottom style="double">
        <color rgb="FFFF6600"/>
      </bottom>
      <diagonal/>
    </border>
    <border>
      <left style="thin">
        <color rgb="FFFF6600"/>
      </left>
      <right style="thin">
        <color rgb="FFFF6600"/>
      </right>
      <top style="thin">
        <color rgb="FFFF6600"/>
      </top>
      <bottom style="thin">
        <color rgb="FFFF6600"/>
      </bottom>
      <diagonal/>
    </border>
    <border>
      <left style="thin">
        <color rgb="FFFF6600"/>
      </left>
      <right style="thin">
        <color rgb="FFFF6600"/>
      </right>
      <top/>
      <bottom style="thin">
        <color rgb="FFFF6600"/>
      </bottom>
      <diagonal/>
    </border>
    <border>
      <left style="thin">
        <color rgb="FFFF6600"/>
      </left>
      <right/>
      <top style="thin">
        <color rgb="FFFF6600"/>
      </top>
      <bottom style="double">
        <color rgb="FFFF6600"/>
      </bottom>
      <diagonal/>
    </border>
    <border>
      <left style="double">
        <color rgb="FFFF6600"/>
      </left>
      <right style="thin">
        <color rgb="FFFF6600"/>
      </right>
      <top style="thin">
        <color rgb="FFFF6600"/>
      </top>
      <bottom style="thin">
        <color rgb="FFFF6600"/>
      </bottom>
      <diagonal/>
    </border>
    <border>
      <left style="thin">
        <color rgb="FFFF6600"/>
      </left>
      <right style="double">
        <color rgb="FFFF6600"/>
      </right>
      <top style="thin">
        <color rgb="FFFF6600"/>
      </top>
      <bottom style="thin">
        <color rgb="FFFF6600"/>
      </bottom>
      <diagonal/>
    </border>
    <border>
      <left style="thin">
        <color rgb="FFFF6600"/>
      </left>
      <right/>
      <top style="thin">
        <color rgb="FFFF6600"/>
      </top>
      <bottom style="thin">
        <color rgb="FFFF6600"/>
      </bottom>
      <diagonal/>
    </border>
    <border>
      <left style="double">
        <color rgb="FFFF6600"/>
      </left>
      <right/>
      <top/>
      <bottom style="thin">
        <color rgb="FFFF6600"/>
      </bottom>
      <diagonal/>
    </border>
    <border>
      <left/>
      <right style="thin">
        <color rgb="FFFF6600"/>
      </right>
      <top style="thin">
        <color rgb="FFFF6600"/>
      </top>
      <bottom style="double">
        <color rgb="FFFF6600"/>
      </bottom>
      <diagonal/>
    </border>
    <border>
      <left style="double">
        <color rgb="FFFF6600"/>
      </left>
      <right/>
      <top style="thin">
        <color rgb="FFFF6600"/>
      </top>
      <bottom/>
      <diagonal/>
    </border>
    <border>
      <left/>
      <right style="double">
        <color rgb="FFFF6600"/>
      </right>
      <top style="thin">
        <color rgb="FFFF6600"/>
      </top>
      <bottom/>
      <diagonal/>
    </border>
    <border>
      <left style="double">
        <color rgb="FFFF6600"/>
      </left>
      <right/>
      <top/>
      <bottom style="double">
        <color rgb="FFFF6600"/>
      </bottom>
      <diagonal/>
    </border>
    <border>
      <left/>
      <right style="double">
        <color rgb="FFFF6600"/>
      </right>
      <top/>
      <bottom style="double">
        <color rgb="FFFF6600"/>
      </bottom>
      <diagonal/>
    </border>
    <border>
      <left/>
      <right/>
      <top style="thin">
        <color rgb="FFFF6600"/>
      </top>
      <bottom style="thin">
        <color rgb="FFFF6600"/>
      </bottom>
      <diagonal/>
    </border>
    <border>
      <left style="double">
        <color rgb="FFFF6600"/>
      </left>
      <right style="thin">
        <color rgb="FFFF6600"/>
      </right>
      <top/>
      <bottom style="thin">
        <color rgb="FFFF6600"/>
      </bottom>
      <diagonal/>
    </border>
    <border>
      <left style="thin">
        <color rgb="FFFF6600"/>
      </left>
      <right style="double">
        <color rgb="FFFF6600"/>
      </right>
      <top/>
      <bottom style="thin">
        <color rgb="FFFF6600"/>
      </bottom>
      <diagonal/>
    </border>
    <border>
      <left style="double">
        <color rgb="FFFF6600"/>
      </left>
      <right style="thin">
        <color rgb="FFFF6600"/>
      </right>
      <top style="thin">
        <color rgb="FFFF6600"/>
      </top>
      <bottom style="double">
        <color rgb="FFFF6600"/>
      </bottom>
      <diagonal/>
    </border>
    <border>
      <left style="thin">
        <color rgb="FFFF6600"/>
      </left>
      <right/>
      <top style="thin">
        <color rgb="FFFF6600"/>
      </top>
      <bottom/>
      <diagonal/>
    </border>
    <border>
      <left style="thin">
        <color rgb="FFFF6600"/>
      </left>
      <right/>
      <top/>
      <bottom style="double">
        <color rgb="FFFF6600"/>
      </bottom>
      <diagonal/>
    </border>
    <border>
      <left/>
      <right/>
      <top style="thin">
        <color rgb="FFFF6600"/>
      </top>
      <bottom/>
      <diagonal/>
    </border>
    <border>
      <left/>
      <right style="thin">
        <color rgb="FFFF6600"/>
      </right>
      <top style="thin">
        <color rgb="FFFF6600"/>
      </top>
      <bottom/>
      <diagonal/>
    </border>
    <border>
      <left style="thin">
        <color rgb="FFFF6600"/>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dotted">
        <color indexed="64"/>
      </top>
      <bottom/>
      <diagonal/>
    </border>
    <border>
      <left style="medium">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dotted">
        <color indexed="64"/>
      </top>
      <bottom style="thin">
        <color indexed="53"/>
      </bottom>
      <diagonal/>
    </border>
    <border>
      <left/>
      <right style="thin">
        <color indexed="53"/>
      </right>
      <top/>
      <bottom/>
      <diagonal/>
    </border>
    <border>
      <left style="medium">
        <color indexed="64"/>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s>
  <cellStyleXfs count="28">
    <xf numFmtId="0" fontId="0" fillId="0" borderId="0">
      <alignment vertical="center"/>
    </xf>
    <xf numFmtId="0" fontId="50" fillId="0" borderId="150">
      <alignment horizontal="left" vertical="center"/>
    </xf>
    <xf numFmtId="9" fontId="34" fillId="0" borderId="0" applyFont="0" applyFill="0" applyBorder="0" applyAlignment="0" applyProtection="0">
      <alignment vertical="center"/>
    </xf>
    <xf numFmtId="9" fontId="1" fillId="0" borderId="0" applyFont="0" applyFill="0" applyBorder="0" applyAlignment="0" applyProtection="0">
      <alignment vertical="center"/>
    </xf>
    <xf numFmtId="0" fontId="49"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38" fontId="34"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7" fillId="0" borderId="0"/>
    <xf numFmtId="0" fontId="7" fillId="0" borderId="0"/>
    <xf numFmtId="0" fontId="56" fillId="0" borderId="0">
      <alignment vertical="center"/>
    </xf>
    <xf numFmtId="0" fontId="55" fillId="0" borderId="0">
      <alignment vertical="center"/>
    </xf>
    <xf numFmtId="0" fontId="1" fillId="0" borderId="0"/>
    <xf numFmtId="0" fontId="1" fillId="0" borderId="0"/>
    <xf numFmtId="0" fontId="1" fillId="0" borderId="0">
      <alignment vertical="center"/>
    </xf>
    <xf numFmtId="0" fontId="1" fillId="0" borderId="0">
      <alignment vertical="center"/>
    </xf>
    <xf numFmtId="0" fontId="55" fillId="0" borderId="0">
      <alignment vertical="center"/>
    </xf>
    <xf numFmtId="0" fontId="56" fillId="0" borderId="0"/>
    <xf numFmtId="0" fontId="56" fillId="0" borderId="0"/>
    <xf numFmtId="0" fontId="1" fillId="0" borderId="0"/>
    <xf numFmtId="0" fontId="1" fillId="0" borderId="0">
      <alignment vertical="center"/>
    </xf>
    <xf numFmtId="9" fontId="34" fillId="0" borderId="0" applyFont="0" applyFill="0" applyBorder="0" applyAlignment="0" applyProtection="0">
      <alignment vertical="center"/>
    </xf>
    <xf numFmtId="38" fontId="1" fillId="0" borderId="0" applyFont="0" applyFill="0" applyBorder="0" applyAlignment="0" applyProtection="0"/>
    <xf numFmtId="0" fontId="55" fillId="0" borderId="0">
      <alignment vertical="center"/>
    </xf>
  </cellStyleXfs>
  <cellXfs count="1243">
    <xf numFmtId="0" fontId="0" fillId="0" borderId="0" xfId="0">
      <alignment vertical="center"/>
    </xf>
    <xf numFmtId="0" fontId="6" fillId="0" borderId="0" xfId="0" applyFont="1">
      <alignment vertical="center"/>
    </xf>
    <xf numFmtId="0" fontId="6" fillId="0" borderId="0" xfId="0" applyFont="1" applyAlignment="1">
      <alignment vertical="center"/>
    </xf>
    <xf numFmtId="0" fontId="9"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6" fillId="0" borderId="0" xfId="0" applyFont="1" applyAlignment="1">
      <alignment horizontal="left" vertical="center"/>
    </xf>
    <xf numFmtId="0" fontId="15" fillId="0" borderId="0" xfId="0" applyFont="1" applyAlignment="1">
      <alignment vertical="top"/>
    </xf>
    <xf numFmtId="0" fontId="37" fillId="0" borderId="0" xfId="15" applyFont="1" applyAlignment="1">
      <alignment vertical="top"/>
    </xf>
    <xf numFmtId="0" fontId="38" fillId="0" borderId="0" xfId="15" applyFont="1" applyAlignment="1">
      <alignment vertical="center" shrinkToFit="1"/>
    </xf>
    <xf numFmtId="0" fontId="38" fillId="0" borderId="0" xfId="15" applyFont="1">
      <alignment vertical="center"/>
    </xf>
    <xf numFmtId="0" fontId="38" fillId="0" borderId="0" xfId="15" applyFont="1" applyFill="1">
      <alignment vertical="center"/>
    </xf>
    <xf numFmtId="0" fontId="38" fillId="0" borderId="0" xfId="15" applyFont="1" applyAlignment="1">
      <alignment vertical="top"/>
    </xf>
    <xf numFmtId="0" fontId="40" fillId="0" borderId="0" xfId="15" applyFont="1" applyFill="1">
      <alignment vertical="center"/>
    </xf>
    <xf numFmtId="0" fontId="38" fillId="0" borderId="0" xfId="15" applyFont="1" applyFill="1" applyBorder="1">
      <alignment vertical="center"/>
    </xf>
    <xf numFmtId="0" fontId="36" fillId="0" borderId="0" xfId="15" applyFont="1" applyAlignment="1">
      <alignment horizontal="justify" vertical="center"/>
    </xf>
    <xf numFmtId="0" fontId="41" fillId="0" borderId="0" xfId="15" applyFont="1">
      <alignment vertical="center"/>
    </xf>
    <xf numFmtId="0" fontId="36" fillId="0" borderId="0" xfId="15" applyFont="1" applyAlignment="1">
      <alignment horizontal="left" vertical="center" indent="1"/>
    </xf>
    <xf numFmtId="0" fontId="55" fillId="0" borderId="0" xfId="15">
      <alignment vertical="center"/>
    </xf>
    <xf numFmtId="0" fontId="38" fillId="0" borderId="0" xfId="15" applyFont="1" applyFill="1" applyBorder="1" applyAlignment="1">
      <alignment vertical="center"/>
    </xf>
    <xf numFmtId="0" fontId="20" fillId="0" borderId="0" xfId="15" applyFont="1" applyFill="1" applyBorder="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1" fillId="0" borderId="0" xfId="0" applyFont="1" applyFill="1">
      <alignment vertical="center"/>
    </xf>
    <xf numFmtId="0" fontId="10" fillId="0" borderId="0" xfId="0" applyFont="1" applyFill="1" applyAlignment="1">
      <alignment horizontal="center" vertical="center"/>
    </xf>
    <xf numFmtId="0" fontId="21" fillId="0" borderId="0" xfId="0" applyFont="1" applyFill="1">
      <alignment vertical="center"/>
    </xf>
    <xf numFmtId="0" fontId="6" fillId="0" borderId="0" xfId="0" applyFont="1" applyFill="1" applyAlignment="1">
      <alignment horizontal="righ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1" fillId="0" borderId="0" xfId="0" applyFont="1" applyFill="1" applyAlignment="1">
      <alignment horizontal="center" vertical="center"/>
    </xf>
    <xf numFmtId="0" fontId="10" fillId="0" borderId="0" xfId="0" applyFont="1" applyAlignment="1">
      <alignment vertical="center"/>
    </xf>
    <xf numFmtId="0" fontId="6" fillId="0" borderId="0" xfId="0" applyFont="1" applyAlignment="1">
      <alignment vertical="center" wrapText="1"/>
    </xf>
    <xf numFmtId="0" fontId="25" fillId="0" borderId="0" xfId="0" applyFont="1" applyAlignment="1">
      <alignment vertical="center"/>
    </xf>
    <xf numFmtId="0" fontId="6" fillId="0" borderId="0" xfId="0" applyFont="1" applyAlignment="1">
      <alignment horizontal="right" vertical="center"/>
    </xf>
    <xf numFmtId="0" fontId="26" fillId="0" borderId="0" xfId="0" applyFont="1" applyAlignment="1">
      <alignment vertical="center"/>
    </xf>
    <xf numFmtId="0" fontId="6" fillId="0" borderId="6" xfId="0" applyFont="1" applyBorder="1" applyAlignment="1">
      <alignment horizontal="center" vertical="center"/>
    </xf>
    <xf numFmtId="0" fontId="26" fillId="0" borderId="0" xfId="0" applyFont="1" applyBorder="1" applyAlignment="1">
      <alignment vertical="center"/>
    </xf>
    <xf numFmtId="0" fontId="25" fillId="0" borderId="0" xfId="0" applyFont="1" applyAlignment="1">
      <alignment vertical="center" wrapText="1"/>
    </xf>
    <xf numFmtId="0" fontId="12" fillId="0" borderId="0" xfId="0" applyFont="1" applyAlignment="1">
      <alignment horizontal="center" vertical="center"/>
    </xf>
    <xf numFmtId="0" fontId="12" fillId="0" borderId="0" xfId="0" applyFont="1" applyBorder="1" applyAlignment="1">
      <alignment vertical="center"/>
    </xf>
    <xf numFmtId="0" fontId="12" fillId="0" borderId="0" xfId="0" applyFont="1" applyAlignment="1">
      <alignment vertical="center" wrapText="1"/>
    </xf>
    <xf numFmtId="0" fontId="43" fillId="0" borderId="0" xfId="0" applyFont="1">
      <alignment vertical="center"/>
    </xf>
    <xf numFmtId="0" fontId="6" fillId="0" borderId="0" xfId="11" applyFont="1">
      <alignment vertical="center"/>
    </xf>
    <xf numFmtId="0" fontId="1" fillId="0" borderId="0" xfId="11">
      <alignment vertical="center"/>
    </xf>
    <xf numFmtId="0" fontId="6" fillId="0" borderId="0" xfId="11" applyFont="1" applyAlignment="1">
      <alignment horizontal="left" vertical="center"/>
    </xf>
    <xf numFmtId="0" fontId="6" fillId="0" borderId="0" xfId="23" applyFont="1" applyAlignment="1">
      <alignment vertical="center"/>
    </xf>
    <xf numFmtId="0" fontId="38" fillId="0" borderId="0" xfId="14" applyFont="1">
      <alignment vertical="center"/>
    </xf>
    <xf numFmtId="0" fontId="56" fillId="0" borderId="0" xfId="14">
      <alignment vertical="center"/>
    </xf>
    <xf numFmtId="0" fontId="12" fillId="0" borderId="0" xfId="23" applyFont="1" applyAlignment="1">
      <alignment vertical="center"/>
    </xf>
    <xf numFmtId="0" fontId="6" fillId="0" borderId="0" xfId="23" applyFont="1" applyAlignment="1">
      <alignment vertical="center" wrapText="1"/>
    </xf>
    <xf numFmtId="0" fontId="6" fillId="0" borderId="0" xfId="23" applyFont="1" applyBorder="1" applyAlignment="1">
      <alignment vertical="center"/>
    </xf>
    <xf numFmtId="0" fontId="6" fillId="0" borderId="6" xfId="23" applyFont="1" applyBorder="1" applyAlignment="1">
      <alignment horizontal="center" vertical="center"/>
    </xf>
    <xf numFmtId="0" fontId="6" fillId="0" borderId="13" xfId="23" applyFont="1" applyBorder="1" applyAlignment="1">
      <alignment horizontal="center" vertical="center"/>
    </xf>
    <xf numFmtId="0" fontId="6" fillId="0" borderId="14" xfId="23" applyFont="1" applyBorder="1" applyAlignment="1">
      <alignment horizontal="center" vertical="center"/>
    </xf>
    <xf numFmtId="0" fontId="6" fillId="0" borderId="15" xfId="23" applyFont="1" applyBorder="1" applyAlignment="1">
      <alignment horizontal="center" vertical="center"/>
    </xf>
    <xf numFmtId="0" fontId="20" fillId="0" borderId="0" xfId="23" applyFont="1" applyBorder="1" applyAlignment="1">
      <alignment vertical="center"/>
    </xf>
    <xf numFmtId="9" fontId="6" fillId="0" borderId="0" xfId="23" applyNumberFormat="1" applyFont="1" applyBorder="1" applyAlignment="1">
      <alignment vertical="center"/>
    </xf>
    <xf numFmtId="0" fontId="12" fillId="0" borderId="0" xfId="23" applyFont="1" applyAlignment="1">
      <alignment vertical="center" wrapText="1"/>
    </xf>
    <xf numFmtId="0" fontId="29" fillId="0" borderId="0" xfId="23" applyFont="1" applyAlignment="1">
      <alignment horizontal="center" vertical="center"/>
    </xf>
    <xf numFmtId="0" fontId="6" fillId="0" borderId="0" xfId="23" applyNumberFormat="1" applyFont="1" applyAlignment="1">
      <alignment vertical="center"/>
    </xf>
    <xf numFmtId="0" fontId="7" fillId="2" borderId="6" xfId="12" applyFill="1" applyBorder="1" applyAlignment="1">
      <alignment vertical="center"/>
    </xf>
    <xf numFmtId="0" fontId="32" fillId="2" borderId="6" xfId="12" applyNumberFormat="1" applyFont="1" applyFill="1" applyBorder="1" applyAlignment="1" applyProtection="1">
      <alignment horizontal="center" vertical="center" wrapText="1"/>
    </xf>
    <xf numFmtId="0" fontId="32" fillId="2" borderId="6" xfId="12" applyNumberFormat="1" applyFont="1" applyFill="1" applyBorder="1" applyAlignment="1" applyProtection="1">
      <alignment vertical="center" wrapText="1"/>
    </xf>
    <xf numFmtId="0" fontId="7" fillId="0" borderId="0" xfId="12" applyAlignment="1">
      <alignment vertical="center"/>
    </xf>
    <xf numFmtId="0" fontId="7" fillId="3" borderId="6" xfId="12" quotePrefix="1" applyNumberFormat="1" applyFill="1" applyBorder="1" applyAlignment="1">
      <alignment vertical="center"/>
    </xf>
    <xf numFmtId="0" fontId="32" fillId="4" borderId="6" xfId="12" applyNumberFormat="1" applyFont="1" applyFill="1" applyBorder="1" applyAlignment="1" applyProtection="1">
      <alignment horizontal="left" vertical="center" wrapText="1"/>
    </xf>
    <xf numFmtId="0" fontId="32" fillId="4" borderId="6" xfId="12" applyNumberFormat="1" applyFont="1" applyFill="1" applyBorder="1" applyAlignment="1" applyProtection="1">
      <alignment vertical="center" wrapText="1"/>
    </xf>
    <xf numFmtId="0" fontId="38" fillId="5" borderId="16" xfId="15" applyFont="1" applyFill="1" applyBorder="1">
      <alignment vertical="center"/>
    </xf>
    <xf numFmtId="0" fontId="7" fillId="5" borderId="16" xfId="12" applyFill="1" applyBorder="1" applyAlignment="1">
      <alignment vertical="center"/>
    </xf>
    <xf numFmtId="0" fontId="32" fillId="4" borderId="6" xfId="12" applyNumberFormat="1" applyFont="1" applyFill="1" applyBorder="1" applyAlignment="1" applyProtection="1">
      <alignment horizontal="center" vertical="center" wrapText="1"/>
    </xf>
    <xf numFmtId="0" fontId="13" fillId="6" borderId="0" xfId="15" applyFont="1" applyFill="1" applyAlignment="1">
      <alignment horizontal="left" vertical="center"/>
    </xf>
    <xf numFmtId="0" fontId="6" fillId="0" borderId="0" xfId="15" applyFont="1" applyFill="1">
      <alignment vertical="center"/>
    </xf>
    <xf numFmtId="0" fontId="13" fillId="7" borderId="0" xfId="15" applyFont="1" applyFill="1" applyAlignment="1">
      <alignment horizontal="left" vertical="center"/>
    </xf>
    <xf numFmtId="0" fontId="45" fillId="0" borderId="0" xfId="0" applyFont="1" applyAlignment="1">
      <alignment horizontal="left" vertical="center" indent="1"/>
    </xf>
    <xf numFmtId="0" fontId="46" fillId="0" borderId="0" xfId="0" applyFont="1" applyAlignment="1">
      <alignment horizontal="left" vertical="center"/>
    </xf>
    <xf numFmtId="0" fontId="38" fillId="0" borderId="0" xfId="15" applyFont="1" applyFill="1" applyBorder="1" applyAlignment="1">
      <alignment horizontal="center" vertical="center"/>
    </xf>
    <xf numFmtId="0" fontId="38" fillId="0" borderId="0" xfId="15" applyFont="1" applyFill="1" applyBorder="1" applyAlignment="1">
      <alignment horizontal="left" vertical="center"/>
    </xf>
    <xf numFmtId="0" fontId="38" fillId="0" borderId="0" xfId="15" applyFont="1" applyFill="1" applyBorder="1" applyAlignment="1">
      <alignment horizontal="right" vertical="center"/>
    </xf>
    <xf numFmtId="0" fontId="35" fillId="0" borderId="0" xfId="15" applyFont="1" applyFill="1" applyBorder="1">
      <alignment vertical="center"/>
    </xf>
    <xf numFmtId="0" fontId="20" fillId="0" borderId="0" xfId="15" applyFont="1" applyAlignment="1">
      <alignment vertical="top"/>
    </xf>
    <xf numFmtId="0" fontId="39" fillId="0" borderId="0" xfId="15" applyFont="1" applyAlignment="1">
      <alignment horizontal="left" vertical="center"/>
    </xf>
    <xf numFmtId="0" fontId="20" fillId="0" borderId="0" xfId="15" applyFont="1" applyAlignment="1">
      <alignment horizontal="center" vertical="center"/>
    </xf>
    <xf numFmtId="0" fontId="20" fillId="0" borderId="0" xfId="15" applyFont="1">
      <alignment vertical="center"/>
    </xf>
    <xf numFmtId="0" fontId="6" fillId="0" borderId="0" xfId="11" applyFont="1" applyAlignment="1">
      <alignment vertical="center"/>
    </xf>
    <xf numFmtId="0" fontId="6" fillId="0" borderId="0" xfId="11" applyFont="1" applyBorder="1">
      <alignment vertical="center"/>
    </xf>
    <xf numFmtId="0" fontId="12" fillId="0" borderId="8" xfId="11" applyFont="1" applyFill="1" applyBorder="1" applyAlignment="1">
      <alignment vertical="center" wrapText="1" shrinkToFit="1"/>
    </xf>
    <xf numFmtId="182" fontId="6" fillId="0" borderId="0" xfId="15" applyNumberFormat="1" applyFont="1" applyFill="1">
      <alignment vertical="center"/>
    </xf>
    <xf numFmtId="0" fontId="44" fillId="0" borderId="0" xfId="15" applyFont="1" applyFill="1" applyBorder="1" applyAlignment="1">
      <alignment vertical="top" wrapText="1"/>
    </xf>
    <xf numFmtId="0" fontId="57" fillId="0" borderId="0" xfId="14" applyFont="1">
      <alignment vertical="center"/>
    </xf>
    <xf numFmtId="0" fontId="20" fillId="0" borderId="0" xfId="14" applyFont="1">
      <alignment vertical="center"/>
    </xf>
    <xf numFmtId="0" fontId="30" fillId="0" borderId="0" xfId="23" applyFont="1" applyFill="1" applyBorder="1" applyAlignment="1">
      <alignment vertical="center"/>
    </xf>
    <xf numFmtId="0" fontId="6" fillId="0" borderId="17" xfId="23" applyFont="1" applyFill="1" applyBorder="1" applyAlignment="1">
      <alignment vertical="center" wrapText="1"/>
    </xf>
    <xf numFmtId="0" fontId="10" fillId="0" borderId="0" xfId="23" applyFont="1" applyAlignment="1">
      <alignment vertical="center"/>
    </xf>
    <xf numFmtId="0" fontId="58" fillId="0" borderId="0" xfId="0" applyFont="1">
      <alignment vertical="center"/>
    </xf>
    <xf numFmtId="0" fontId="58" fillId="0" borderId="0" xfId="0" applyFont="1" applyAlignment="1">
      <alignment vertical="center"/>
    </xf>
    <xf numFmtId="0" fontId="59" fillId="0" borderId="0" xfId="0" applyFont="1">
      <alignment vertical="center"/>
    </xf>
    <xf numFmtId="0" fontId="60" fillId="0" borderId="0" xfId="0" applyFont="1" applyAlignment="1">
      <alignment horizontal="left" vertical="center"/>
    </xf>
    <xf numFmtId="0" fontId="59" fillId="0" borderId="6" xfId="0" applyFont="1" applyBorder="1" applyAlignment="1">
      <alignment horizontal="center" vertical="center"/>
    </xf>
    <xf numFmtId="0" fontId="59" fillId="0" borderId="6" xfId="0" applyFont="1" applyBorder="1" applyAlignment="1">
      <alignment horizontal="center" vertical="center" wrapText="1"/>
    </xf>
    <xf numFmtId="0" fontId="59" fillId="0" borderId="8" xfId="0" applyFont="1" applyBorder="1" applyAlignment="1">
      <alignment horizontal="center" vertical="center"/>
    </xf>
    <xf numFmtId="0" fontId="59" fillId="0" borderId="0" xfId="0" applyFont="1" applyAlignment="1">
      <alignment horizontal="center" vertical="center"/>
    </xf>
    <xf numFmtId="0" fontId="61" fillId="0" borderId="0" xfId="0" applyFont="1" applyBorder="1" applyAlignment="1">
      <alignment horizontal="center" vertical="center"/>
    </xf>
    <xf numFmtId="0" fontId="62" fillId="0" borderId="0" xfId="0" applyFont="1" applyBorder="1" applyAlignment="1">
      <alignment vertical="center" textRotation="255"/>
    </xf>
    <xf numFmtId="0" fontId="63" fillId="0" borderId="0" xfId="0" applyFont="1" applyBorder="1" applyAlignment="1">
      <alignment horizontal="center" vertical="center"/>
    </xf>
    <xf numFmtId="0" fontId="62" fillId="0" borderId="18" xfId="0" applyFont="1" applyBorder="1" applyAlignment="1">
      <alignment vertical="center" textRotation="255"/>
    </xf>
    <xf numFmtId="0" fontId="10" fillId="0" borderId="0" xfId="0" applyFont="1" applyBorder="1" applyAlignment="1">
      <alignment horizontal="center" vertical="center"/>
    </xf>
    <xf numFmtId="0" fontId="60" fillId="0" borderId="0" xfId="0" applyFont="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center" vertical="top"/>
    </xf>
    <xf numFmtId="0" fontId="59" fillId="0" borderId="0" xfId="0" applyFont="1" applyBorder="1">
      <alignment vertical="center"/>
    </xf>
    <xf numFmtId="0" fontId="64" fillId="0" borderId="0" xfId="0" applyFont="1" applyAlignment="1">
      <alignment horizontal="center" vertical="top" wrapText="1"/>
    </xf>
    <xf numFmtId="0" fontId="60" fillId="0" borderId="0" xfId="0" applyFont="1" applyBorder="1" applyAlignment="1">
      <alignment horizontal="right" vertical="center"/>
    </xf>
    <xf numFmtId="0" fontId="60" fillId="0" borderId="0" xfId="0" applyFont="1" applyBorder="1" applyAlignment="1">
      <alignment horizontal="center" vertical="center"/>
    </xf>
    <xf numFmtId="0" fontId="65" fillId="0" borderId="0" xfId="0" applyFont="1" applyFill="1" applyBorder="1">
      <alignment vertical="center"/>
    </xf>
    <xf numFmtId="0" fontId="66" fillId="0" borderId="0" xfId="0" applyFont="1" applyFill="1" applyBorder="1">
      <alignment vertical="center"/>
    </xf>
    <xf numFmtId="0" fontId="66" fillId="0" borderId="0" xfId="0" applyFont="1" applyFill="1" applyBorder="1" applyAlignment="1">
      <alignment vertical="center"/>
    </xf>
    <xf numFmtId="0" fontId="67" fillId="0" borderId="0" xfId="0" applyFont="1" applyFill="1" applyBorder="1" applyAlignment="1">
      <alignment horizontal="left" vertical="center"/>
    </xf>
    <xf numFmtId="0" fontId="65" fillId="0" borderId="6" xfId="0" applyFont="1" applyFill="1" applyBorder="1" applyAlignment="1">
      <alignment horizontal="center" vertical="center"/>
    </xf>
    <xf numFmtId="0" fontId="65" fillId="0" borderId="6" xfId="0" applyFont="1" applyFill="1" applyBorder="1" applyAlignment="1">
      <alignment horizontal="center" vertical="center" wrapText="1"/>
    </xf>
    <xf numFmtId="0" fontId="65" fillId="0" borderId="8" xfId="0" applyFont="1" applyFill="1" applyBorder="1" applyAlignment="1">
      <alignment horizontal="center" vertical="center"/>
    </xf>
    <xf numFmtId="0" fontId="65" fillId="0" borderId="0" xfId="0" applyFont="1" applyFill="1" applyBorder="1" applyAlignment="1">
      <alignment horizontal="center" vertical="center"/>
    </xf>
    <xf numFmtId="0" fontId="65" fillId="0" borderId="6" xfId="0" applyFont="1" applyFill="1" applyBorder="1" applyAlignment="1">
      <alignment vertical="center" shrinkToFit="1"/>
    </xf>
    <xf numFmtId="0" fontId="61" fillId="0" borderId="0" xfId="0" applyFont="1" applyFill="1" applyBorder="1" applyAlignment="1">
      <alignment horizontal="center" vertical="center"/>
    </xf>
    <xf numFmtId="0" fontId="68" fillId="0" borderId="19" xfId="0" applyFont="1" applyFill="1" applyBorder="1" applyAlignment="1">
      <alignment horizontal="center" vertical="center"/>
    </xf>
    <xf numFmtId="0" fontId="69" fillId="0" borderId="20" xfId="0" applyFont="1" applyFill="1" applyBorder="1" applyAlignment="1">
      <alignment horizontal="center" vertical="center"/>
    </xf>
    <xf numFmtId="0" fontId="70" fillId="0" borderId="0" xfId="0" applyFont="1" applyFill="1" applyBorder="1" applyAlignment="1">
      <alignment vertical="center" textRotation="255"/>
    </xf>
    <xf numFmtId="181" fontId="15" fillId="0" borderId="0" xfId="0" applyNumberFormat="1" applyFont="1" applyFill="1" applyBorder="1" applyAlignment="1">
      <alignment horizontal="center" vertical="center"/>
    </xf>
    <xf numFmtId="0" fontId="68" fillId="0" borderId="0" xfId="0" applyFont="1" applyFill="1" applyBorder="1" applyAlignment="1">
      <alignment horizontal="center" vertical="center"/>
    </xf>
    <xf numFmtId="0" fontId="70" fillId="0" borderId="18" xfId="0" applyFont="1" applyFill="1" applyBorder="1" applyAlignment="1">
      <alignment vertical="center" textRotation="255"/>
    </xf>
    <xf numFmtId="0" fontId="10" fillId="0" borderId="0" xfId="0" applyFont="1" applyFill="1" applyBorder="1" applyAlignment="1">
      <alignment horizontal="center" vertical="center"/>
    </xf>
    <xf numFmtId="0" fontId="67" fillId="0" borderId="0" xfId="0" applyFont="1" applyFill="1" applyBorder="1" applyAlignment="1">
      <alignment vertical="center"/>
    </xf>
    <xf numFmtId="0" fontId="20" fillId="0" borderId="0" xfId="15" applyFont="1" applyAlignment="1">
      <alignment horizontal="left" vertical="center"/>
    </xf>
    <xf numFmtId="0" fontId="6" fillId="0" borderId="0" xfId="11" applyFont="1" applyFill="1">
      <alignment vertical="center"/>
    </xf>
    <xf numFmtId="0" fontId="12" fillId="0" borderId="14" xfId="11" applyFont="1" applyFill="1" applyBorder="1" applyAlignment="1">
      <alignment vertical="center" wrapText="1" shrinkToFit="1"/>
    </xf>
    <xf numFmtId="0" fontId="14" fillId="0" borderId="0" xfId="15" applyFont="1" applyBorder="1" applyAlignment="1">
      <alignment horizontal="center" vertical="center" wrapText="1"/>
    </xf>
    <xf numFmtId="9" fontId="14" fillId="0" borderId="0" xfId="2" applyFont="1" applyFill="1" applyBorder="1">
      <alignment vertical="center"/>
    </xf>
    <xf numFmtId="0" fontId="6" fillId="0" borderId="0" xfId="11" applyFont="1" applyAlignment="1">
      <alignment horizontal="center" vertical="center"/>
    </xf>
    <xf numFmtId="0" fontId="13" fillId="0" borderId="0" xfId="11" applyFont="1">
      <alignment vertical="center"/>
    </xf>
    <xf numFmtId="0" fontId="71" fillId="0" borderId="0" xfId="11" applyFont="1">
      <alignment vertical="center"/>
    </xf>
    <xf numFmtId="0" fontId="24" fillId="0" borderId="0" xfId="11" applyFont="1" applyAlignment="1">
      <alignment horizontal="left" vertical="center"/>
    </xf>
    <xf numFmtId="0" fontId="6" fillId="0" borderId="0" xfId="16" applyFont="1" applyAlignment="1" applyProtection="1">
      <alignment horizontal="center" vertical="center"/>
    </xf>
    <xf numFmtId="0" fontId="6" fillId="0" borderId="0" xfId="16" applyFont="1" applyAlignment="1" applyProtection="1">
      <alignment horizontal="left" vertical="center" shrinkToFit="1"/>
    </xf>
    <xf numFmtId="0" fontId="6" fillId="0" borderId="0" xfId="16" applyFont="1" applyAlignment="1" applyProtection="1">
      <alignment vertical="center"/>
    </xf>
    <xf numFmtId="0" fontId="13" fillId="0" borderId="0" xfId="16" applyFont="1" applyAlignment="1" applyProtection="1">
      <alignment horizontal="center" vertical="center"/>
    </xf>
    <xf numFmtId="0" fontId="13" fillId="0" borderId="0" xfId="16" applyFont="1" applyAlignment="1" applyProtection="1">
      <alignment vertical="center"/>
    </xf>
    <xf numFmtId="0" fontId="6" fillId="0" borderId="0" xfId="16" quotePrefix="1" applyFont="1" applyAlignment="1" applyProtection="1">
      <alignment horizontal="center" vertical="center"/>
    </xf>
    <xf numFmtId="0" fontId="1" fillId="0" borderId="0" xfId="16" applyAlignment="1">
      <alignment vertical="center"/>
    </xf>
    <xf numFmtId="0" fontId="6" fillId="10" borderId="0" xfId="16" applyFont="1" applyFill="1" applyAlignment="1" applyProtection="1">
      <alignment vertical="center"/>
    </xf>
    <xf numFmtId="0" fontId="6" fillId="0" borderId="0" xfId="16" applyFont="1" applyAlignment="1" applyProtection="1">
      <alignment horizontal="left" vertical="center"/>
    </xf>
    <xf numFmtId="184" fontId="6" fillId="0" borderId="6" xfId="16" applyNumberFormat="1" applyFont="1" applyBorder="1" applyAlignment="1" applyProtection="1">
      <alignment horizontal="center" vertical="center"/>
    </xf>
    <xf numFmtId="0" fontId="49" fillId="0" borderId="5" xfId="4" applyBorder="1" applyAlignment="1" applyProtection="1">
      <alignment vertical="center"/>
    </xf>
    <xf numFmtId="0" fontId="6" fillId="0" borderId="21" xfId="16" applyFont="1" applyBorder="1" applyAlignment="1" applyProtection="1">
      <alignment vertical="center"/>
    </xf>
    <xf numFmtId="0" fontId="6" fillId="0" borderId="22" xfId="16" applyFont="1" applyBorder="1" applyAlignment="1" applyProtection="1">
      <alignment vertical="center"/>
    </xf>
    <xf numFmtId="186" fontId="6" fillId="0" borderId="0" xfId="16" quotePrefix="1" applyNumberFormat="1" applyFont="1" applyAlignment="1" applyProtection="1">
      <alignment horizontal="center" vertical="center"/>
    </xf>
    <xf numFmtId="184" fontId="6" fillId="0" borderId="5" xfId="16" applyNumberFormat="1" applyFont="1" applyBorder="1" applyAlignment="1" applyProtection="1">
      <alignment horizontal="center" vertical="center"/>
    </xf>
    <xf numFmtId="0" fontId="14" fillId="0" borderId="0" xfId="0" applyFont="1" applyAlignment="1">
      <alignment horizontal="center" vertical="center"/>
    </xf>
    <xf numFmtId="0" fontId="15" fillId="0" borderId="0" xfId="0" applyFont="1" applyAlignment="1">
      <alignment horizontal="left"/>
    </xf>
    <xf numFmtId="0" fontId="12" fillId="0" borderId="0" xfId="0" applyFont="1">
      <alignment vertical="center"/>
    </xf>
    <xf numFmtId="0" fontId="6" fillId="0" borderId="6" xfId="10" applyFont="1" applyFill="1" applyBorder="1" applyAlignment="1">
      <alignment horizontal="center" vertical="center" wrapText="1"/>
    </xf>
    <xf numFmtId="0" fontId="6" fillId="0" borderId="23" xfId="10" applyFont="1" applyFill="1" applyBorder="1" applyAlignment="1">
      <alignment horizontal="center" vertical="center" wrapText="1"/>
    </xf>
    <xf numFmtId="0" fontId="6" fillId="0" borderId="0" xfId="0" applyFont="1" applyAlignment="1">
      <alignment horizontal="left"/>
    </xf>
    <xf numFmtId="0" fontId="15" fillId="0" borderId="0" xfId="0" applyFont="1" applyFill="1" applyAlignment="1">
      <alignment horizontal="left"/>
    </xf>
    <xf numFmtId="0" fontId="6" fillId="0" borderId="0" xfId="0" applyFont="1" applyFill="1" applyAlignment="1">
      <alignment horizontal="left"/>
    </xf>
    <xf numFmtId="179" fontId="15" fillId="0" borderId="0" xfId="0" applyNumberFormat="1" applyFont="1" applyFill="1" applyAlignment="1">
      <alignment horizontal="left"/>
    </xf>
    <xf numFmtId="0" fontId="6" fillId="0" borderId="6" xfId="0" applyFont="1" applyBorder="1" applyAlignment="1">
      <alignment horizontal="left" vertical="center"/>
    </xf>
    <xf numFmtId="0" fontId="6" fillId="0" borderId="8" xfId="0" applyFont="1" applyFill="1" applyBorder="1" applyAlignment="1">
      <alignment horizontal="right" vertical="center"/>
    </xf>
    <xf numFmtId="0" fontId="6" fillId="0" borderId="24" xfId="0" applyFont="1" applyFill="1" applyBorder="1" applyAlignment="1">
      <alignment horizontal="left" vertical="center"/>
    </xf>
    <xf numFmtId="0" fontId="6" fillId="0" borderId="25" xfId="0" applyFont="1" applyFill="1" applyBorder="1" applyAlignment="1">
      <alignment horizontal="center" vertical="center"/>
    </xf>
    <xf numFmtId="0" fontId="6" fillId="0" borderId="0" xfId="23" applyFont="1" applyFill="1" applyBorder="1" applyAlignment="1">
      <alignment vertical="center"/>
    </xf>
    <xf numFmtId="0" fontId="56" fillId="0" borderId="0" xfId="14" applyFill="1">
      <alignment vertical="center"/>
    </xf>
    <xf numFmtId="0" fontId="21" fillId="0" borderId="0" xfId="23" applyFont="1" applyFill="1" applyAlignment="1">
      <alignment vertical="center"/>
    </xf>
    <xf numFmtId="0" fontId="6" fillId="0" borderId="0" xfId="23" applyFont="1" applyFill="1" applyAlignment="1">
      <alignment vertical="center"/>
    </xf>
    <xf numFmtId="0" fontId="20" fillId="0" borderId="0" xfId="23" applyFont="1" applyFill="1" applyBorder="1" applyAlignment="1">
      <alignment vertical="center"/>
    </xf>
    <xf numFmtId="0" fontId="12" fillId="0" borderId="0" xfId="23" applyFont="1" applyFill="1" applyAlignment="1">
      <alignment vertical="center"/>
    </xf>
    <xf numFmtId="0" fontId="12" fillId="0" borderId="0" xfId="23" applyFont="1" applyFill="1" applyAlignment="1">
      <alignment vertical="center" wrapText="1"/>
    </xf>
    <xf numFmtId="0" fontId="29" fillId="0" borderId="0" xfId="23" applyFont="1" applyFill="1" applyAlignment="1">
      <alignment vertical="center"/>
    </xf>
    <xf numFmtId="0" fontId="57" fillId="0" borderId="0" xfId="14" applyFont="1" applyFill="1">
      <alignment vertical="center"/>
    </xf>
    <xf numFmtId="0" fontId="20" fillId="0" borderId="0" xfId="14" applyFont="1" applyFill="1">
      <alignment vertical="center"/>
    </xf>
    <xf numFmtId="0" fontId="57" fillId="0" borderId="6" xfId="14" applyFont="1" applyFill="1" applyBorder="1" applyAlignment="1">
      <alignment horizontal="center" vertical="center"/>
    </xf>
    <xf numFmtId="0" fontId="24" fillId="0" borderId="0" xfId="0" applyFont="1" applyBorder="1" applyAlignment="1">
      <alignment horizontal="center" vertical="center" wrapText="1"/>
    </xf>
    <xf numFmtId="0" fontId="24" fillId="0" borderId="0" xfId="0" applyFont="1" applyFill="1" applyAlignment="1">
      <alignment horizontal="center" vertical="center"/>
    </xf>
    <xf numFmtId="0" fontId="22" fillId="0" borderId="0" xfId="15" applyFont="1" applyAlignment="1">
      <alignment horizontal="left" vertical="center"/>
    </xf>
    <xf numFmtId="0" fontId="12" fillId="0" borderId="26" xfId="0" applyFont="1" applyFill="1" applyBorder="1" applyAlignment="1">
      <alignment vertical="center" wrapText="1"/>
    </xf>
    <xf numFmtId="0" fontId="15" fillId="0" borderId="27"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23" xfId="0" applyFont="1" applyFill="1" applyBorder="1" applyAlignment="1">
      <alignment horizontal="center" vertical="center"/>
    </xf>
    <xf numFmtId="0" fontId="16" fillId="0" borderId="0" xfId="0" applyFont="1" applyAlignment="1">
      <alignment horizontal="left" vertical="center"/>
    </xf>
    <xf numFmtId="0" fontId="0" fillId="0" borderId="0" xfId="0" applyAlignment="1">
      <alignment horizontal="center" vertical="center"/>
    </xf>
    <xf numFmtId="0" fontId="72" fillId="0" borderId="0" xfId="0" applyFont="1" applyAlignment="1">
      <alignment vertical="center"/>
    </xf>
    <xf numFmtId="0" fontId="73" fillId="0" borderId="0" xfId="0" applyFont="1">
      <alignment vertical="center"/>
    </xf>
    <xf numFmtId="0" fontId="74" fillId="11" borderId="6" xfId="0" applyFont="1" applyFill="1" applyBorder="1" applyAlignment="1">
      <alignment horizontal="center" vertical="center"/>
    </xf>
    <xf numFmtId="0" fontId="73" fillId="12" borderId="28" xfId="0" applyFont="1" applyFill="1" applyBorder="1" applyAlignment="1">
      <alignment horizontal="center" vertical="center"/>
    </xf>
    <xf numFmtId="0" fontId="73" fillId="13" borderId="28" xfId="0" applyFont="1" applyFill="1" applyBorder="1" applyAlignment="1">
      <alignment horizontal="center" vertical="center"/>
    </xf>
    <xf numFmtId="0" fontId="73" fillId="12" borderId="5" xfId="0" applyFont="1" applyFill="1" applyBorder="1" applyAlignment="1">
      <alignment horizontal="center" vertical="center"/>
    </xf>
    <xf numFmtId="49" fontId="73" fillId="13" borderId="28" xfId="0" applyNumberFormat="1" applyFont="1" applyFill="1" applyBorder="1" applyAlignment="1">
      <alignment horizontal="center" vertical="center"/>
    </xf>
    <xf numFmtId="49" fontId="73" fillId="12" borderId="28" xfId="0" applyNumberFormat="1" applyFont="1" applyFill="1" applyBorder="1" applyAlignment="1">
      <alignment horizontal="center" vertical="center"/>
    </xf>
    <xf numFmtId="0" fontId="20" fillId="0" borderId="6" xfId="15" applyFont="1" applyBorder="1" applyAlignment="1">
      <alignment horizontal="center" vertical="center" shrinkToFit="1"/>
    </xf>
    <xf numFmtId="0" fontId="9" fillId="0" borderId="25" xfId="0" applyFont="1" applyFill="1" applyBorder="1" applyAlignment="1">
      <alignment horizontal="center" vertical="center" wrapText="1"/>
    </xf>
    <xf numFmtId="0" fontId="75" fillId="12" borderId="28" xfId="0" applyFont="1" applyFill="1" applyBorder="1" applyAlignment="1">
      <alignment horizontal="center" vertical="center"/>
    </xf>
    <xf numFmtId="0" fontId="75" fillId="13" borderId="28" xfId="0" applyFont="1" applyFill="1" applyBorder="1" applyAlignment="1">
      <alignment horizontal="center" vertical="center"/>
    </xf>
    <xf numFmtId="0" fontId="75" fillId="12" borderId="5" xfId="0" applyFont="1" applyFill="1" applyBorder="1" applyAlignment="1">
      <alignment horizontal="center" vertical="center"/>
    </xf>
    <xf numFmtId="0" fontId="76" fillId="12" borderId="28" xfId="0" applyFont="1" applyFill="1" applyBorder="1">
      <alignment vertical="center"/>
    </xf>
    <xf numFmtId="0" fontId="76" fillId="13" borderId="28" xfId="0" applyFont="1" applyFill="1" applyBorder="1">
      <alignment vertical="center"/>
    </xf>
    <xf numFmtId="0" fontId="76" fillId="12" borderId="5" xfId="0" applyFont="1" applyFill="1" applyBorder="1">
      <alignment vertical="center"/>
    </xf>
    <xf numFmtId="0" fontId="76" fillId="12" borderId="8" xfId="0" applyFont="1" applyFill="1" applyBorder="1">
      <alignment vertical="center"/>
    </xf>
    <xf numFmtId="0" fontId="76" fillId="13" borderId="8" xfId="0" applyFont="1" applyFill="1" applyBorder="1">
      <alignment vertical="center"/>
    </xf>
    <xf numFmtId="0" fontId="76" fillId="12" borderId="6" xfId="0" applyFont="1" applyFill="1" applyBorder="1">
      <alignment vertical="center"/>
    </xf>
    <xf numFmtId="0" fontId="76" fillId="13" borderId="8" xfId="0" applyFont="1" applyFill="1" applyBorder="1" applyAlignment="1">
      <alignment vertical="center" wrapText="1"/>
    </xf>
    <xf numFmtId="0" fontId="76" fillId="12" borderId="8" xfId="0" applyFont="1" applyFill="1" applyBorder="1" applyAlignment="1">
      <alignment vertical="center" wrapText="1"/>
    </xf>
    <xf numFmtId="0" fontId="20" fillId="0" borderId="0" xfId="15" applyFont="1" applyAlignment="1">
      <alignment horizontal="right" vertical="center"/>
    </xf>
    <xf numFmtId="0" fontId="77" fillId="0" borderId="0" xfId="11" applyFont="1">
      <alignment vertical="center"/>
    </xf>
    <xf numFmtId="0" fontId="78" fillId="0" borderId="0" xfId="14" applyFont="1">
      <alignment vertical="center"/>
    </xf>
    <xf numFmtId="0" fontId="76" fillId="0" borderId="0" xfId="0" applyFont="1">
      <alignment vertical="center"/>
    </xf>
    <xf numFmtId="0" fontId="6" fillId="0" borderId="29" xfId="0" applyFont="1" applyFill="1" applyBorder="1" applyAlignment="1">
      <alignment horizontal="center" vertical="center" wrapText="1"/>
    </xf>
    <xf numFmtId="0" fontId="19" fillId="0" borderId="0" xfId="15" applyFont="1" applyFill="1" applyBorder="1" applyAlignment="1">
      <alignment vertical="center" shrinkToFit="1"/>
    </xf>
    <xf numFmtId="0" fontId="38" fillId="0" borderId="30" xfId="15" applyFont="1" applyBorder="1" applyAlignment="1">
      <alignment vertical="center" shrinkToFit="1"/>
    </xf>
    <xf numFmtId="0" fontId="38" fillId="0" borderId="30" xfId="15" applyFont="1" applyBorder="1">
      <alignment vertical="center"/>
    </xf>
    <xf numFmtId="0" fontId="38" fillId="0" borderId="30" xfId="15" applyFont="1" applyFill="1" applyBorder="1" applyAlignment="1">
      <alignment horizontal="left" vertical="center"/>
    </xf>
    <xf numFmtId="0" fontId="6" fillId="0" borderId="30" xfId="15" applyFont="1" applyFill="1" applyBorder="1">
      <alignment vertical="center"/>
    </xf>
    <xf numFmtId="0" fontId="38" fillId="0" borderId="30" xfId="15" applyFont="1" applyFill="1" applyBorder="1">
      <alignment vertical="center"/>
    </xf>
    <xf numFmtId="0" fontId="20" fillId="0" borderId="30" xfId="15" applyFont="1" applyBorder="1" applyAlignment="1">
      <alignment vertical="top"/>
    </xf>
    <xf numFmtId="0" fontId="19" fillId="0" borderId="0" xfId="15" applyFont="1" applyFill="1" applyBorder="1" applyAlignment="1">
      <alignment horizontal="right" vertical="center" shrinkToFit="1"/>
    </xf>
    <xf numFmtId="0" fontId="4" fillId="8" borderId="0" xfId="0" applyFont="1" applyFill="1" applyBorder="1" applyAlignment="1">
      <alignment horizontal="left" vertical="top" wrapText="1"/>
    </xf>
    <xf numFmtId="0" fontId="72" fillId="0" borderId="0" xfId="0" applyFont="1" applyAlignment="1">
      <alignment vertical="center"/>
    </xf>
    <xf numFmtId="0" fontId="0" fillId="0" borderId="0" xfId="0" applyBorder="1" applyAlignment="1">
      <alignment vertical="center"/>
    </xf>
    <xf numFmtId="0" fontId="0" fillId="0" borderId="0" xfId="0" applyFill="1" applyBorder="1" applyAlignment="1">
      <alignment horizontal="center" vertical="center"/>
    </xf>
    <xf numFmtId="0" fontId="38" fillId="0" borderId="31" xfId="15" applyFont="1" applyBorder="1" applyAlignment="1">
      <alignment vertical="center" shrinkToFit="1"/>
    </xf>
    <xf numFmtId="0" fontId="38" fillId="0" borderId="31" xfId="15" applyFont="1" applyBorder="1">
      <alignment vertical="center"/>
    </xf>
    <xf numFmtId="0" fontId="6" fillId="0" borderId="31" xfId="15" applyFont="1" applyFill="1" applyBorder="1">
      <alignment vertical="center"/>
    </xf>
    <xf numFmtId="0" fontId="38" fillId="0" borderId="31" xfId="15" applyFont="1" applyFill="1" applyBorder="1">
      <alignment vertical="center"/>
    </xf>
    <xf numFmtId="0" fontId="20" fillId="0" borderId="31" xfId="15" applyFont="1" applyBorder="1" applyAlignment="1">
      <alignment vertical="top"/>
    </xf>
    <xf numFmtId="0" fontId="22" fillId="0" borderId="31" xfId="15" applyFont="1" applyBorder="1" applyAlignment="1">
      <alignment horizontal="left" vertical="center"/>
    </xf>
    <xf numFmtId="0" fontId="0" fillId="0" borderId="31" xfId="0" applyBorder="1" applyAlignment="1">
      <alignment vertical="center"/>
    </xf>
    <xf numFmtId="0" fontId="38" fillId="0" borderId="31" xfId="15" applyFont="1" applyFill="1" applyBorder="1" applyAlignment="1">
      <alignment vertical="center"/>
    </xf>
    <xf numFmtId="0" fontId="79" fillId="0" borderId="0" xfId="15" applyFont="1">
      <alignment vertical="center"/>
    </xf>
    <xf numFmtId="0" fontId="57" fillId="0" borderId="0" xfId="0" applyFont="1">
      <alignment vertical="center"/>
    </xf>
    <xf numFmtId="0" fontId="6" fillId="0" borderId="6" xfId="11" applyFont="1" applyBorder="1" applyAlignment="1">
      <alignment horizontal="center" vertical="center"/>
    </xf>
    <xf numFmtId="0" fontId="9" fillId="0" borderId="0" xfId="11" applyFont="1">
      <alignment vertical="center"/>
    </xf>
    <xf numFmtId="0" fontId="9" fillId="0" borderId="0" xfId="14" applyFont="1">
      <alignment vertical="center"/>
    </xf>
    <xf numFmtId="0" fontId="12" fillId="0" borderId="6" xfId="0" applyFont="1" applyFill="1" applyBorder="1" applyAlignment="1">
      <alignment horizontal="center" vertical="center" shrinkToFit="1"/>
    </xf>
    <xf numFmtId="185" fontId="73" fillId="0" borderId="0" xfId="0" applyNumberFormat="1" applyFont="1">
      <alignment vertical="center"/>
    </xf>
    <xf numFmtId="185" fontId="76" fillId="0" borderId="0" xfId="0" applyNumberFormat="1" applyFont="1">
      <alignment vertical="center"/>
    </xf>
    <xf numFmtId="188" fontId="73" fillId="0" borderId="0" xfId="0" applyNumberFormat="1" applyFont="1">
      <alignment vertical="center"/>
    </xf>
    <xf numFmtId="189" fontId="73" fillId="0" borderId="0" xfId="0" applyNumberFormat="1" applyFont="1">
      <alignment vertical="center"/>
    </xf>
    <xf numFmtId="0" fontId="76" fillId="0" borderId="0" xfId="0" quotePrefix="1" applyFont="1">
      <alignment vertical="center"/>
    </xf>
    <xf numFmtId="49" fontId="76" fillId="0" borderId="0" xfId="0" quotePrefix="1" applyNumberFormat="1" applyFont="1">
      <alignment vertical="center"/>
    </xf>
    <xf numFmtId="49" fontId="76" fillId="0" borderId="0" xfId="0" applyNumberFormat="1" applyFont="1">
      <alignment vertical="center"/>
    </xf>
    <xf numFmtId="56" fontId="73" fillId="0" borderId="0" xfId="0" applyNumberFormat="1" applyFont="1">
      <alignment vertical="center"/>
    </xf>
    <xf numFmtId="0" fontId="6" fillId="0" borderId="38" xfId="0" applyFont="1" applyFill="1" applyBorder="1" applyAlignment="1">
      <alignment horizontal="left" vertical="center" wrapText="1"/>
    </xf>
    <xf numFmtId="0" fontId="9" fillId="0" borderId="19" xfId="0" applyFont="1" applyFill="1" applyBorder="1" applyAlignment="1">
      <alignment horizontal="justify" vertical="center" wrapText="1"/>
    </xf>
    <xf numFmtId="9" fontId="12" fillId="15" borderId="43" xfId="0" applyNumberFormat="1" applyFont="1" applyFill="1" applyBorder="1" applyAlignment="1">
      <alignment horizontal="left" vertical="center" wrapText="1"/>
    </xf>
    <xf numFmtId="38" fontId="6" fillId="15" borderId="44" xfId="8" applyFont="1" applyFill="1" applyBorder="1" applyAlignment="1">
      <alignment horizontal="right" vertical="center" wrapText="1"/>
    </xf>
    <xf numFmtId="0" fontId="12" fillId="15" borderId="45" xfId="0" applyFont="1" applyFill="1" applyBorder="1" applyAlignment="1">
      <alignment horizontal="justify" vertical="center" wrapText="1"/>
    </xf>
    <xf numFmtId="0" fontId="18" fillId="15" borderId="41" xfId="0" applyFont="1" applyFill="1" applyBorder="1" applyAlignment="1">
      <alignment horizontal="justify" vertical="center" wrapText="1"/>
    </xf>
    <xf numFmtId="0" fontId="18" fillId="15" borderId="46" xfId="0" applyFont="1" applyFill="1" applyBorder="1" applyAlignment="1">
      <alignment horizontal="justify" vertical="center" wrapText="1"/>
    </xf>
    <xf numFmtId="0" fontId="18" fillId="15" borderId="46" xfId="0" applyFont="1" applyFill="1" applyBorder="1" applyAlignment="1">
      <alignment vertical="center" wrapText="1"/>
    </xf>
    <xf numFmtId="0" fontId="4" fillId="0" borderId="0" xfId="0" applyFont="1" applyFill="1" applyBorder="1" applyAlignment="1">
      <alignment horizontal="left" vertical="top" wrapText="1"/>
    </xf>
    <xf numFmtId="0" fontId="80" fillId="0" borderId="0" xfId="0" applyFont="1">
      <alignment vertical="center"/>
    </xf>
    <xf numFmtId="0" fontId="58" fillId="0" borderId="0" xfId="15" applyFont="1">
      <alignment vertical="center"/>
    </xf>
    <xf numFmtId="0" fontId="36" fillId="0" borderId="0" xfId="15" applyFont="1" applyAlignment="1">
      <alignment horizontal="left" vertical="center"/>
    </xf>
    <xf numFmtId="0" fontId="55" fillId="0" borderId="0" xfId="15" applyFont="1">
      <alignment vertical="center"/>
    </xf>
    <xf numFmtId="0" fontId="27" fillId="0" borderId="0" xfId="15" applyFont="1">
      <alignment vertical="center"/>
    </xf>
    <xf numFmtId="0" fontId="74" fillId="0" borderId="0" xfId="15" applyFont="1">
      <alignment vertical="center"/>
    </xf>
    <xf numFmtId="0" fontId="14" fillId="0" borderId="0" xfId="15" applyFont="1" applyAlignment="1">
      <alignment horizontal="left" vertical="center"/>
    </xf>
    <xf numFmtId="38" fontId="76" fillId="0" borderId="0" xfId="0" applyNumberFormat="1" applyFont="1">
      <alignment vertical="center"/>
    </xf>
    <xf numFmtId="0" fontId="6" fillId="0" borderId="8" xfId="23" applyFont="1" applyBorder="1" applyAlignment="1">
      <alignment horizontal="center" vertical="center"/>
    </xf>
    <xf numFmtId="0" fontId="81" fillId="0" borderId="0" xfId="14" applyFont="1">
      <alignment vertical="center"/>
    </xf>
    <xf numFmtId="38" fontId="6" fillId="15" borderId="49" xfId="8" applyFont="1" applyFill="1" applyBorder="1" applyAlignment="1">
      <alignment horizontal="right" vertical="center" wrapText="1"/>
    </xf>
    <xf numFmtId="0" fontId="6" fillId="15" borderId="50" xfId="0" applyFont="1" applyFill="1" applyBorder="1" applyAlignment="1">
      <alignment horizontal="center" vertical="center" wrapText="1"/>
    </xf>
    <xf numFmtId="0" fontId="6" fillId="15" borderId="51" xfId="0" applyFont="1" applyFill="1" applyBorder="1" applyAlignment="1">
      <alignment horizontal="center" vertical="center" wrapText="1"/>
    </xf>
    <xf numFmtId="0" fontId="12" fillId="15" borderId="51" xfId="0" applyFont="1" applyFill="1" applyBorder="1" applyAlignment="1">
      <alignment horizontal="justify" vertical="center" wrapText="1"/>
    </xf>
    <xf numFmtId="0" fontId="12" fillId="15" borderId="50" xfId="0" applyFont="1" applyFill="1" applyBorder="1" applyAlignment="1">
      <alignment horizontal="justify" vertical="center" wrapText="1"/>
    </xf>
    <xf numFmtId="0" fontId="76" fillId="0" borderId="0" xfId="0" applyFont="1" applyAlignment="1">
      <alignment vertical="center"/>
    </xf>
    <xf numFmtId="0" fontId="24" fillId="0" borderId="0" xfId="0" applyFont="1" applyAlignment="1">
      <alignment horizontal="center" vertical="center"/>
    </xf>
    <xf numFmtId="0" fontId="82" fillId="0" borderId="0" xfId="0" applyFont="1" applyAlignment="1">
      <alignment horizontal="right" vertical="center"/>
    </xf>
    <xf numFmtId="0" fontId="12" fillId="0" borderId="0" xfId="11" applyFont="1">
      <alignment vertical="center"/>
    </xf>
    <xf numFmtId="0" fontId="73" fillId="13" borderId="28" xfId="0" applyFont="1" applyFill="1" applyBorder="1" applyAlignment="1">
      <alignment horizontal="center" vertical="center"/>
    </xf>
    <xf numFmtId="0" fontId="76" fillId="13" borderId="28" xfId="0" applyFont="1" applyFill="1" applyBorder="1">
      <alignment vertical="center"/>
    </xf>
    <xf numFmtId="0" fontId="75" fillId="13" borderId="28" xfId="0" applyFont="1" applyFill="1" applyBorder="1" applyAlignment="1">
      <alignment horizontal="center" vertical="center"/>
    </xf>
    <xf numFmtId="0" fontId="76" fillId="13" borderId="8" xfId="0" applyFont="1" applyFill="1" applyBorder="1">
      <alignment vertical="center"/>
    </xf>
    <xf numFmtId="49" fontId="73" fillId="12" borderId="28" xfId="0" applyNumberFormat="1" applyFont="1" applyFill="1" applyBorder="1" applyAlignment="1">
      <alignment horizontal="center" vertical="center"/>
    </xf>
    <xf numFmtId="0" fontId="76" fillId="12" borderId="28" xfId="0" applyFont="1" applyFill="1" applyBorder="1">
      <alignment vertical="center"/>
    </xf>
    <xf numFmtId="0" fontId="75" fillId="12" borderId="28" xfId="0" applyFont="1" applyFill="1" applyBorder="1" applyAlignment="1">
      <alignment horizontal="center" vertical="center"/>
    </xf>
    <xf numFmtId="0" fontId="76" fillId="12" borderId="8" xfId="0" applyFont="1" applyFill="1" applyBorder="1" applyAlignment="1">
      <alignment vertical="center" wrapText="1"/>
    </xf>
    <xf numFmtId="178" fontId="6" fillId="0" borderId="6" xfId="0" applyNumberFormat="1" applyFont="1" applyFill="1" applyBorder="1" applyAlignment="1">
      <alignment horizontal="center" vertical="center"/>
    </xf>
    <xf numFmtId="38" fontId="6" fillId="14" borderId="6" xfId="0" applyNumberFormat="1" applyFont="1" applyFill="1" applyBorder="1" applyAlignment="1">
      <alignment horizontal="right" vertical="center"/>
    </xf>
    <xf numFmtId="38" fontId="6" fillId="14" borderId="23" xfId="0" applyNumberFormat="1" applyFont="1" applyFill="1" applyBorder="1" applyAlignment="1">
      <alignment horizontal="right" vertical="center"/>
    </xf>
    <xf numFmtId="38" fontId="6" fillId="14" borderId="6" xfId="8" applyFont="1" applyFill="1" applyBorder="1" applyAlignment="1">
      <alignment horizontal="right" vertical="center"/>
    </xf>
    <xf numFmtId="38" fontId="6" fillId="14" borderId="23" xfId="8" applyFont="1" applyFill="1" applyBorder="1" applyAlignment="1">
      <alignment horizontal="right" vertical="center"/>
    </xf>
    <xf numFmtId="0" fontId="6" fillId="14" borderId="6" xfId="0" applyFont="1" applyFill="1" applyBorder="1" applyAlignment="1">
      <alignment horizontal="center" vertical="center" wrapText="1"/>
    </xf>
    <xf numFmtId="185" fontId="12" fillId="14" borderId="53" xfId="0" applyNumberFormat="1" applyFont="1" applyFill="1" applyBorder="1" applyAlignment="1">
      <alignment horizontal="center" vertical="center"/>
    </xf>
    <xf numFmtId="185" fontId="12" fillId="14" borderId="6" xfId="0" applyNumberFormat="1" applyFont="1" applyFill="1" applyBorder="1" applyAlignment="1">
      <alignment horizontal="center" vertical="center"/>
    </xf>
    <xf numFmtId="185" fontId="12" fillId="14" borderId="8" xfId="0" applyNumberFormat="1" applyFont="1" applyFill="1" applyBorder="1" applyAlignment="1">
      <alignment horizontal="center" vertical="center"/>
    </xf>
    <xf numFmtId="0" fontId="6" fillId="14" borderId="55" xfId="0" applyFont="1" applyFill="1" applyBorder="1" applyAlignment="1">
      <alignment horizontal="center" vertical="center" wrapText="1"/>
    </xf>
    <xf numFmtId="38" fontId="6" fillId="16" borderId="60" xfId="8" applyFont="1" applyFill="1" applyBorder="1" applyAlignment="1">
      <alignment vertical="center"/>
    </xf>
    <xf numFmtId="0" fontId="20" fillId="14" borderId="0" xfId="15" applyFont="1" applyFill="1">
      <alignment vertical="center"/>
    </xf>
    <xf numFmtId="0" fontId="38" fillId="14" borderId="0" xfId="15" applyFont="1" applyFill="1">
      <alignment vertical="center"/>
    </xf>
    <xf numFmtId="0" fontId="6" fillId="14" borderId="0" xfId="11" applyFont="1" applyFill="1">
      <alignment vertical="center"/>
    </xf>
    <xf numFmtId="0" fontId="76" fillId="17" borderId="28" xfId="0" applyFont="1" applyFill="1" applyBorder="1">
      <alignment vertical="center"/>
    </xf>
    <xf numFmtId="0" fontId="75" fillId="17" borderId="28" xfId="0" applyFont="1" applyFill="1" applyBorder="1" applyAlignment="1">
      <alignment horizontal="center" vertical="center"/>
    </xf>
    <xf numFmtId="0" fontId="76" fillId="17" borderId="8" xfId="0" applyFont="1" applyFill="1" applyBorder="1">
      <alignment vertical="center"/>
    </xf>
    <xf numFmtId="0" fontId="6" fillId="9" borderId="0" xfId="0" applyFont="1" applyFill="1" applyBorder="1" applyAlignment="1">
      <alignment horizontal="left" vertical="center" wrapText="1"/>
    </xf>
    <xf numFmtId="178" fontId="12" fillId="0" borderId="6" xfId="0" applyNumberFormat="1" applyFont="1" applyFill="1" applyBorder="1" applyAlignment="1">
      <alignment horizontal="center" vertical="center"/>
    </xf>
    <xf numFmtId="0" fontId="58" fillId="0" borderId="21" xfId="0" applyFont="1" applyFill="1" applyBorder="1" applyAlignment="1">
      <alignment horizontal="center" vertical="center"/>
    </xf>
    <xf numFmtId="185" fontId="6" fillId="14" borderId="6" xfId="0" applyNumberFormat="1" applyFont="1" applyFill="1" applyBorder="1" applyAlignment="1">
      <alignment horizontal="center" vertical="center"/>
    </xf>
    <xf numFmtId="0" fontId="76" fillId="0" borderId="0" xfId="0" applyNumberFormat="1" applyFont="1">
      <alignment vertical="center"/>
    </xf>
    <xf numFmtId="0" fontId="73" fillId="0" borderId="0" xfId="0" quotePrefix="1" applyNumberFormat="1" applyFont="1">
      <alignment vertical="center"/>
    </xf>
    <xf numFmtId="0" fontId="73" fillId="0" borderId="0" xfId="0" quotePrefix="1" applyFont="1">
      <alignment vertical="center"/>
    </xf>
    <xf numFmtId="0" fontId="15" fillId="18" borderId="0" xfId="16" applyFont="1" applyFill="1" applyAlignment="1" applyProtection="1"/>
    <xf numFmtId="0" fontId="15" fillId="0" borderId="0" xfId="16" applyFont="1" applyProtection="1"/>
    <xf numFmtId="0" fontId="15" fillId="19" borderId="6" xfId="16" applyFont="1" applyFill="1" applyBorder="1" applyAlignment="1" applyProtection="1">
      <alignment horizontal="center" vertical="center" wrapText="1"/>
      <protection locked="0"/>
    </xf>
    <xf numFmtId="0" fontId="15" fillId="0" borderId="0" xfId="16" applyFont="1" applyAlignment="1">
      <alignment horizontal="justify" vertical="center"/>
    </xf>
    <xf numFmtId="0" fontId="15" fillId="20" borderId="6" xfId="16" applyFont="1" applyFill="1" applyBorder="1" applyAlignment="1" applyProtection="1">
      <alignment horizontal="center" vertical="center" wrapText="1"/>
      <protection locked="0"/>
    </xf>
    <xf numFmtId="0" fontId="6"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7" fillId="0" borderId="0" xfId="0" applyFont="1" applyFill="1" applyBorder="1" applyAlignment="1">
      <alignment horizontal="left" vertical="top" wrapText="1"/>
    </xf>
    <xf numFmtId="0" fontId="6" fillId="0" borderId="151" xfId="11" applyFont="1" applyBorder="1" applyAlignment="1">
      <alignment horizontal="center" vertical="center"/>
    </xf>
    <xf numFmtId="0" fontId="83" fillId="0" borderId="151" xfId="11" applyFont="1" applyBorder="1">
      <alignment vertical="center"/>
    </xf>
    <xf numFmtId="0" fontId="12" fillId="14" borderId="28" xfId="0" applyFont="1" applyFill="1" applyBorder="1" applyAlignment="1">
      <alignment horizontal="center" vertical="center" shrinkToFit="1"/>
    </xf>
    <xf numFmtId="0" fontId="12" fillId="14" borderId="17" xfId="0" applyFont="1" applyFill="1" applyBorder="1" applyAlignment="1">
      <alignment horizontal="center" vertical="center" shrinkToFit="1"/>
    </xf>
    <xf numFmtId="183" fontId="12" fillId="14" borderId="17" xfId="0" applyNumberFormat="1" applyFont="1" applyFill="1" applyBorder="1" applyAlignment="1">
      <alignment horizontal="center" vertical="center" shrinkToFit="1"/>
    </xf>
    <xf numFmtId="0" fontId="18" fillId="15" borderId="41" xfId="0" applyFont="1" applyFill="1" applyBorder="1" applyAlignment="1">
      <alignment horizontal="center" vertical="center" shrinkToFit="1"/>
    </xf>
    <xf numFmtId="0" fontId="30" fillId="14" borderId="0" xfId="0" applyFont="1" applyFill="1">
      <alignment vertical="center"/>
    </xf>
    <xf numFmtId="0" fontId="6" fillId="14" borderId="0" xfId="0" applyFont="1" applyFill="1">
      <alignment vertical="center"/>
    </xf>
    <xf numFmtId="0" fontId="10" fillId="14" borderId="0" xfId="0" applyFont="1" applyFill="1" applyAlignment="1">
      <alignment horizontal="center" vertical="center"/>
    </xf>
    <xf numFmtId="0" fontId="84" fillId="14" borderId="28" xfId="0" applyFont="1" applyFill="1" applyBorder="1" applyAlignment="1">
      <alignment horizontal="center" vertical="center" shrinkToFit="1"/>
    </xf>
    <xf numFmtId="0" fontId="18" fillId="14" borderId="61" xfId="0" applyFont="1" applyFill="1" applyBorder="1" applyAlignment="1">
      <alignment horizontal="center" vertical="center" shrinkToFit="1"/>
    </xf>
    <xf numFmtId="0" fontId="84" fillId="14" borderId="8" xfId="0" applyFont="1" applyFill="1" applyBorder="1" applyAlignment="1">
      <alignment horizontal="center" vertical="center" shrinkToFit="1"/>
    </xf>
    <xf numFmtId="0" fontId="18" fillId="14" borderId="64" xfId="0" applyFont="1" applyFill="1" applyBorder="1" applyAlignment="1">
      <alignment horizontal="center" vertical="center" shrinkToFit="1"/>
    </xf>
    <xf numFmtId="0" fontId="15" fillId="11" borderId="6" xfId="16" applyFont="1" applyFill="1" applyBorder="1" applyAlignment="1" applyProtection="1">
      <alignment horizontal="center" vertical="center" wrapText="1"/>
      <protection locked="0"/>
    </xf>
    <xf numFmtId="0" fontId="15" fillId="21" borderId="6" xfId="16" applyFont="1" applyFill="1" applyBorder="1" applyAlignment="1" applyProtection="1">
      <alignment horizontal="center" vertical="center" wrapText="1"/>
      <protection locked="0"/>
    </xf>
    <xf numFmtId="0" fontId="76" fillId="12" borderId="28" xfId="0" applyFont="1" applyFill="1" applyBorder="1" applyAlignment="1">
      <alignment vertical="center" wrapText="1"/>
    </xf>
    <xf numFmtId="0" fontId="84" fillId="0" borderId="26" xfId="0" applyFont="1" applyBorder="1" applyAlignment="1">
      <alignment vertical="center" wrapText="1"/>
    </xf>
    <xf numFmtId="38" fontId="20" fillId="0" borderId="0" xfId="8" applyFont="1" applyFill="1" applyBorder="1" applyAlignment="1">
      <alignment horizontal="right" vertical="center"/>
    </xf>
    <xf numFmtId="0" fontId="0" fillId="0" borderId="0" xfId="0" applyFill="1" applyBorder="1" applyAlignment="1">
      <alignment vertical="center"/>
    </xf>
    <xf numFmtId="0" fontId="20" fillId="19" borderId="152" xfId="15" applyFont="1" applyFill="1" applyBorder="1">
      <alignment vertical="center"/>
    </xf>
    <xf numFmtId="0" fontId="20" fillId="19" borderId="153" xfId="15" applyFont="1" applyFill="1" applyBorder="1">
      <alignment vertical="center"/>
    </xf>
    <xf numFmtId="38" fontId="20" fillId="19" borderId="153" xfId="8" applyFont="1" applyFill="1" applyBorder="1" applyAlignment="1">
      <alignment horizontal="right" vertical="center"/>
    </xf>
    <xf numFmtId="0" fontId="0" fillId="19" borderId="153" xfId="0" applyFill="1" applyBorder="1" applyAlignment="1">
      <alignment vertical="center"/>
    </xf>
    <xf numFmtId="0" fontId="38" fillId="19" borderId="153" xfId="15" applyFont="1" applyFill="1" applyBorder="1">
      <alignment vertical="center"/>
    </xf>
    <xf numFmtId="0" fontId="6" fillId="19" borderId="153" xfId="15" applyFont="1" applyFill="1" applyBorder="1">
      <alignment vertical="center"/>
    </xf>
    <xf numFmtId="0" fontId="38" fillId="19" borderId="154" xfId="15" applyFont="1" applyFill="1" applyBorder="1">
      <alignment vertical="center"/>
    </xf>
    <xf numFmtId="0" fontId="78" fillId="0" borderId="6" xfId="0" applyFont="1" applyFill="1" applyBorder="1" applyAlignment="1">
      <alignment vertical="center" wrapText="1"/>
    </xf>
    <xf numFmtId="0" fontId="65" fillId="14" borderId="5" xfId="0" applyFont="1" applyFill="1" applyBorder="1">
      <alignment vertical="center"/>
    </xf>
    <xf numFmtId="0" fontId="10" fillId="14" borderId="6" xfId="0" applyFont="1" applyFill="1" applyBorder="1" applyAlignment="1">
      <alignment horizontal="center" vertical="center"/>
    </xf>
    <xf numFmtId="0" fontId="85" fillId="14" borderId="8" xfId="0" applyFont="1" applyFill="1" applyBorder="1" applyAlignment="1">
      <alignment horizontal="center" vertical="center"/>
    </xf>
    <xf numFmtId="56" fontId="76" fillId="0" borderId="0" xfId="0" applyNumberFormat="1" applyFont="1">
      <alignment vertical="center"/>
    </xf>
    <xf numFmtId="0" fontId="57" fillId="11" borderId="66" xfId="0" applyFont="1" applyFill="1" applyBorder="1" applyAlignment="1" applyProtection="1">
      <alignment horizontal="center" vertical="center"/>
      <protection locked="0"/>
    </xf>
    <xf numFmtId="177" fontId="15" fillId="19" borderId="17" xfId="0" applyNumberFormat="1" applyFont="1" applyFill="1" applyBorder="1" applyAlignment="1" applyProtection="1">
      <alignment vertical="center"/>
      <protection locked="0"/>
    </xf>
    <xf numFmtId="0" fontId="53" fillId="19" borderId="0" xfId="0" applyFont="1" applyFill="1" applyBorder="1" applyAlignment="1" applyProtection="1">
      <alignment vertical="center"/>
      <protection locked="0"/>
    </xf>
    <xf numFmtId="0" fontId="53" fillId="19" borderId="19" xfId="0" applyFont="1" applyFill="1" applyBorder="1" applyAlignment="1" applyProtection="1">
      <alignment vertical="center"/>
      <protection locked="0"/>
    </xf>
    <xf numFmtId="0" fontId="15" fillId="19" borderId="28" xfId="0" applyFont="1" applyFill="1" applyBorder="1" applyAlignment="1" applyProtection="1">
      <alignment vertical="top" wrapText="1"/>
      <protection locked="0"/>
    </xf>
    <xf numFmtId="0" fontId="15" fillId="19" borderId="67" xfId="0" applyFont="1" applyFill="1" applyBorder="1" applyAlignment="1" applyProtection="1">
      <alignment vertical="top" wrapText="1"/>
      <protection locked="0"/>
    </xf>
    <xf numFmtId="0" fontId="15" fillId="19" borderId="68" xfId="0" applyFont="1" applyFill="1" applyBorder="1" applyAlignment="1" applyProtection="1">
      <alignment vertical="top" wrapText="1"/>
      <protection locked="0"/>
    </xf>
    <xf numFmtId="185" fontId="63" fillId="19" borderId="69" xfId="0" applyNumberFormat="1" applyFont="1" applyFill="1" applyBorder="1" applyAlignment="1" applyProtection="1">
      <alignment horizontal="center" vertical="center"/>
      <protection locked="0"/>
    </xf>
    <xf numFmtId="185" fontId="63" fillId="19" borderId="70" xfId="0" applyNumberFormat="1" applyFont="1" applyFill="1" applyBorder="1" applyAlignment="1" applyProtection="1">
      <alignment horizontal="center" vertical="center"/>
      <protection locked="0"/>
    </xf>
    <xf numFmtId="185" fontId="63" fillId="19" borderId="5" xfId="0" applyNumberFormat="1" applyFont="1" applyFill="1" applyBorder="1" applyAlignment="1" applyProtection="1">
      <alignment horizontal="center" vertical="center"/>
      <protection locked="0"/>
    </xf>
    <xf numFmtId="0" fontId="12" fillId="14" borderId="17" xfId="0" applyFont="1" applyFill="1" applyBorder="1" applyAlignment="1" applyProtection="1">
      <alignment horizontal="center" vertical="center" shrinkToFit="1"/>
      <protection locked="0"/>
    </xf>
    <xf numFmtId="0" fontId="18" fillId="14" borderId="61" xfId="0" applyFont="1" applyFill="1" applyBorder="1" applyAlignment="1" applyProtection="1">
      <alignment horizontal="center" vertical="center" shrinkToFit="1"/>
      <protection locked="0"/>
    </xf>
    <xf numFmtId="0" fontId="18" fillId="14" borderId="64" xfId="0" applyFont="1" applyFill="1" applyBorder="1" applyAlignment="1" applyProtection="1">
      <alignment horizontal="center" vertical="center" shrinkToFit="1"/>
      <protection locked="0"/>
    </xf>
    <xf numFmtId="0" fontId="12" fillId="19" borderId="68" xfId="0" applyFont="1" applyFill="1" applyBorder="1" applyAlignment="1" applyProtection="1">
      <alignment horizontal="justify" wrapText="1"/>
      <protection locked="0"/>
    </xf>
    <xf numFmtId="0" fontId="12" fillId="19" borderId="19" xfId="0" applyFont="1" applyFill="1" applyBorder="1" applyAlignment="1" applyProtection="1">
      <alignment horizontal="justify" wrapText="1"/>
      <protection locked="0"/>
    </xf>
    <xf numFmtId="0" fontId="12" fillId="19" borderId="72" xfId="0" applyFont="1" applyFill="1" applyBorder="1" applyAlignment="1" applyProtection="1">
      <alignment horizontal="justify" wrapText="1"/>
      <protection locked="0"/>
    </xf>
    <xf numFmtId="0" fontId="12" fillId="19" borderId="73" xfId="0" applyFont="1" applyFill="1" applyBorder="1" applyAlignment="1" applyProtection="1">
      <alignment horizontal="justify" wrapText="1"/>
      <protection locked="0"/>
    </xf>
    <xf numFmtId="0" fontId="12" fillId="19" borderId="68" xfId="0" applyFont="1" applyFill="1" applyBorder="1" applyAlignment="1" applyProtection="1">
      <alignment wrapText="1"/>
      <protection locked="0"/>
    </xf>
    <xf numFmtId="0" fontId="12" fillId="19" borderId="19" xfId="0" applyFont="1" applyFill="1" applyBorder="1" applyAlignment="1" applyProtection="1">
      <alignment wrapText="1"/>
      <protection locked="0"/>
    </xf>
    <xf numFmtId="0" fontId="12" fillId="19" borderId="74" xfId="0" applyFont="1" applyFill="1" applyBorder="1" applyAlignment="1" applyProtection="1">
      <alignment wrapText="1"/>
      <protection locked="0"/>
    </xf>
    <xf numFmtId="0" fontId="12" fillId="19" borderId="75" xfId="0" applyFont="1" applyFill="1" applyBorder="1" applyAlignment="1" applyProtection="1">
      <alignment horizontal="justify" vertical="center" wrapText="1"/>
      <protection locked="0"/>
    </xf>
    <xf numFmtId="9" fontId="12" fillId="19" borderId="17" xfId="0" quotePrefix="1" applyNumberFormat="1" applyFont="1" applyFill="1" applyBorder="1" applyAlignment="1" applyProtection="1">
      <alignment horizontal="right" vertical="center" wrapText="1" indent="2"/>
      <protection locked="0"/>
    </xf>
    <xf numFmtId="0" fontId="12" fillId="19" borderId="76" xfId="0" applyFont="1" applyFill="1" applyBorder="1" applyAlignment="1" applyProtection="1">
      <alignment wrapText="1"/>
      <protection locked="0"/>
    </xf>
    <xf numFmtId="38" fontId="6" fillId="19" borderId="53" xfId="8" applyFont="1" applyFill="1" applyBorder="1" applyAlignment="1" applyProtection="1">
      <alignment horizontal="center" vertical="center"/>
      <protection locked="0"/>
    </xf>
    <xf numFmtId="38" fontId="6" fillId="19" borderId="54" xfId="8" applyFont="1" applyFill="1" applyBorder="1" applyAlignment="1" applyProtection="1">
      <alignment horizontal="center" vertical="center"/>
      <protection locked="0"/>
    </xf>
    <xf numFmtId="0" fontId="38" fillId="0" borderId="0" xfId="15" applyFont="1" applyProtection="1">
      <alignment vertical="center"/>
      <protection locked="0"/>
    </xf>
    <xf numFmtId="0" fontId="20" fillId="0" borderId="0" xfId="15" applyFont="1" applyProtection="1">
      <alignment vertical="center"/>
      <protection locked="0"/>
    </xf>
    <xf numFmtId="0" fontId="6" fillId="0" borderId="0" xfId="15" applyFont="1" applyFill="1" applyProtection="1">
      <alignment vertical="center"/>
      <protection locked="0"/>
    </xf>
    <xf numFmtId="0" fontId="20" fillId="0" borderId="0" xfId="15" applyFont="1" applyAlignment="1" applyProtection="1">
      <alignment vertical="top"/>
      <protection locked="0"/>
    </xf>
    <xf numFmtId="49" fontId="86" fillId="11" borderId="8" xfId="0" applyNumberFormat="1" applyFont="1" applyFill="1" applyBorder="1" applyAlignment="1" applyProtection="1">
      <alignment horizontal="center" vertical="center"/>
      <protection locked="0"/>
    </xf>
    <xf numFmtId="0" fontId="6" fillId="0" borderId="0" xfId="0" applyFont="1" applyProtection="1">
      <alignment vertical="center"/>
      <protection locked="0"/>
    </xf>
    <xf numFmtId="0" fontId="82" fillId="0" borderId="0" xfId="0" applyFont="1" applyAlignment="1" applyProtection="1">
      <alignment horizontal="right" vertical="center"/>
      <protection locked="0"/>
    </xf>
    <xf numFmtId="0" fontId="0" fillId="0" borderId="0" xfId="0" applyProtection="1">
      <alignment vertical="center"/>
      <protection locked="0"/>
    </xf>
    <xf numFmtId="0" fontId="43" fillId="0" borderId="0" xfId="0" applyFont="1" applyProtection="1">
      <alignment vertical="center"/>
      <protection locked="0"/>
    </xf>
    <xf numFmtId="0" fontId="42"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0" fontId="15" fillId="0" borderId="0" xfId="0" applyFont="1" applyAlignment="1" applyProtection="1">
      <alignment vertical="top"/>
      <protection locked="0"/>
    </xf>
    <xf numFmtId="0" fontId="0" fillId="0" borderId="0" xfId="0" applyBorder="1" applyAlignment="1" applyProtection="1">
      <alignment vertical="center"/>
      <protection locked="0"/>
    </xf>
    <xf numFmtId="0" fontId="6" fillId="0" borderId="0" xfId="0" applyFont="1" applyAlignment="1" applyProtection="1">
      <alignment vertical="top" shrinkToFit="1"/>
      <protection locked="0"/>
    </xf>
    <xf numFmtId="0" fontId="6" fillId="0" borderId="0" xfId="0" applyFont="1" applyAlignment="1" applyProtection="1">
      <alignment horizontal="left"/>
      <protection locked="0"/>
    </xf>
    <xf numFmtId="0" fontId="15" fillId="0" borderId="0" xfId="0" applyFont="1" applyFill="1" applyAlignment="1" applyProtection="1">
      <alignment horizontal="left"/>
      <protection locked="0"/>
    </xf>
    <xf numFmtId="49" fontId="15" fillId="0" borderId="0" xfId="0" applyNumberFormat="1" applyFont="1" applyFill="1" applyAlignment="1" applyProtection="1">
      <alignment horizontal="left"/>
      <protection locked="0"/>
    </xf>
    <xf numFmtId="0" fontId="12" fillId="0" borderId="0" xfId="0" applyFont="1" applyProtection="1">
      <alignment vertical="center"/>
    </xf>
    <xf numFmtId="0" fontId="6" fillId="0" borderId="32" xfId="11" applyFont="1" applyBorder="1" applyProtection="1">
      <alignment vertical="center"/>
      <protection locked="0"/>
    </xf>
    <xf numFmtId="0" fontId="6" fillId="0" borderId="78" xfId="11" applyFont="1" applyBorder="1" applyProtection="1">
      <alignment vertical="center"/>
      <protection locked="0"/>
    </xf>
    <xf numFmtId="0" fontId="6" fillId="0" borderId="62" xfId="11" applyFont="1" applyBorder="1" applyProtection="1">
      <alignment vertical="center"/>
      <protection locked="0"/>
    </xf>
    <xf numFmtId="0" fontId="6" fillId="0" borderId="78" xfId="11" applyFont="1" applyFill="1" applyBorder="1" applyProtection="1">
      <alignment vertical="center"/>
      <protection locked="0"/>
    </xf>
    <xf numFmtId="0" fontId="6" fillId="0" borderId="61" xfId="11" applyFont="1" applyFill="1" applyBorder="1" applyProtection="1">
      <alignment vertical="center"/>
      <protection locked="0"/>
    </xf>
    <xf numFmtId="0" fontId="6" fillId="0" borderId="30" xfId="11" applyFont="1" applyFill="1" applyBorder="1" applyProtection="1">
      <alignment vertical="center"/>
      <protection locked="0"/>
    </xf>
    <xf numFmtId="0" fontId="6" fillId="0" borderId="79" xfId="11" applyFont="1" applyFill="1" applyBorder="1" applyProtection="1">
      <alignment vertical="center"/>
      <protection locked="0"/>
    </xf>
    <xf numFmtId="0" fontId="6" fillId="0" borderId="80" xfId="11" applyFont="1" applyFill="1" applyBorder="1" applyProtection="1">
      <alignment vertical="center"/>
      <protection locked="0"/>
    </xf>
    <xf numFmtId="0" fontId="6" fillId="0" borderId="81" xfId="11" applyFont="1" applyFill="1" applyBorder="1" applyProtection="1">
      <alignment vertical="center"/>
      <protection locked="0"/>
    </xf>
    <xf numFmtId="0" fontId="6" fillId="0" borderId="77" xfId="11" applyFont="1" applyFill="1" applyBorder="1" applyProtection="1">
      <alignment vertical="center"/>
      <protection locked="0"/>
    </xf>
    <xf numFmtId="0" fontId="6" fillId="0" borderId="82" xfId="11" applyFont="1" applyFill="1" applyBorder="1" applyProtection="1">
      <alignment vertical="center"/>
      <protection locked="0"/>
    </xf>
    <xf numFmtId="0" fontId="6" fillId="0" borderId="83" xfId="11" applyFont="1" applyFill="1" applyBorder="1" applyProtection="1">
      <alignment vertical="center"/>
      <protection locked="0"/>
    </xf>
    <xf numFmtId="0" fontId="6" fillId="0" borderId="84" xfId="11" applyFont="1" applyFill="1" applyBorder="1" applyProtection="1">
      <alignment vertical="center"/>
      <protection locked="0"/>
    </xf>
    <xf numFmtId="0" fontId="6" fillId="0" borderId="85" xfId="11" applyFont="1" applyFill="1" applyBorder="1" applyProtection="1">
      <alignment vertical="center"/>
      <protection locked="0"/>
    </xf>
    <xf numFmtId="0" fontId="6" fillId="0" borderId="86" xfId="11" applyFont="1" applyFill="1" applyBorder="1" applyProtection="1">
      <alignment vertical="center"/>
      <protection locked="0"/>
    </xf>
    <xf numFmtId="0" fontId="6" fillId="0" borderId="48" xfId="11" applyFont="1" applyFill="1" applyBorder="1" applyProtection="1">
      <alignment vertical="center"/>
      <protection locked="0"/>
    </xf>
    <xf numFmtId="0" fontId="6" fillId="0" borderId="87" xfId="11" applyFont="1" applyFill="1" applyBorder="1" applyProtection="1">
      <alignment vertical="center"/>
      <protection locked="0"/>
    </xf>
    <xf numFmtId="0" fontId="1" fillId="0" borderId="0" xfId="11" applyFill="1" applyProtection="1">
      <alignment vertical="center"/>
      <protection locked="0"/>
    </xf>
    <xf numFmtId="0" fontId="6" fillId="0" borderId="62" xfId="11" applyFont="1" applyFill="1" applyBorder="1" applyProtection="1">
      <alignment vertical="center"/>
      <protection locked="0"/>
    </xf>
    <xf numFmtId="0" fontId="6" fillId="0" borderId="32" xfId="11" applyFont="1" applyFill="1" applyBorder="1" applyProtection="1">
      <alignment vertical="center"/>
      <protection locked="0"/>
    </xf>
    <xf numFmtId="0" fontId="6" fillId="22" borderId="17" xfId="11" applyFont="1" applyFill="1" applyBorder="1" applyProtection="1">
      <alignment vertical="center"/>
      <protection locked="0"/>
    </xf>
    <xf numFmtId="0" fontId="6" fillId="22" borderId="0" xfId="11" applyFont="1" applyFill="1" applyBorder="1" applyProtection="1">
      <alignment vertical="center"/>
      <protection locked="0"/>
    </xf>
    <xf numFmtId="0" fontId="6" fillId="22" borderId="18" xfId="11" applyFont="1" applyFill="1" applyBorder="1" applyProtection="1">
      <alignment vertical="center"/>
      <protection locked="0"/>
    </xf>
    <xf numFmtId="0" fontId="6" fillId="22" borderId="85" xfId="11" applyFont="1" applyFill="1" applyBorder="1" applyProtection="1">
      <alignment vertical="center"/>
      <protection locked="0"/>
    </xf>
    <xf numFmtId="0" fontId="6" fillId="22" borderId="86" xfId="11" applyFont="1" applyFill="1" applyBorder="1" applyProtection="1">
      <alignment vertical="center"/>
      <protection locked="0"/>
    </xf>
    <xf numFmtId="0" fontId="6" fillId="22" borderId="48" xfId="11" applyFont="1" applyFill="1" applyBorder="1" applyProtection="1">
      <alignment vertical="center"/>
      <protection locked="0"/>
    </xf>
    <xf numFmtId="0" fontId="14" fillId="0" borderId="5" xfId="11" applyFont="1" applyBorder="1" applyAlignment="1" applyProtection="1">
      <alignment vertical="center" wrapText="1"/>
      <protection locked="0"/>
    </xf>
    <xf numFmtId="0" fontId="14" fillId="0" borderId="21" xfId="11" applyFont="1" applyBorder="1" applyAlignment="1" applyProtection="1">
      <alignment vertical="center" wrapText="1"/>
      <protection locked="0"/>
    </xf>
    <xf numFmtId="0" fontId="14" fillId="0" borderId="21" xfId="11" applyFont="1" applyFill="1" applyBorder="1" applyAlignment="1" applyProtection="1">
      <alignment vertical="center" wrapText="1"/>
      <protection locked="0"/>
    </xf>
    <xf numFmtId="0" fontId="14" fillId="0" borderId="21" xfId="11" applyFont="1" applyBorder="1" applyAlignment="1" applyProtection="1">
      <alignment horizontal="center" vertical="center" wrapText="1"/>
      <protection locked="0"/>
    </xf>
    <xf numFmtId="0" fontId="14" fillId="0" borderId="22" xfId="11" applyFont="1" applyBorder="1" applyAlignment="1" applyProtection="1">
      <alignment horizontal="center" vertical="center" wrapText="1"/>
      <protection locked="0"/>
    </xf>
    <xf numFmtId="0" fontId="14" fillId="0" borderId="22" xfId="11" applyFont="1" applyBorder="1" applyAlignment="1" applyProtection="1">
      <alignment vertical="center" wrapText="1"/>
      <protection locked="0"/>
    </xf>
    <xf numFmtId="0" fontId="14" fillId="0" borderId="5" xfId="11" applyFont="1" applyFill="1" applyBorder="1" applyAlignment="1" applyProtection="1">
      <alignment vertical="center" wrapText="1"/>
      <protection locked="0"/>
    </xf>
    <xf numFmtId="0" fontId="14" fillId="0" borderId="21" xfId="11" applyFont="1" applyFill="1" applyBorder="1" applyAlignment="1" applyProtection="1">
      <alignment horizontal="center" vertical="center" wrapText="1"/>
      <protection locked="0"/>
    </xf>
    <xf numFmtId="0" fontId="14" fillId="0" borderId="22" xfId="11" applyFont="1" applyFill="1" applyBorder="1" applyAlignment="1" applyProtection="1">
      <alignment horizontal="center" vertical="center" wrapText="1"/>
      <protection locked="0"/>
    </xf>
    <xf numFmtId="0" fontId="14" fillId="0" borderId="22" xfId="11" applyFont="1" applyFill="1" applyBorder="1" applyAlignment="1" applyProtection="1">
      <alignment vertical="center" wrapText="1"/>
      <protection locked="0"/>
    </xf>
    <xf numFmtId="0" fontId="14" fillId="0" borderId="28" xfId="11" applyFont="1" applyFill="1" applyBorder="1" applyAlignment="1" applyProtection="1">
      <alignment vertical="center" wrapText="1"/>
      <protection locked="0"/>
    </xf>
    <xf numFmtId="0" fontId="14" fillId="0" borderId="67" xfId="11" applyFont="1" applyFill="1" applyBorder="1" applyAlignment="1" applyProtection="1">
      <alignment vertical="center" wrapText="1"/>
      <protection locked="0"/>
    </xf>
    <xf numFmtId="0" fontId="14" fillId="0" borderId="88" xfId="11" applyFont="1" applyFill="1" applyBorder="1" applyAlignment="1" applyProtection="1">
      <alignment vertical="center" wrapText="1"/>
      <protection locked="0"/>
    </xf>
    <xf numFmtId="0" fontId="6" fillId="0" borderId="6" xfId="11" applyFont="1" applyBorder="1" applyAlignment="1" applyProtection="1">
      <alignment horizontal="center" vertical="center" wrapText="1"/>
      <protection locked="0"/>
    </xf>
    <xf numFmtId="0" fontId="76" fillId="0" borderId="0" xfId="0" applyFont="1" applyAlignment="1">
      <alignment vertical="center" wrapText="1"/>
    </xf>
    <xf numFmtId="0" fontId="76" fillId="11" borderId="6" xfId="0" applyFont="1" applyFill="1" applyBorder="1" applyAlignment="1">
      <alignment horizontal="center" vertical="center"/>
    </xf>
    <xf numFmtId="0" fontId="75" fillId="12" borderId="28" xfId="0" applyFont="1" applyFill="1" applyBorder="1" applyAlignment="1" applyProtection="1">
      <alignment horizontal="center" vertical="center"/>
      <protection locked="0"/>
    </xf>
    <xf numFmtId="0" fontId="75" fillId="13" borderId="28" xfId="0" applyFont="1" applyFill="1" applyBorder="1" applyAlignment="1" applyProtection="1">
      <alignment horizontal="center" vertical="center"/>
      <protection locked="0"/>
    </xf>
    <xf numFmtId="0" fontId="75" fillId="17" borderId="28" xfId="0" applyFont="1" applyFill="1" applyBorder="1" applyAlignment="1" applyProtection="1">
      <alignment horizontal="center" vertical="center"/>
      <protection locked="0"/>
    </xf>
    <xf numFmtId="0" fontId="75" fillId="12" borderId="5" xfId="0" applyFont="1" applyFill="1" applyBorder="1" applyAlignment="1" applyProtection="1">
      <alignment horizontal="center" vertical="center"/>
      <protection locked="0"/>
    </xf>
    <xf numFmtId="0" fontId="73" fillId="14" borderId="6" xfId="0" applyFont="1" applyFill="1" applyBorder="1" applyAlignment="1" applyProtection="1">
      <alignment horizontal="left" vertical="center" shrinkToFit="1"/>
    </xf>
    <xf numFmtId="192" fontId="15" fillId="19" borderId="89" xfId="0" applyNumberFormat="1" applyFont="1" applyFill="1" applyBorder="1" applyAlignment="1" applyProtection="1">
      <alignment horizontal="center" vertical="center"/>
      <protection locked="0"/>
    </xf>
    <xf numFmtId="177" fontId="12" fillId="11" borderId="85" xfId="0" applyNumberFormat="1" applyFont="1" applyFill="1" applyBorder="1" applyAlignment="1" applyProtection="1">
      <alignment horizontal="right" vertical="center" wrapText="1"/>
      <protection locked="0"/>
    </xf>
    <xf numFmtId="178" fontId="57" fillId="19" borderId="70" xfId="0" applyNumberFormat="1" applyFont="1" applyFill="1" applyBorder="1" applyAlignment="1" applyProtection="1">
      <alignment horizontal="center" vertical="center"/>
      <protection locked="0"/>
    </xf>
    <xf numFmtId="190" fontId="36" fillId="19" borderId="6" xfId="8" applyNumberFormat="1" applyFont="1" applyFill="1" applyBorder="1" applyAlignment="1" applyProtection="1">
      <alignment horizontal="right" vertical="center" shrinkToFit="1"/>
      <protection locked="0"/>
    </xf>
    <xf numFmtId="190" fontId="76" fillId="19" borderId="0" xfId="0" applyNumberFormat="1" applyFont="1" applyFill="1" applyAlignment="1" applyProtection="1">
      <alignment vertical="center" shrinkToFit="1"/>
      <protection locked="0"/>
    </xf>
    <xf numFmtId="0" fontId="6" fillId="19" borderId="6" xfId="11" applyFont="1" applyFill="1" applyBorder="1" applyAlignment="1" applyProtection="1">
      <alignment vertical="center" wrapText="1"/>
      <protection locked="0"/>
    </xf>
    <xf numFmtId="0" fontId="6" fillId="19" borderId="6" xfId="11" applyNumberFormat="1" applyFont="1" applyFill="1" applyBorder="1" applyAlignment="1" applyProtection="1">
      <alignment vertical="center" wrapText="1"/>
      <protection locked="0"/>
    </xf>
    <xf numFmtId="0" fontId="6" fillId="11" borderId="6" xfId="0" applyFont="1" applyFill="1" applyBorder="1" applyAlignment="1" applyProtection="1">
      <alignment horizontal="center" vertical="center"/>
      <protection locked="0"/>
    </xf>
    <xf numFmtId="177" fontId="12" fillId="11" borderId="90" xfId="0" applyNumberFormat="1" applyFont="1" applyFill="1" applyBorder="1" applyAlignment="1" applyProtection="1">
      <alignment horizontal="center" vertical="center" wrapText="1"/>
      <protection locked="0"/>
    </xf>
    <xf numFmtId="193" fontId="15" fillId="19" borderId="90" xfId="0" applyNumberFormat="1" applyFont="1" applyFill="1" applyBorder="1" applyAlignment="1" applyProtection="1">
      <alignment horizontal="center" vertical="center"/>
      <protection locked="0"/>
    </xf>
    <xf numFmtId="0" fontId="12" fillId="19" borderId="8" xfId="0" applyFont="1" applyFill="1" applyBorder="1" applyAlignment="1" applyProtection="1">
      <alignment vertical="center" wrapText="1"/>
      <protection locked="0"/>
    </xf>
    <xf numFmtId="0" fontId="12" fillId="19" borderId="54" xfId="0" applyFont="1" applyFill="1" applyBorder="1" applyAlignment="1" applyProtection="1">
      <alignment vertical="center" wrapText="1"/>
      <protection locked="0"/>
    </xf>
    <xf numFmtId="0" fontId="12" fillId="19" borderId="91" xfId="0" applyFont="1" applyFill="1" applyBorder="1" applyProtection="1">
      <alignment vertical="center"/>
      <protection locked="0"/>
    </xf>
    <xf numFmtId="0" fontId="6" fillId="19" borderId="25" xfId="0" applyFont="1" applyFill="1" applyBorder="1" applyAlignment="1" applyProtection="1">
      <alignment horizontal="center" vertical="center" wrapText="1"/>
      <protection locked="0"/>
    </xf>
    <xf numFmtId="0" fontId="86" fillId="14" borderId="8" xfId="0" applyNumberFormat="1" applyFont="1" applyFill="1" applyBorder="1" applyAlignment="1" applyProtection="1">
      <alignment horizontal="center" vertical="center"/>
      <protection locked="0"/>
    </xf>
    <xf numFmtId="38" fontId="6" fillId="14" borderId="6" xfId="8" applyFont="1" applyFill="1" applyBorder="1" applyAlignment="1">
      <alignment horizontal="right" vertical="center" shrinkToFit="1"/>
    </xf>
    <xf numFmtId="190" fontId="14" fillId="19" borderId="6" xfId="8" applyNumberFormat="1" applyFont="1" applyFill="1" applyBorder="1" applyAlignment="1" applyProtection="1">
      <alignment horizontal="right" vertical="center" shrinkToFit="1"/>
      <protection locked="0"/>
    </xf>
    <xf numFmtId="0" fontId="6" fillId="19" borderId="6" xfId="16" applyFont="1" applyFill="1" applyBorder="1" applyAlignment="1" applyProtection="1">
      <alignment vertical="center"/>
    </xf>
    <xf numFmtId="0" fontId="6" fillId="11" borderId="6" xfId="16" applyFont="1" applyFill="1" applyBorder="1" applyAlignment="1" applyProtection="1">
      <alignment vertical="center"/>
    </xf>
    <xf numFmtId="0" fontId="6" fillId="0" borderId="0" xfId="16" applyFont="1" applyFill="1" applyBorder="1" applyAlignment="1" applyProtection="1">
      <alignment vertical="center"/>
    </xf>
    <xf numFmtId="0" fontId="6" fillId="14" borderId="6" xfId="16" applyFont="1" applyFill="1" applyBorder="1" applyAlignment="1" applyProtection="1">
      <alignment vertical="center"/>
    </xf>
    <xf numFmtId="0" fontId="73" fillId="23" borderId="28" xfId="0" applyFont="1" applyFill="1" applyBorder="1" applyAlignment="1">
      <alignment horizontal="center" vertical="center"/>
    </xf>
    <xf numFmtId="0" fontId="76" fillId="23" borderId="28" xfId="0" applyFont="1" applyFill="1" applyBorder="1">
      <alignment vertical="center"/>
    </xf>
    <xf numFmtId="0" fontId="75" fillId="23" borderId="28" xfId="0" applyFont="1" applyFill="1" applyBorder="1" applyAlignment="1">
      <alignment horizontal="center" vertical="center"/>
    </xf>
    <xf numFmtId="0" fontId="75" fillId="23" borderId="28" xfId="0" applyFont="1" applyFill="1" applyBorder="1" applyAlignment="1" applyProtection="1">
      <alignment horizontal="center" vertical="center"/>
      <protection locked="0"/>
    </xf>
    <xf numFmtId="0" fontId="76" fillId="23" borderId="8" xfId="0" applyFont="1" applyFill="1" applyBorder="1">
      <alignment vertical="center"/>
    </xf>
    <xf numFmtId="0" fontId="76" fillId="23" borderId="28" xfId="0" applyFont="1" applyFill="1" applyBorder="1" applyAlignment="1">
      <alignment vertical="center" wrapText="1"/>
    </xf>
    <xf numFmtId="49" fontId="73" fillId="23" borderId="28" xfId="0" applyNumberFormat="1" applyFont="1" applyFill="1" applyBorder="1" applyAlignment="1">
      <alignment horizontal="center" vertical="center"/>
    </xf>
    <xf numFmtId="0" fontId="76" fillId="23" borderId="8" xfId="0" applyFont="1" applyFill="1" applyBorder="1" applyAlignment="1">
      <alignment vertical="center" wrapText="1"/>
    </xf>
    <xf numFmtId="0" fontId="76" fillId="0" borderId="28" xfId="0" applyFont="1" applyFill="1" applyBorder="1">
      <alignment vertical="center"/>
    </xf>
    <xf numFmtId="0" fontId="75" fillId="0" borderId="28" xfId="0" applyFont="1" applyFill="1" applyBorder="1" applyAlignment="1">
      <alignment horizontal="center" vertical="center"/>
    </xf>
    <xf numFmtId="0" fontId="75" fillId="0" borderId="28" xfId="0" applyFont="1" applyFill="1" applyBorder="1" applyAlignment="1" applyProtection="1">
      <alignment horizontal="center" vertical="center"/>
      <protection locked="0"/>
    </xf>
    <xf numFmtId="0" fontId="76" fillId="0" borderId="8" xfId="0" applyFont="1" applyFill="1" applyBorder="1">
      <alignment vertical="center"/>
    </xf>
    <xf numFmtId="49" fontId="73" fillId="0" borderId="28" xfId="0" applyNumberFormat="1" applyFont="1" applyFill="1" applyBorder="1" applyAlignment="1">
      <alignment horizontal="center" vertical="center"/>
    </xf>
    <xf numFmtId="0" fontId="76" fillId="0" borderId="8" xfId="0" applyFont="1" applyFill="1" applyBorder="1" applyAlignment="1">
      <alignment vertical="center" wrapText="1"/>
    </xf>
    <xf numFmtId="0" fontId="73" fillId="0" borderId="28" xfId="0" applyFont="1" applyFill="1" applyBorder="1" applyAlignment="1">
      <alignment horizontal="center" vertical="center"/>
    </xf>
    <xf numFmtId="0" fontId="12" fillId="19" borderId="15" xfId="11" applyFont="1" applyFill="1" applyBorder="1" applyAlignment="1" applyProtection="1">
      <alignment vertical="center" wrapText="1" shrinkToFit="1"/>
      <protection locked="0"/>
    </xf>
    <xf numFmtId="0" fontId="84" fillId="19" borderId="71" xfId="0" applyFont="1" applyFill="1" applyBorder="1" applyAlignment="1" applyProtection="1">
      <alignment vertical="center" wrapText="1"/>
      <protection locked="0"/>
    </xf>
    <xf numFmtId="0" fontId="24" fillId="0" borderId="0" xfId="0" applyFont="1" applyBorder="1" applyAlignment="1">
      <alignment horizontal="center" vertical="center" wrapText="1"/>
    </xf>
    <xf numFmtId="0" fontId="12" fillId="0" borderId="8" xfId="0" applyFont="1" applyFill="1" applyBorder="1" applyAlignment="1">
      <alignment horizontal="center" vertical="center" wrapText="1"/>
    </xf>
    <xf numFmtId="0" fontId="6" fillId="9" borderId="0" xfId="0"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21" xfId="0" applyFont="1" applyFill="1" applyBorder="1" applyAlignment="1">
      <alignment horizontal="center" vertical="center"/>
    </xf>
    <xf numFmtId="0" fontId="14" fillId="0" borderId="0" xfId="2" applyNumberFormat="1" applyFont="1" applyFill="1" applyBorder="1" applyAlignment="1">
      <alignment horizontal="center" vertical="center"/>
    </xf>
    <xf numFmtId="0" fontId="57" fillId="0" borderId="0" xfId="15" applyFont="1">
      <alignment vertical="center"/>
    </xf>
    <xf numFmtId="0" fontId="6" fillId="0" borderId="189" xfId="0" applyFont="1" applyFill="1" applyBorder="1" applyAlignment="1" applyProtection="1">
      <alignment horizontal="center" vertical="center"/>
    </xf>
    <xf numFmtId="0" fontId="6" fillId="0" borderId="0" xfId="0" applyFont="1" applyBorder="1" applyAlignment="1" applyProtection="1">
      <alignment vertical="center" textRotation="255"/>
    </xf>
    <xf numFmtId="179" fontId="15" fillId="0" borderId="0" xfId="0" applyNumberFormat="1" applyFont="1" applyFill="1" applyBorder="1" applyAlignment="1" applyProtection="1">
      <alignment horizontal="center" vertical="center"/>
    </xf>
    <xf numFmtId="0" fontId="0" fillId="0" borderId="0" xfId="0" applyBorder="1" applyAlignment="1">
      <alignment horizontal="center" vertical="center"/>
    </xf>
    <xf numFmtId="0" fontId="0" fillId="0" borderId="0" xfId="0" applyFill="1" applyBorder="1" applyAlignment="1" applyProtection="1">
      <alignment vertical="center"/>
      <protection locked="0"/>
    </xf>
    <xf numFmtId="0" fontId="15" fillId="0" borderId="6" xfId="16" applyFont="1" applyBorder="1" applyAlignment="1">
      <alignment horizontal="center" vertical="center" wrapText="1"/>
    </xf>
    <xf numFmtId="0" fontId="20" fillId="0" borderId="0" xfId="15" applyFont="1" applyFill="1">
      <alignment vertical="center"/>
    </xf>
    <xf numFmtId="0" fontId="73" fillId="0" borderId="5" xfId="0" applyFont="1" applyFill="1" applyBorder="1" applyAlignment="1">
      <alignment horizontal="center" vertical="center"/>
    </xf>
    <xf numFmtId="0" fontId="76" fillId="0" borderId="5" xfId="0" applyFont="1" applyFill="1" applyBorder="1">
      <alignment vertical="center"/>
    </xf>
    <xf numFmtId="0" fontId="75" fillId="0" borderId="5" xfId="0" applyFont="1" applyFill="1" applyBorder="1" applyAlignment="1">
      <alignment horizontal="center" vertical="center"/>
    </xf>
    <xf numFmtId="0" fontId="75" fillId="0" borderId="5" xfId="0" applyFont="1" applyFill="1" applyBorder="1" applyAlignment="1" applyProtection="1">
      <alignment horizontal="center" vertical="center"/>
      <protection locked="0"/>
    </xf>
    <xf numFmtId="0" fontId="76" fillId="0" borderId="6" xfId="0" applyFont="1" applyFill="1" applyBorder="1" applyAlignment="1">
      <alignment vertical="center" wrapText="1"/>
    </xf>
    <xf numFmtId="185" fontId="63" fillId="0" borderId="5" xfId="0" applyNumberFormat="1" applyFont="1" applyFill="1" applyBorder="1" applyAlignment="1" applyProtection="1">
      <alignment horizontal="center" vertical="center"/>
    </xf>
    <xf numFmtId="0" fontId="74" fillId="0" borderId="0" xfId="0" applyFont="1">
      <alignment vertical="center"/>
    </xf>
    <xf numFmtId="0" fontId="6" fillId="0" borderId="0" xfId="11" applyFont="1" applyBorder="1" applyAlignment="1">
      <alignment horizontal="left" vertical="center"/>
    </xf>
    <xf numFmtId="0" fontId="25" fillId="0" borderId="0" xfId="0" applyFont="1" applyAlignment="1">
      <alignment horizontal="left" vertical="center"/>
    </xf>
    <xf numFmtId="0" fontId="14" fillId="22" borderId="53" xfId="11" applyFont="1" applyFill="1" applyBorder="1" applyAlignment="1">
      <alignment horizontal="center" vertical="center" wrapText="1"/>
    </xf>
    <xf numFmtId="0" fontId="14" fillId="22" borderId="35" xfId="11" applyFont="1" applyFill="1" applyBorder="1" applyAlignment="1">
      <alignment horizontal="left" vertical="center" wrapText="1"/>
    </xf>
    <xf numFmtId="0" fontId="9" fillId="0" borderId="200" xfId="11" applyFont="1" applyBorder="1" applyAlignment="1">
      <alignment horizontal="center" vertical="center" wrapText="1"/>
    </xf>
    <xf numFmtId="0" fontId="15" fillId="0" borderId="200" xfId="11" applyFont="1" applyBorder="1" applyAlignment="1">
      <alignment horizontal="center" vertical="center" wrapText="1"/>
    </xf>
    <xf numFmtId="0" fontId="97" fillId="21" borderId="26" xfId="11" applyFont="1" applyFill="1" applyBorder="1" applyAlignment="1" applyProtection="1">
      <alignment horizontal="center" vertical="center" wrapText="1"/>
      <protection locked="0"/>
    </xf>
    <xf numFmtId="0" fontId="97" fillId="21" borderId="53" xfId="11" applyFont="1" applyFill="1" applyBorder="1" applyAlignment="1" applyProtection="1">
      <alignment horizontal="center" vertical="center" wrapText="1"/>
      <protection locked="0"/>
    </xf>
    <xf numFmtId="0" fontId="98" fillId="0" borderId="6" xfId="11" applyFont="1" applyFill="1" applyBorder="1" applyAlignment="1" applyProtection="1">
      <alignment horizontal="center" vertical="center" wrapText="1"/>
      <protection locked="0"/>
    </xf>
    <xf numFmtId="0" fontId="14" fillId="0" borderId="200" xfId="11" applyFont="1" applyFill="1" applyBorder="1" applyAlignment="1">
      <alignment horizontal="center" vertical="center" wrapText="1"/>
    </xf>
    <xf numFmtId="0" fontId="14" fillId="0" borderId="26" xfId="11" applyFont="1" applyFill="1" applyBorder="1" applyAlignment="1">
      <alignment horizontal="center" vertical="center" wrapText="1"/>
    </xf>
    <xf numFmtId="0" fontId="14" fillId="0" borderId="6" xfId="11" applyFont="1" applyFill="1" applyBorder="1" applyAlignment="1">
      <alignment horizontal="center" vertical="center" wrapText="1"/>
    </xf>
    <xf numFmtId="0" fontId="15" fillId="0" borderId="0" xfId="11" applyFont="1" applyAlignment="1">
      <alignment horizontal="left" vertical="center"/>
    </xf>
    <xf numFmtId="0" fontId="99" fillId="0" borderId="0" xfId="0" applyFont="1" applyAlignment="1">
      <alignment horizontal="left" vertical="center"/>
    </xf>
    <xf numFmtId="0" fontId="99" fillId="0" borderId="0" xfId="0" applyFont="1" applyAlignment="1">
      <alignment vertical="center" wrapText="1"/>
    </xf>
    <xf numFmtId="0" fontId="57" fillId="0" borderId="0" xfId="0" applyFont="1" applyFill="1" applyBorder="1" applyAlignment="1">
      <alignment horizontal="left" vertical="center"/>
    </xf>
    <xf numFmtId="0" fontId="14" fillId="0" borderId="0" xfId="11" applyFont="1" applyAlignment="1">
      <alignment horizontal="left" vertical="center"/>
    </xf>
    <xf numFmtId="0" fontId="24" fillId="0" borderId="0" xfId="0" applyFont="1" applyBorder="1" applyAlignment="1">
      <alignment horizontal="center" vertical="center" wrapText="1"/>
    </xf>
    <xf numFmtId="0" fontId="38" fillId="19" borderId="92" xfId="15" applyFont="1" applyFill="1" applyBorder="1" applyAlignment="1" applyProtection="1">
      <alignment horizontal="right" vertical="center"/>
      <protection locked="0"/>
    </xf>
    <xf numFmtId="0" fontId="38" fillId="19" borderId="93" xfId="15" applyFont="1" applyFill="1" applyBorder="1" applyAlignment="1" applyProtection="1">
      <alignment horizontal="right" vertical="center"/>
      <protection locked="0"/>
    </xf>
    <xf numFmtId="0" fontId="0" fillId="19" borderId="94" xfId="0" applyFill="1" applyBorder="1" applyAlignment="1" applyProtection="1">
      <alignment horizontal="right" vertical="center"/>
      <protection locked="0"/>
    </xf>
    <xf numFmtId="0" fontId="14" fillId="0" borderId="0" xfId="11" applyFont="1" applyAlignment="1">
      <alignment horizontal="center" vertical="center"/>
    </xf>
    <xf numFmtId="0" fontId="20" fillId="0" borderId="83" xfId="15" applyFont="1" applyBorder="1" applyAlignment="1">
      <alignment vertical="top"/>
    </xf>
    <xf numFmtId="0" fontId="38" fillId="0" borderId="83" xfId="15" applyFont="1" applyBorder="1">
      <alignment vertical="center"/>
    </xf>
    <xf numFmtId="0" fontId="6" fillId="0" borderId="83" xfId="15" applyFont="1" applyFill="1" applyBorder="1">
      <alignment vertical="center"/>
    </xf>
    <xf numFmtId="0" fontId="22" fillId="0" borderId="0" xfId="15" applyFont="1" applyBorder="1" applyAlignment="1">
      <alignment horizontal="left" vertical="center"/>
    </xf>
    <xf numFmtId="0" fontId="6" fillId="0" borderId="0" xfId="15" applyFont="1" applyFill="1" applyBorder="1">
      <alignment vertical="center"/>
    </xf>
    <xf numFmtId="0" fontId="20" fillId="0" borderId="0" xfId="15" applyFont="1" applyFill="1" applyBorder="1" applyAlignment="1" applyProtection="1">
      <alignment horizontal="right" vertical="center"/>
      <protection locked="0"/>
    </xf>
    <xf numFmtId="0" fontId="38" fillId="0" borderId="0" xfId="15" applyFont="1" applyFill="1" applyBorder="1" applyAlignment="1" applyProtection="1">
      <alignment horizontal="right" vertical="center"/>
      <protection locked="0"/>
    </xf>
    <xf numFmtId="0" fontId="0" fillId="0" borderId="0" xfId="0" applyFill="1" applyBorder="1" applyAlignment="1" applyProtection="1">
      <alignment horizontal="right" vertical="center"/>
      <protection locked="0"/>
    </xf>
    <xf numFmtId="0" fontId="22" fillId="0" borderId="0" xfId="15" applyFont="1" applyFill="1" applyAlignment="1">
      <alignment horizontal="left" vertical="center"/>
    </xf>
    <xf numFmtId="0" fontId="38" fillId="0" borderId="0" xfId="15" applyFont="1" applyFill="1" applyBorder="1" applyAlignment="1" applyProtection="1">
      <alignment horizontal="right" vertical="center" shrinkToFit="1"/>
      <protection locked="0"/>
    </xf>
    <xf numFmtId="0" fontId="0" fillId="0" borderId="0" xfId="0" applyFill="1" applyBorder="1" applyAlignment="1" applyProtection="1">
      <alignment horizontal="right" vertical="center" shrinkToFit="1"/>
      <protection locked="0"/>
    </xf>
    <xf numFmtId="0" fontId="6" fillId="0" borderId="205" xfId="15" applyFont="1" applyFill="1" applyBorder="1">
      <alignment vertical="center"/>
    </xf>
    <xf numFmtId="0" fontId="22" fillId="0" borderId="205" xfId="15" applyFont="1" applyBorder="1" applyAlignment="1">
      <alignment horizontal="left" vertical="center"/>
    </xf>
    <xf numFmtId="183" fontId="9" fillId="11" borderId="6" xfId="11" applyNumberFormat="1" applyFont="1" applyFill="1" applyBorder="1" applyAlignment="1" applyProtection="1">
      <alignment vertical="center" wrapText="1"/>
      <protection locked="0"/>
    </xf>
    <xf numFmtId="0" fontId="98" fillId="0" borderId="8" xfId="11" applyFont="1" applyFill="1" applyBorder="1" applyAlignment="1" applyProtection="1">
      <alignment horizontal="center" vertical="center" wrapText="1"/>
      <protection locked="0"/>
    </xf>
    <xf numFmtId="0" fontId="56" fillId="0" borderId="17" xfId="14" applyBorder="1">
      <alignment vertical="center"/>
    </xf>
    <xf numFmtId="196" fontId="38" fillId="0" borderId="0" xfId="15" applyNumberFormat="1" applyFont="1" applyFill="1" applyBorder="1" applyAlignment="1" applyProtection="1">
      <alignment horizontal="right" vertical="center"/>
      <protection locked="0"/>
    </xf>
    <xf numFmtId="196" fontId="0" fillId="0" borderId="0" xfId="0" applyNumberFormat="1" applyFill="1" applyBorder="1" applyAlignment="1" applyProtection="1">
      <alignment horizontal="right" vertical="center"/>
      <protection locked="0"/>
    </xf>
    <xf numFmtId="0" fontId="20" fillId="0" borderId="0" xfId="15" applyFont="1" applyFill="1" applyBorder="1">
      <alignment vertical="center"/>
    </xf>
    <xf numFmtId="194" fontId="38" fillId="0" borderId="0" xfId="15" applyNumberFormat="1" applyFont="1" applyFill="1" applyBorder="1" applyAlignment="1" applyProtection="1">
      <alignment horizontal="right" vertical="center"/>
      <protection locked="0"/>
    </xf>
    <xf numFmtId="194" fontId="0" fillId="0" borderId="0" xfId="0" applyNumberFormat="1" applyFill="1" applyBorder="1" applyAlignment="1" applyProtection="1">
      <alignment horizontal="right" vertical="center"/>
      <protection locked="0"/>
    </xf>
    <xf numFmtId="0" fontId="38" fillId="0" borderId="0" xfId="15" applyFont="1" applyBorder="1" applyAlignment="1">
      <alignment vertical="center" shrinkToFit="1"/>
    </xf>
    <xf numFmtId="0" fontId="38" fillId="0" borderId="0" xfId="15" applyFont="1" applyBorder="1">
      <alignment vertical="center"/>
    </xf>
    <xf numFmtId="0" fontId="20" fillId="0" borderId="0" xfId="15" applyFont="1" applyBorder="1" applyAlignment="1">
      <alignment vertical="top"/>
    </xf>
    <xf numFmtId="4" fontId="38" fillId="0" borderId="0" xfId="15" applyNumberFormat="1" applyFont="1" applyFill="1" applyBorder="1" applyAlignment="1" applyProtection="1">
      <alignment horizontal="right" vertical="center"/>
      <protection locked="0"/>
    </xf>
    <xf numFmtId="4" fontId="0" fillId="0" borderId="0" xfId="0" applyNumberFormat="1" applyFill="1" applyBorder="1" applyAlignment="1" applyProtection="1">
      <alignment horizontal="right" vertical="center"/>
      <protection locked="0"/>
    </xf>
    <xf numFmtId="0" fontId="14" fillId="0" borderId="8" xfId="11"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xf>
    <xf numFmtId="185" fontId="63" fillId="18" borderId="69" xfId="0" applyNumberFormat="1" applyFont="1" applyFill="1" applyBorder="1" applyAlignment="1" applyProtection="1">
      <alignment horizontal="center" vertical="center"/>
    </xf>
    <xf numFmtId="0" fontId="12" fillId="0" borderId="26" xfId="0" applyFont="1" applyFill="1" applyBorder="1" applyAlignment="1" applyProtection="1">
      <alignment vertical="center" wrapText="1"/>
    </xf>
    <xf numFmtId="178" fontId="12" fillId="0" borderId="6" xfId="0" applyNumberFormat="1" applyFont="1" applyFill="1" applyBorder="1" applyAlignment="1" applyProtection="1">
      <alignment horizontal="center" vertical="center"/>
    </xf>
    <xf numFmtId="178" fontId="6" fillId="0" borderId="6" xfId="0" applyNumberFormat="1" applyFont="1" applyFill="1" applyBorder="1" applyAlignment="1" applyProtection="1">
      <alignment horizontal="center" vertical="center"/>
    </xf>
    <xf numFmtId="181" fontId="15" fillId="0" borderId="0" xfId="0" applyNumberFormat="1" applyFont="1" applyBorder="1" applyAlignment="1">
      <alignment horizontal="center" vertical="center"/>
    </xf>
    <xf numFmtId="0" fontId="65" fillId="14" borderId="155" xfId="0" applyFont="1" applyFill="1" applyBorder="1">
      <alignment vertical="center"/>
    </xf>
    <xf numFmtId="38" fontId="12" fillId="19" borderId="28" xfId="8" applyFont="1" applyFill="1" applyBorder="1" applyAlignment="1" applyProtection="1">
      <alignment vertical="center" wrapText="1"/>
      <protection locked="0"/>
    </xf>
    <xf numFmtId="38" fontId="12" fillId="19" borderId="17" xfId="8" applyFont="1" applyFill="1" applyBorder="1" applyAlignment="1" applyProtection="1">
      <alignment vertical="center" wrapText="1"/>
      <protection locked="0"/>
    </xf>
    <xf numFmtId="38" fontId="12" fillId="19" borderId="61" xfId="8" applyFont="1" applyFill="1" applyBorder="1" applyAlignment="1" applyProtection="1">
      <alignment vertical="center" wrapText="1"/>
      <protection locked="0"/>
    </xf>
    <xf numFmtId="0" fontId="12" fillId="15" borderId="41" xfId="0" applyFont="1" applyFill="1" applyBorder="1" applyAlignment="1">
      <alignment vertical="center" wrapText="1"/>
    </xf>
    <xf numFmtId="3" fontId="76" fillId="0" borderId="0" xfId="0" applyNumberFormat="1" applyFont="1">
      <alignment vertical="center"/>
    </xf>
    <xf numFmtId="0" fontId="6" fillId="0" borderId="207" xfId="0" applyFont="1" applyFill="1" applyBorder="1" applyAlignment="1">
      <alignment horizontal="center" vertical="center" wrapText="1"/>
    </xf>
    <xf numFmtId="0" fontId="12" fillId="19" borderId="208" xfId="0" applyFont="1" applyFill="1" applyBorder="1" applyAlignment="1" applyProtection="1">
      <alignment wrapText="1"/>
      <protection locked="0"/>
    </xf>
    <xf numFmtId="0" fontId="25" fillId="0" borderId="26" xfId="0" applyFont="1" applyBorder="1" applyAlignment="1" applyProtection="1">
      <alignment horizontal="left" vertical="center" shrinkToFit="1"/>
      <protection locked="0"/>
    </xf>
    <xf numFmtId="0" fontId="25" fillId="0" borderId="6" xfId="0" applyFont="1" applyBorder="1" applyAlignment="1" applyProtection="1">
      <alignment horizontal="left" vertical="center" shrinkToFit="1"/>
      <protection locked="0"/>
    </xf>
    <xf numFmtId="0" fontId="15" fillId="0" borderId="6" xfId="11" applyFont="1" applyBorder="1" applyAlignment="1" applyProtection="1">
      <alignment horizontal="center" vertical="center" shrinkToFit="1"/>
      <protection locked="0"/>
    </xf>
    <xf numFmtId="0" fontId="14" fillId="0" borderId="37" xfId="11" applyFont="1" applyBorder="1" applyAlignment="1" applyProtection="1">
      <alignment horizontal="center" vertical="center" shrinkToFit="1"/>
      <protection locked="0"/>
    </xf>
    <xf numFmtId="0" fontId="15" fillId="0" borderId="6" xfId="11" applyFont="1" applyBorder="1" applyAlignment="1" applyProtection="1">
      <alignment horizontal="left" vertical="center" shrinkToFit="1"/>
      <protection locked="0"/>
    </xf>
    <xf numFmtId="0" fontId="14" fillId="0" borderId="125" xfId="11" applyFont="1" applyBorder="1" applyAlignment="1" applyProtection="1">
      <alignment horizontal="center" vertical="center" shrinkToFit="1"/>
      <protection locked="0"/>
    </xf>
    <xf numFmtId="0" fontId="14" fillId="0" borderId="6" xfId="11" applyFont="1" applyBorder="1" applyAlignment="1" applyProtection="1">
      <alignment horizontal="left" vertical="center" shrinkToFit="1"/>
      <protection locked="0"/>
    </xf>
    <xf numFmtId="0" fontId="6" fillId="19" borderId="6" xfId="11" applyFont="1" applyFill="1" applyBorder="1" applyAlignment="1" applyProtection="1">
      <alignment vertical="center" shrinkToFit="1"/>
      <protection locked="0"/>
    </xf>
    <xf numFmtId="0" fontId="6" fillId="19" borderId="6" xfId="11" applyNumberFormat="1" applyFont="1" applyFill="1" applyBorder="1" applyAlignment="1" applyProtection="1">
      <alignment vertical="center" shrinkToFit="1"/>
      <protection locked="0"/>
    </xf>
    <xf numFmtId="191" fontId="15" fillId="19" borderId="6" xfId="16" applyNumberFormat="1" applyFont="1" applyFill="1" applyBorder="1" applyAlignment="1" applyProtection="1">
      <alignment horizontal="center" vertical="center" shrinkToFit="1"/>
      <protection locked="0"/>
    </xf>
    <xf numFmtId="191" fontId="15" fillId="20" borderId="6" xfId="16" applyNumberFormat="1" applyFont="1" applyFill="1" applyBorder="1" applyAlignment="1" applyProtection="1">
      <alignment horizontal="center" vertical="center" shrinkToFit="1"/>
      <protection locked="0"/>
    </xf>
    <xf numFmtId="38" fontId="6" fillId="19" borderId="7" xfId="8" applyFont="1" applyFill="1" applyBorder="1" applyAlignment="1" applyProtection="1">
      <alignment vertical="center" shrinkToFit="1"/>
      <protection locked="0"/>
    </xf>
    <xf numFmtId="38" fontId="6" fillId="19" borderId="9" xfId="8" applyFont="1" applyFill="1" applyBorder="1" applyAlignment="1" applyProtection="1">
      <alignment vertical="center" shrinkToFit="1"/>
      <protection locked="0"/>
    </xf>
    <xf numFmtId="38" fontId="6" fillId="19" borderId="10" xfId="8" applyFont="1" applyFill="1" applyBorder="1" applyAlignment="1" applyProtection="1">
      <alignment vertical="center" shrinkToFit="1"/>
      <protection locked="0"/>
    </xf>
    <xf numFmtId="38" fontId="6" fillId="14" borderId="3" xfId="8" applyFont="1" applyFill="1" applyBorder="1" applyAlignment="1">
      <alignment vertical="center" shrinkToFit="1"/>
    </xf>
    <xf numFmtId="38" fontId="6" fillId="14" borderId="206" xfId="8" applyFont="1" applyFill="1" applyBorder="1" applyAlignment="1">
      <alignment vertical="center" shrinkToFit="1"/>
    </xf>
    <xf numFmtId="38" fontId="6" fillId="14" borderId="29" xfId="8" applyFont="1" applyFill="1" applyBorder="1" applyAlignment="1">
      <alignment vertical="center" shrinkToFit="1"/>
    </xf>
    <xf numFmtId="38" fontId="6" fillId="14" borderId="11" xfId="8" applyFont="1" applyFill="1" applyBorder="1" applyAlignment="1">
      <alignment horizontal="right" vertical="center" shrinkToFit="1"/>
    </xf>
    <xf numFmtId="38" fontId="6" fillId="14" borderId="9" xfId="8" applyFont="1" applyFill="1" applyBorder="1" applyAlignment="1">
      <alignment horizontal="right" vertical="center" shrinkToFit="1"/>
    </xf>
    <xf numFmtId="38" fontId="6" fillId="14" borderId="38" xfId="8" applyFont="1" applyFill="1" applyBorder="1" applyAlignment="1">
      <alignment horizontal="right" vertical="center" shrinkToFit="1"/>
    </xf>
    <xf numFmtId="38" fontId="6" fillId="19" borderId="28" xfId="8" applyFont="1" applyFill="1" applyBorder="1" applyAlignment="1" applyProtection="1">
      <alignment vertical="center" shrinkToFit="1"/>
      <protection locked="0"/>
    </xf>
    <xf numFmtId="38" fontId="6" fillId="19" borderId="17" xfId="8" applyFont="1" applyFill="1" applyBorder="1" applyAlignment="1" applyProtection="1">
      <alignment vertical="center" shrinkToFit="1"/>
      <protection locked="0"/>
    </xf>
    <xf numFmtId="38" fontId="6" fillId="19" borderId="61" xfId="8" applyFont="1" applyFill="1" applyBorder="1" applyAlignment="1" applyProtection="1">
      <alignment vertical="center" shrinkToFit="1"/>
      <protection locked="0"/>
    </xf>
    <xf numFmtId="38" fontId="6" fillId="14" borderId="32" xfId="8" applyFont="1" applyFill="1" applyBorder="1" applyAlignment="1">
      <alignment vertical="center" shrinkToFit="1"/>
    </xf>
    <xf numFmtId="38" fontId="6" fillId="14" borderId="15" xfId="8" applyFont="1" applyFill="1" applyBorder="1" applyAlignment="1">
      <alignment vertical="center" shrinkToFit="1"/>
    </xf>
    <xf numFmtId="38" fontId="6" fillId="14" borderId="33" xfId="8" applyFont="1" applyFill="1" applyBorder="1" applyAlignment="1">
      <alignment vertical="center" shrinkToFit="1"/>
    </xf>
    <xf numFmtId="38" fontId="6" fillId="14" borderId="34" xfId="8" applyFont="1" applyFill="1" applyBorder="1" applyAlignment="1">
      <alignment horizontal="right" vertical="center" shrinkToFit="1"/>
    </xf>
    <xf numFmtId="38" fontId="6" fillId="15" borderId="44" xfId="8" applyFont="1" applyFill="1" applyBorder="1" applyAlignment="1">
      <alignment horizontal="right" vertical="center" shrinkToFit="1"/>
    </xf>
    <xf numFmtId="38" fontId="6" fillId="14" borderId="39" xfId="8" applyFont="1" applyFill="1" applyBorder="1" applyAlignment="1">
      <alignment horizontal="right" vertical="center" shrinkToFit="1"/>
    </xf>
    <xf numFmtId="38" fontId="6" fillId="14" borderId="62" xfId="8" applyFont="1" applyFill="1" applyBorder="1" applyAlignment="1" applyProtection="1">
      <alignment vertical="center" shrinkToFit="1"/>
      <protection locked="0"/>
    </xf>
    <xf numFmtId="38" fontId="6" fillId="14" borderId="48" xfId="8" applyFont="1" applyFill="1" applyBorder="1" applyAlignment="1" applyProtection="1">
      <alignment vertical="center" shrinkToFit="1"/>
      <protection locked="0"/>
    </xf>
    <xf numFmtId="38" fontId="6" fillId="14" borderId="76" xfId="8" applyFont="1" applyFill="1" applyBorder="1" applyAlignment="1" applyProtection="1">
      <alignment vertical="center" shrinkToFit="1"/>
      <protection locked="0"/>
    </xf>
    <xf numFmtId="38" fontId="6" fillId="14" borderId="36" xfId="8" applyFont="1" applyFill="1" applyBorder="1" applyAlignment="1">
      <alignment horizontal="right" vertical="center" shrinkToFit="1"/>
    </xf>
    <xf numFmtId="38" fontId="6" fillId="15" borderId="42" xfId="8" applyFont="1" applyFill="1" applyBorder="1" applyAlignment="1">
      <alignment horizontal="right" vertical="center" shrinkToFit="1"/>
    </xf>
    <xf numFmtId="38" fontId="6" fillId="14" borderId="40" xfId="8" applyFont="1" applyFill="1" applyBorder="1" applyAlignment="1">
      <alignment horizontal="right" vertical="center" shrinkToFit="1"/>
    </xf>
    <xf numFmtId="38" fontId="6" fillId="19" borderId="28" xfId="8" applyFont="1" applyFill="1" applyBorder="1" applyAlignment="1" applyProtection="1">
      <alignment horizontal="right" vertical="center" shrinkToFit="1"/>
      <protection locked="0"/>
    </xf>
    <xf numFmtId="38" fontId="6" fillId="19" borderId="17" xfId="8" applyFont="1" applyFill="1" applyBorder="1" applyAlignment="1" applyProtection="1">
      <alignment horizontal="right" vertical="center" shrinkToFit="1"/>
      <protection locked="0"/>
    </xf>
    <xf numFmtId="38" fontId="6" fillId="19" borderId="61" xfId="8" applyFont="1" applyFill="1" applyBorder="1" applyAlignment="1" applyProtection="1">
      <alignment horizontal="right" vertical="center" shrinkToFit="1"/>
      <protection locked="0"/>
    </xf>
    <xf numFmtId="38" fontId="6" fillId="14" borderId="32" xfId="8" applyFont="1" applyFill="1" applyBorder="1" applyAlignment="1">
      <alignment horizontal="right" vertical="center" shrinkToFit="1"/>
    </xf>
    <xf numFmtId="38" fontId="6" fillId="14" borderId="15" xfId="8" applyFont="1" applyFill="1" applyBorder="1" applyAlignment="1">
      <alignment horizontal="right" vertical="center" shrinkToFit="1"/>
    </xf>
    <xf numFmtId="38" fontId="6" fillId="14" borderId="33" xfId="8" applyFont="1" applyFill="1" applyBorder="1" applyAlignment="1">
      <alignment horizontal="right" vertical="center" shrinkToFit="1"/>
    </xf>
    <xf numFmtId="38" fontId="6" fillId="14" borderId="62" xfId="8" applyFont="1" applyFill="1" applyBorder="1" applyAlignment="1" applyProtection="1">
      <alignment horizontal="right" vertical="center" shrinkToFit="1"/>
      <protection locked="0"/>
    </xf>
    <xf numFmtId="38" fontId="6" fillId="14" borderId="48" xfId="8" applyFont="1" applyFill="1" applyBorder="1" applyAlignment="1" applyProtection="1">
      <alignment horizontal="right" vertical="center" shrinkToFit="1"/>
      <protection locked="0"/>
    </xf>
    <xf numFmtId="38" fontId="6" fillId="14" borderId="76" xfId="8" applyFont="1" applyFill="1" applyBorder="1" applyAlignment="1" applyProtection="1">
      <alignment horizontal="right" vertical="center" shrinkToFit="1"/>
      <protection locked="0"/>
    </xf>
    <xf numFmtId="38" fontId="6" fillId="14" borderId="7" xfId="8" applyFont="1" applyFill="1" applyBorder="1" applyAlignment="1">
      <alignment horizontal="right" vertical="center" shrinkToFit="1"/>
    </xf>
    <xf numFmtId="38" fontId="6" fillId="14" borderId="10" xfId="8" applyFont="1" applyFill="1" applyBorder="1" applyAlignment="1">
      <alignment horizontal="right" vertical="center" shrinkToFit="1"/>
    </xf>
    <xf numFmtId="38" fontId="6" fillId="14" borderId="3" xfId="8" applyFont="1" applyFill="1" applyBorder="1" applyAlignment="1">
      <alignment horizontal="right" vertical="center" shrinkToFit="1"/>
    </xf>
    <xf numFmtId="38" fontId="6" fillId="14" borderId="206" xfId="8" applyFont="1" applyFill="1" applyBorder="1" applyAlignment="1">
      <alignment horizontal="right" vertical="center" shrinkToFit="1"/>
    </xf>
    <xf numFmtId="38" fontId="6" fillId="14" borderId="29" xfId="8" applyFont="1" applyFill="1" applyBorder="1" applyAlignment="1">
      <alignment horizontal="right" vertical="center" shrinkToFit="1"/>
    </xf>
    <xf numFmtId="38" fontId="6" fillId="14" borderId="12" xfId="8" applyFont="1" applyFill="1" applyBorder="1" applyAlignment="1">
      <alignment horizontal="right" vertical="center" shrinkToFit="1"/>
    </xf>
    <xf numFmtId="38" fontId="6" fillId="14" borderId="8" xfId="8" applyFont="1" applyFill="1" applyBorder="1" applyAlignment="1">
      <alignment horizontal="right" vertical="center" shrinkToFit="1"/>
    </xf>
    <xf numFmtId="38" fontId="6" fillId="14" borderId="17" xfId="8" applyFont="1" applyFill="1" applyBorder="1" applyAlignment="1">
      <alignment horizontal="right" vertical="center" shrinkToFit="1"/>
    </xf>
    <xf numFmtId="38" fontId="6" fillId="14" borderId="61" xfId="8" applyFont="1" applyFill="1" applyBorder="1" applyAlignment="1">
      <alignment horizontal="right" vertical="center" shrinkToFit="1"/>
    </xf>
    <xf numFmtId="38" fontId="6" fillId="14" borderId="28" xfId="8" applyFont="1" applyFill="1" applyBorder="1" applyAlignment="1">
      <alignment horizontal="right" vertical="center" shrinkToFit="1"/>
    </xf>
    <xf numFmtId="38" fontId="6" fillId="15" borderId="52" xfId="8" applyFont="1" applyFill="1" applyBorder="1" applyAlignment="1">
      <alignment horizontal="right" vertical="center" shrinkToFit="1"/>
    </xf>
    <xf numFmtId="38" fontId="6" fillId="14" borderId="35" xfId="8" applyFont="1" applyFill="1" applyBorder="1" applyAlignment="1">
      <alignment horizontal="right" vertical="center" shrinkToFit="1"/>
    </xf>
    <xf numFmtId="38" fontId="6" fillId="14" borderId="62" xfId="8" applyFont="1" applyFill="1" applyBorder="1" applyAlignment="1">
      <alignment horizontal="right" vertical="center" shrinkToFit="1"/>
    </xf>
    <xf numFmtId="38" fontId="6" fillId="14" borderId="122" xfId="8" applyFont="1" applyFill="1" applyBorder="1" applyAlignment="1">
      <alignment horizontal="right" vertical="center" shrinkToFit="1"/>
    </xf>
    <xf numFmtId="38" fontId="6" fillId="14" borderId="63" xfId="8" applyFont="1" applyFill="1" applyBorder="1" applyAlignment="1">
      <alignment horizontal="right" vertical="center" shrinkToFit="1"/>
    </xf>
    <xf numFmtId="38" fontId="6" fillId="15" borderId="49" xfId="8" applyFont="1" applyFill="1" applyBorder="1" applyAlignment="1">
      <alignment horizontal="right" vertical="center" shrinkToFit="1"/>
    </xf>
    <xf numFmtId="38" fontId="6" fillId="14" borderId="37" xfId="8" applyFont="1" applyFill="1" applyBorder="1" applyAlignment="1">
      <alignment horizontal="right" vertical="center" shrinkToFit="1"/>
    </xf>
    <xf numFmtId="38" fontId="6" fillId="14" borderId="53" xfId="8" applyFont="1" applyFill="1" applyBorder="1" applyAlignment="1">
      <alignment vertical="center" shrinkToFit="1"/>
    </xf>
    <xf numFmtId="38" fontId="6" fillId="19" borderId="53" xfId="8" applyFont="1" applyFill="1" applyBorder="1" applyAlignment="1" applyProtection="1">
      <alignment vertical="center" shrinkToFit="1"/>
      <protection locked="0"/>
    </xf>
    <xf numFmtId="38" fontId="6" fillId="19" borderId="32" xfId="8" applyFont="1" applyFill="1" applyBorder="1" applyAlignment="1" applyProtection="1">
      <alignment vertical="center" shrinkToFit="1"/>
      <protection locked="0"/>
    </xf>
    <xf numFmtId="38" fontId="6" fillId="14" borderId="58" xfId="8" applyFont="1" applyFill="1" applyBorder="1" applyAlignment="1">
      <alignment vertical="center" shrinkToFit="1"/>
    </xf>
    <xf numFmtId="38" fontId="6" fillId="14" borderId="54" xfId="8" applyFont="1" applyFill="1" applyBorder="1" applyAlignment="1">
      <alignment vertical="center" shrinkToFit="1"/>
    </xf>
    <xf numFmtId="38" fontId="6" fillId="19" borderId="54" xfId="8" applyFont="1" applyFill="1" applyBorder="1" applyAlignment="1" applyProtection="1">
      <alignment vertical="center" shrinkToFit="1"/>
      <protection locked="0"/>
    </xf>
    <xf numFmtId="38" fontId="6" fillId="14" borderId="59" xfId="8" applyFont="1" applyFill="1" applyBorder="1" applyAlignment="1">
      <alignment vertical="center" shrinkToFit="1"/>
    </xf>
    <xf numFmtId="38" fontId="6" fillId="14" borderId="55" xfId="8" applyFont="1" applyFill="1" applyBorder="1" applyAlignment="1">
      <alignment vertical="center" shrinkToFit="1"/>
    </xf>
    <xf numFmtId="38" fontId="6" fillId="14" borderId="56" xfId="8" applyFont="1" applyFill="1" applyBorder="1" applyAlignment="1">
      <alignment vertical="center" shrinkToFit="1"/>
    </xf>
    <xf numFmtId="38" fontId="6" fillId="14" borderId="57" xfId="8" applyFont="1" applyFill="1" applyBorder="1" applyAlignment="1">
      <alignment vertical="center" shrinkToFit="1"/>
    </xf>
    <xf numFmtId="38" fontId="6" fillId="14" borderId="88" xfId="8" applyFont="1" applyFill="1" applyBorder="1" applyAlignment="1" applyProtection="1">
      <alignment horizontal="right" vertical="center" shrinkToFit="1"/>
    </xf>
    <xf numFmtId="180" fontId="6" fillId="14" borderId="47" xfId="8" applyNumberFormat="1" applyFont="1" applyFill="1" applyBorder="1" applyAlignment="1">
      <alignment vertical="center" shrinkToFit="1"/>
    </xf>
    <xf numFmtId="9" fontId="6" fillId="19" borderId="77" xfId="23" applyNumberFormat="1" applyFont="1" applyFill="1" applyBorder="1" applyAlignment="1" applyProtection="1">
      <alignment vertical="center" shrinkToFit="1"/>
      <protection locked="0"/>
    </xf>
    <xf numFmtId="0" fontId="6" fillId="14" borderId="48" xfId="23" applyNumberFormat="1" applyFont="1" applyFill="1" applyBorder="1" applyAlignment="1">
      <alignment vertical="center" shrinkToFit="1"/>
    </xf>
    <xf numFmtId="38" fontId="6" fillId="14" borderId="6" xfId="8" applyFont="1" applyFill="1" applyBorder="1" applyAlignment="1" applyProtection="1">
      <alignment horizontal="right" vertical="center" shrinkToFit="1"/>
    </xf>
    <xf numFmtId="177" fontId="30" fillId="14" borderId="16" xfId="8" applyNumberFormat="1" applyFont="1" applyFill="1" applyBorder="1" applyAlignment="1">
      <alignment vertical="center" shrinkToFit="1"/>
    </xf>
    <xf numFmtId="0" fontId="57" fillId="16" borderId="6" xfId="14" applyNumberFormat="1" applyFont="1" applyFill="1" applyBorder="1" applyAlignment="1">
      <alignment horizontal="right" vertical="center" shrinkToFit="1"/>
    </xf>
    <xf numFmtId="3" fontId="57" fillId="19" borderId="13" xfId="14" applyNumberFormat="1" applyFont="1" applyFill="1" applyBorder="1" applyAlignment="1" applyProtection="1">
      <alignment horizontal="right" vertical="center" shrinkToFit="1"/>
      <protection locked="0"/>
    </xf>
    <xf numFmtId="3" fontId="57" fillId="19" borderId="15" xfId="14" applyNumberFormat="1" applyFont="1" applyFill="1" applyBorder="1" applyAlignment="1" applyProtection="1">
      <alignment horizontal="right" vertical="center" shrinkToFit="1"/>
      <protection locked="0"/>
    </xf>
    <xf numFmtId="3" fontId="57" fillId="19" borderId="62" xfId="14" applyNumberFormat="1" applyFont="1" applyFill="1" applyBorder="1" applyAlignment="1" applyProtection="1">
      <alignment horizontal="right" vertical="center" shrinkToFit="1"/>
      <protection locked="0"/>
    </xf>
    <xf numFmtId="3" fontId="6" fillId="19" borderId="15" xfId="14" applyNumberFormat="1" applyFont="1" applyFill="1" applyBorder="1" applyAlignment="1" applyProtection="1">
      <alignment horizontal="right" vertical="center" shrinkToFit="1"/>
      <protection locked="0"/>
    </xf>
    <xf numFmtId="3" fontId="6" fillId="14" borderId="6" xfId="14" applyNumberFormat="1" applyFont="1" applyFill="1" applyBorder="1" applyAlignment="1">
      <alignment horizontal="right" vertical="center" shrinkToFit="1"/>
    </xf>
    <xf numFmtId="196" fontId="14" fillId="14" borderId="6" xfId="2" applyNumberFormat="1" applyFont="1" applyFill="1" applyBorder="1" applyAlignment="1">
      <alignment horizontal="center" vertical="center" shrinkToFit="1"/>
    </xf>
    <xf numFmtId="190" fontId="15" fillId="19" borderId="103" xfId="8" applyNumberFormat="1" applyFont="1" applyFill="1" applyBorder="1" applyAlignment="1" applyProtection="1">
      <alignment horizontal="right" vertical="center" shrinkToFit="1"/>
      <protection locked="0"/>
    </xf>
    <xf numFmtId="0" fontId="15" fillId="14" borderId="201" xfId="8" applyNumberFormat="1" applyFont="1" applyFill="1" applyBorder="1" applyAlignment="1" applyProtection="1">
      <alignment horizontal="right" vertical="center" shrinkToFit="1"/>
      <protection locked="0"/>
    </xf>
    <xf numFmtId="190" fontId="15" fillId="14" borderId="26" xfId="8" applyNumberFormat="1" applyFont="1" applyFill="1" applyBorder="1" applyAlignment="1" applyProtection="1">
      <alignment horizontal="right" vertical="center" shrinkToFit="1"/>
      <protection locked="0"/>
    </xf>
    <xf numFmtId="190" fontId="15" fillId="19" borderId="32" xfId="8" applyNumberFormat="1" applyFont="1" applyFill="1" applyBorder="1" applyAlignment="1" applyProtection="1">
      <alignment horizontal="right" vertical="center" shrinkToFit="1"/>
      <protection locked="0"/>
    </xf>
    <xf numFmtId="0" fontId="15" fillId="14" borderId="202" xfId="8" applyNumberFormat="1" applyFont="1" applyFill="1" applyBorder="1" applyAlignment="1" applyProtection="1">
      <alignment horizontal="right" vertical="center" shrinkToFit="1"/>
      <protection locked="0"/>
    </xf>
    <xf numFmtId="190" fontId="15" fillId="14" borderId="53" xfId="8" applyNumberFormat="1" applyFont="1" applyFill="1" applyBorder="1" applyAlignment="1" applyProtection="1">
      <alignment horizontal="right" vertical="center" shrinkToFit="1"/>
      <protection locked="0"/>
    </xf>
    <xf numFmtId="190" fontId="15" fillId="19" borderId="5" xfId="8" applyNumberFormat="1" applyFont="1" applyFill="1" applyBorder="1" applyAlignment="1" applyProtection="1">
      <alignment horizontal="right" vertical="center" shrinkToFit="1"/>
      <protection locked="0"/>
    </xf>
    <xf numFmtId="0" fontId="15" fillId="14" borderId="203" xfId="8" applyNumberFormat="1" applyFont="1" applyFill="1" applyBorder="1" applyAlignment="1">
      <alignment horizontal="right" vertical="center" shrinkToFit="1"/>
    </xf>
    <xf numFmtId="190" fontId="15" fillId="14" borderId="6" xfId="8" applyNumberFormat="1" applyFont="1" applyFill="1" applyBorder="1" applyAlignment="1">
      <alignment horizontal="right" vertical="center" shrinkToFit="1"/>
    </xf>
    <xf numFmtId="190" fontId="15" fillId="19" borderId="28" xfId="8" applyNumberFormat="1" applyFont="1" applyFill="1" applyBorder="1" applyAlignment="1" applyProtection="1">
      <alignment horizontal="right" vertical="center" shrinkToFit="1"/>
      <protection locked="0"/>
    </xf>
    <xf numFmtId="190" fontId="14" fillId="14" borderId="200" xfId="11" applyNumberFormat="1" applyFont="1" applyFill="1" applyBorder="1" applyAlignment="1">
      <alignment horizontal="right" vertical="center" shrinkToFit="1"/>
    </xf>
    <xf numFmtId="190" fontId="14" fillId="14" borderId="26" xfId="11" applyNumberFormat="1" applyFont="1" applyFill="1" applyBorder="1" applyAlignment="1">
      <alignment horizontal="right" vertical="center" shrinkToFit="1"/>
    </xf>
    <xf numFmtId="197" fontId="14" fillId="14" borderId="6" xfId="11" applyNumberFormat="1" applyFont="1" applyFill="1" applyBorder="1" applyAlignment="1">
      <alignment horizontal="right" vertical="center" shrinkToFit="1"/>
    </xf>
    <xf numFmtId="0" fontId="65" fillId="14" borderId="5" xfId="0" applyFont="1" applyFill="1" applyBorder="1" applyAlignment="1">
      <alignment vertical="center" shrinkToFit="1"/>
    </xf>
    <xf numFmtId="0" fontId="15" fillId="19" borderId="156" xfId="0" applyFont="1" applyFill="1" applyBorder="1" applyAlignment="1" applyProtection="1">
      <alignment horizontal="center" vertical="center" shrinkToFit="1"/>
      <protection locked="0"/>
    </xf>
    <xf numFmtId="0" fontId="15" fillId="19" borderId="157" xfId="0" applyFont="1" applyFill="1" applyBorder="1" applyAlignment="1" applyProtection="1">
      <alignment horizontal="center" vertical="center" shrinkToFit="1"/>
      <protection locked="0"/>
    </xf>
    <xf numFmtId="0" fontId="15" fillId="19" borderId="158" xfId="0" applyFont="1" applyFill="1" applyBorder="1" applyAlignment="1" applyProtection="1">
      <alignment horizontal="center" vertical="center" shrinkToFit="1"/>
      <protection locked="0"/>
    </xf>
    <xf numFmtId="0" fontId="15" fillId="19" borderId="155" xfId="0" applyFont="1" applyFill="1" applyBorder="1" applyAlignment="1" applyProtection="1">
      <alignment horizontal="center" vertical="center" shrinkToFit="1"/>
      <protection locked="0"/>
    </xf>
    <xf numFmtId="0" fontId="15" fillId="19" borderId="159" xfId="0" applyFont="1" applyFill="1" applyBorder="1" applyAlignment="1" applyProtection="1">
      <alignment horizontal="center" vertical="center" shrinkToFit="1"/>
      <protection locked="0"/>
    </xf>
    <xf numFmtId="0" fontId="15" fillId="19" borderId="160" xfId="0" applyFont="1" applyFill="1" applyBorder="1" applyAlignment="1" applyProtection="1">
      <alignment horizontal="center" vertical="center" shrinkToFit="1"/>
      <protection locked="0"/>
    </xf>
    <xf numFmtId="0" fontId="15" fillId="19" borderId="161" xfId="0" applyFont="1" applyFill="1" applyBorder="1" applyAlignment="1" applyProtection="1">
      <alignment horizontal="center" vertical="center" shrinkToFit="1"/>
      <protection locked="0"/>
    </xf>
    <xf numFmtId="0" fontId="15" fillId="19" borderId="162" xfId="0" applyFont="1" applyFill="1" applyBorder="1" applyAlignment="1" applyProtection="1">
      <alignment horizontal="center" vertical="center" shrinkToFit="1"/>
      <protection locked="0"/>
    </xf>
    <xf numFmtId="0" fontId="15" fillId="19" borderId="158" xfId="0" applyFont="1" applyFill="1" applyBorder="1" applyAlignment="1" applyProtection="1">
      <alignment vertical="center" shrinkToFit="1"/>
      <protection locked="0"/>
    </xf>
    <xf numFmtId="0" fontId="15" fillId="19" borderId="155" xfId="0" applyFont="1" applyFill="1" applyBorder="1" applyAlignment="1" applyProtection="1">
      <alignment vertical="center" shrinkToFit="1"/>
      <protection locked="0"/>
    </xf>
    <xf numFmtId="0" fontId="15" fillId="19" borderId="161" xfId="0" applyFont="1" applyFill="1" applyBorder="1" applyAlignment="1" applyProtection="1">
      <alignment vertical="center" shrinkToFit="1"/>
      <protection locked="0"/>
    </xf>
    <xf numFmtId="0" fontId="15" fillId="19" borderId="162" xfId="0" applyFont="1" applyFill="1" applyBorder="1" applyAlignment="1" applyProtection="1">
      <alignment vertical="center" shrinkToFit="1"/>
      <protection locked="0"/>
    </xf>
    <xf numFmtId="0" fontId="73" fillId="0" borderId="5" xfId="0" applyFont="1" applyBorder="1" applyAlignment="1">
      <alignment horizontal="center" vertical="center" wrapText="1"/>
    </xf>
    <xf numFmtId="0" fontId="0" fillId="0" borderId="22" xfId="0" applyBorder="1" applyAlignment="1">
      <alignment horizontal="center" vertical="center"/>
    </xf>
    <xf numFmtId="49" fontId="73" fillId="13" borderId="8" xfId="0" applyNumberFormat="1" applyFont="1" applyFill="1" applyBorder="1" applyAlignment="1">
      <alignment horizontal="center" vertical="center"/>
    </xf>
    <xf numFmtId="0" fontId="0" fillId="0" borderId="54" xfId="0" applyBorder="1" applyAlignment="1">
      <alignment horizontal="center" vertical="center"/>
    </xf>
    <xf numFmtId="0" fontId="0" fillId="0" borderId="53" xfId="0" applyBorder="1" applyAlignment="1">
      <alignment horizontal="center" vertical="center"/>
    </xf>
    <xf numFmtId="49" fontId="73" fillId="0" borderId="8" xfId="0" applyNumberFormat="1" applyFont="1"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53" xfId="0" applyFill="1" applyBorder="1" applyAlignment="1">
      <alignment horizontal="center" vertical="center" textRotation="255"/>
    </xf>
    <xf numFmtId="0" fontId="73" fillId="0" borderId="8" xfId="0" applyFont="1" applyFill="1" applyBorder="1" applyAlignment="1">
      <alignment horizontal="center" vertical="center" textRotation="255"/>
    </xf>
    <xf numFmtId="0" fontId="74" fillId="0" borderId="8" xfId="0" applyFont="1" applyFill="1" applyBorder="1" applyAlignment="1">
      <alignment horizontal="center" vertical="center"/>
    </xf>
    <xf numFmtId="0" fontId="0" fillId="0" borderId="53" xfId="0" applyBorder="1" applyAlignment="1">
      <alignment vertical="center"/>
    </xf>
    <xf numFmtId="0" fontId="0" fillId="0" borderId="53" xfId="0" applyBorder="1" applyAlignment="1">
      <alignment horizontal="center" vertical="center" textRotation="255"/>
    </xf>
    <xf numFmtId="0" fontId="24" fillId="0" borderId="0" xfId="16" applyFont="1" applyAlignment="1" applyProtection="1">
      <alignment horizontal="left" vertical="center" shrinkToFit="1"/>
    </xf>
    <xf numFmtId="0" fontId="33" fillId="0" borderId="0" xfId="16" applyFont="1" applyAlignment="1">
      <alignment vertical="center"/>
    </xf>
    <xf numFmtId="0" fontId="6" fillId="0" borderId="0" xfId="16" applyFont="1" applyAlignment="1" applyProtection="1">
      <alignment horizontal="left" vertical="center" shrinkToFit="1"/>
    </xf>
    <xf numFmtId="0" fontId="1" fillId="0" borderId="0" xfId="16" applyAlignment="1">
      <alignment vertical="center"/>
    </xf>
    <xf numFmtId="0" fontId="0" fillId="0" borderId="54" xfId="0" applyBorder="1" applyAlignment="1">
      <alignment horizontal="center" vertical="center" textRotation="255"/>
    </xf>
    <xf numFmtId="49" fontId="73" fillId="0" borderId="8" xfId="0" applyNumberFormat="1" applyFont="1" applyFill="1" applyBorder="1" applyAlignment="1">
      <alignment horizontal="center" vertical="center"/>
    </xf>
    <xf numFmtId="0" fontId="0" fillId="0" borderId="54" xfId="0" applyFill="1" applyBorder="1" applyAlignment="1">
      <alignment horizontal="center" vertical="center"/>
    </xf>
    <xf numFmtId="0" fontId="0" fillId="0" borderId="53" xfId="0" applyFill="1" applyBorder="1" applyAlignment="1">
      <alignment horizontal="center" vertical="center"/>
    </xf>
    <xf numFmtId="0" fontId="6" fillId="9" borderId="114" xfId="0" applyFont="1" applyFill="1" applyBorder="1" applyAlignment="1">
      <alignment horizontal="left" vertical="center" wrapText="1"/>
    </xf>
    <xf numFmtId="0" fontId="6" fillId="9" borderId="115" xfId="0" applyFont="1" applyFill="1" applyBorder="1" applyAlignment="1">
      <alignment horizontal="left" vertical="center" wrapText="1"/>
    </xf>
    <xf numFmtId="0" fontId="0" fillId="0" borderId="90" xfId="0" applyBorder="1" applyAlignment="1">
      <alignment horizontal="left" vertical="center" wrapText="1"/>
    </xf>
    <xf numFmtId="0" fontId="15" fillId="19" borderId="32" xfId="0" applyFont="1" applyFill="1" applyBorder="1" applyAlignment="1" applyProtection="1">
      <alignment horizontal="left" vertical="center" shrinkToFit="1"/>
      <protection locked="0"/>
    </xf>
    <xf numFmtId="0" fontId="15" fillId="19" borderId="78" xfId="0" applyFont="1" applyFill="1" applyBorder="1" applyAlignment="1" applyProtection="1">
      <alignment horizontal="left" vertical="center" shrinkToFit="1"/>
      <protection locked="0"/>
    </xf>
    <xf numFmtId="0" fontId="15" fillId="19" borderId="73" xfId="0" applyFont="1" applyFill="1" applyBorder="1" applyAlignment="1" applyProtection="1">
      <alignment horizontal="left" vertical="center" shrinkToFit="1"/>
      <protection locked="0"/>
    </xf>
    <xf numFmtId="0" fontId="24" fillId="0" borderId="0" xfId="0" applyFont="1" applyBorder="1" applyAlignment="1">
      <alignment horizontal="center" vertical="center" wrapText="1"/>
    </xf>
    <xf numFmtId="0" fontId="12" fillId="9" borderId="108" xfId="0" applyFont="1" applyFill="1" applyBorder="1" applyAlignment="1">
      <alignment horizontal="left" vertical="center" wrapText="1"/>
    </xf>
    <xf numFmtId="0" fontId="12" fillId="9" borderId="109" xfId="0" applyFont="1" applyFill="1" applyBorder="1" applyAlignment="1">
      <alignment horizontal="left" vertical="center" wrapText="1"/>
    </xf>
    <xf numFmtId="0" fontId="4" fillId="9" borderId="109" xfId="0" applyFont="1" applyFill="1" applyBorder="1" applyAlignment="1">
      <alignment horizontal="left" vertical="center" wrapText="1"/>
    </xf>
    <xf numFmtId="0" fontId="0" fillId="0" borderId="104" xfId="0" applyBorder="1" applyAlignment="1">
      <alignment horizontal="left" vertical="center" wrapText="1"/>
    </xf>
    <xf numFmtId="0" fontId="15" fillId="11" borderId="103" xfId="0" applyFont="1" applyFill="1" applyBorder="1" applyAlignment="1" applyProtection="1">
      <alignment horizontal="center" vertical="center"/>
      <protection locked="0"/>
    </xf>
    <xf numFmtId="0" fontId="15" fillId="11" borderId="104" xfId="0" applyFont="1" applyFill="1" applyBorder="1" applyAlignment="1" applyProtection="1">
      <alignment horizontal="center" vertical="center"/>
      <protection locked="0"/>
    </xf>
    <xf numFmtId="0" fontId="12" fillId="9" borderId="112" xfId="0" applyFont="1" applyFill="1" applyBorder="1" applyAlignment="1">
      <alignment horizontal="left" vertical="center" wrapText="1"/>
    </xf>
    <xf numFmtId="0" fontId="12" fillId="9" borderId="113" xfId="0" applyFont="1" applyFill="1" applyBorder="1" applyAlignment="1">
      <alignment horizontal="left" vertical="center" wrapText="1"/>
    </xf>
    <xf numFmtId="0" fontId="0" fillId="0" borderId="1" xfId="0" applyBorder="1" applyAlignment="1">
      <alignment horizontal="left" vertical="center" wrapText="1"/>
    </xf>
    <xf numFmtId="0" fontId="12" fillId="19" borderId="119" xfId="0" applyFont="1" applyFill="1" applyBorder="1" applyAlignment="1" applyProtection="1">
      <alignment horizontal="left" vertical="center" shrinkToFit="1"/>
      <protection locked="0"/>
    </xf>
    <xf numFmtId="0" fontId="12" fillId="19" borderId="113" xfId="0" applyFont="1" applyFill="1" applyBorder="1" applyAlignment="1" applyProtection="1">
      <alignment horizontal="left" vertical="center" shrinkToFit="1"/>
      <protection locked="0"/>
    </xf>
    <xf numFmtId="0" fontId="12" fillId="19" borderId="120" xfId="0" applyFont="1" applyFill="1" applyBorder="1" applyAlignment="1" applyProtection="1">
      <alignment horizontal="left" vertical="center" shrinkToFit="1"/>
      <protection locked="0"/>
    </xf>
    <xf numFmtId="0" fontId="12" fillId="9" borderId="7" xfId="0" applyFont="1" applyFill="1" applyBorder="1" applyAlignment="1">
      <alignment horizontal="left" vertical="center" wrapText="1"/>
    </xf>
    <xf numFmtId="0" fontId="12" fillId="9" borderId="67" xfId="0" applyFont="1" applyFill="1" applyBorder="1" applyAlignment="1">
      <alignment horizontal="left" vertical="center" wrapText="1"/>
    </xf>
    <xf numFmtId="0" fontId="0" fillId="0" borderId="88" xfId="0" applyBorder="1" applyAlignment="1">
      <alignment horizontal="left" vertical="center" wrapText="1"/>
    </xf>
    <xf numFmtId="0" fontId="12" fillId="9" borderId="9" xfId="0" applyFont="1" applyFill="1" applyBorder="1" applyAlignment="1">
      <alignment horizontal="left" vertical="center" wrapText="1"/>
    </xf>
    <xf numFmtId="0" fontId="12" fillId="9" borderId="0" xfId="0" applyFont="1" applyFill="1" applyBorder="1" applyAlignment="1">
      <alignment horizontal="left" vertical="center" wrapText="1"/>
    </xf>
    <xf numFmtId="0" fontId="0" fillId="0" borderId="18" xfId="0" applyBorder="1" applyAlignment="1">
      <alignment horizontal="left" vertical="center" wrapText="1"/>
    </xf>
    <xf numFmtId="0" fontId="0" fillId="0" borderId="9" xfId="0" applyBorder="1" applyAlignment="1">
      <alignment horizontal="left" vertical="center" wrapText="1"/>
    </xf>
    <xf numFmtId="0" fontId="0" fillId="0" borderId="0" xfId="0" applyBorder="1" applyAlignment="1">
      <alignment horizontal="left" vertical="center" wrapText="1"/>
    </xf>
    <xf numFmtId="0" fontId="0" fillId="0" borderId="3" xfId="0" applyBorder="1" applyAlignment="1">
      <alignment horizontal="left" vertical="center" wrapText="1"/>
    </xf>
    <xf numFmtId="0" fontId="0" fillId="0" borderId="78" xfId="0" applyBorder="1" applyAlignment="1">
      <alignment horizontal="left" vertical="center" wrapText="1"/>
    </xf>
    <xf numFmtId="0" fontId="0" fillId="0" borderId="62" xfId="0" applyBorder="1" applyAlignment="1">
      <alignment horizontal="left" vertical="center" wrapText="1"/>
    </xf>
    <xf numFmtId="0" fontId="12" fillId="0" borderId="121" xfId="0" applyFont="1" applyFill="1" applyBorder="1" applyAlignment="1">
      <alignment horizontal="center" vertical="center" wrapText="1"/>
    </xf>
    <xf numFmtId="0" fontId="12" fillId="0" borderId="122" xfId="0" applyFont="1" applyFill="1" applyBorder="1" applyAlignment="1">
      <alignment horizontal="center" vertical="center" wrapText="1"/>
    </xf>
    <xf numFmtId="177" fontId="15" fillId="19" borderId="87" xfId="0" applyNumberFormat="1" applyFont="1" applyFill="1" applyBorder="1" applyAlignment="1" applyProtection="1">
      <alignment vertical="center" shrinkToFit="1"/>
      <protection locked="0"/>
    </xf>
    <xf numFmtId="0" fontId="53" fillId="19" borderId="123" xfId="0" applyFont="1" applyFill="1" applyBorder="1" applyAlignment="1" applyProtection="1">
      <alignment vertical="center" shrinkToFit="1"/>
      <protection locked="0"/>
    </xf>
    <xf numFmtId="0" fontId="53" fillId="19" borderId="124" xfId="0" applyFont="1" applyFill="1" applyBorder="1" applyAlignment="1" applyProtection="1">
      <alignment vertical="center" shrinkToFit="1"/>
      <protection locked="0"/>
    </xf>
    <xf numFmtId="177" fontId="15" fillId="19" borderId="85" xfId="0" applyNumberFormat="1" applyFont="1" applyFill="1" applyBorder="1" applyAlignment="1" applyProtection="1">
      <alignment vertical="center" shrinkToFit="1"/>
      <protection locked="0"/>
    </xf>
    <xf numFmtId="0" fontId="53" fillId="19" borderId="86" xfId="0" applyFont="1" applyFill="1" applyBorder="1" applyAlignment="1" applyProtection="1">
      <alignment vertical="center" shrinkToFit="1"/>
      <protection locked="0"/>
    </xf>
    <xf numFmtId="0" fontId="53" fillId="19" borderId="96" xfId="0" applyFont="1" applyFill="1" applyBorder="1" applyAlignment="1" applyProtection="1">
      <alignment vertical="center" shrinkToFit="1"/>
      <protection locked="0"/>
    </xf>
    <xf numFmtId="0" fontId="12" fillId="0" borderId="8" xfId="0" applyFont="1" applyFill="1" applyBorder="1" applyAlignment="1">
      <alignment horizontal="center" vertical="center" wrapText="1"/>
    </xf>
    <xf numFmtId="0" fontId="0" fillId="0" borderId="53" xfId="0" applyBorder="1" applyAlignment="1">
      <alignment horizontal="center" vertical="center" wrapText="1"/>
    </xf>
    <xf numFmtId="0" fontId="12" fillId="19" borderId="95" xfId="0" applyFont="1" applyFill="1" applyBorder="1" applyAlignment="1" applyProtection="1">
      <alignment vertical="center" wrapText="1"/>
      <protection locked="0"/>
    </xf>
    <xf numFmtId="0" fontId="12" fillId="0" borderId="96" xfId="0" applyFont="1" applyBorder="1" applyAlignment="1" applyProtection="1">
      <alignment vertical="center" wrapText="1"/>
      <protection locked="0"/>
    </xf>
    <xf numFmtId="0" fontId="6" fillId="9" borderId="7" xfId="0" applyFont="1" applyFill="1" applyBorder="1" applyAlignment="1">
      <alignment horizontal="left" vertical="center" wrapText="1"/>
    </xf>
    <xf numFmtId="0" fontId="6" fillId="9" borderId="67" xfId="0" applyFont="1" applyFill="1" applyBorder="1" applyAlignment="1">
      <alignment horizontal="left" vertical="center" wrapText="1"/>
    </xf>
    <xf numFmtId="0" fontId="6" fillId="9" borderId="9" xfId="0" applyFont="1" applyFill="1" applyBorder="1" applyAlignment="1">
      <alignment horizontal="left" vertical="center" wrapText="1"/>
    </xf>
    <xf numFmtId="0" fontId="6" fillId="9" borderId="0" xfId="0" applyFont="1" applyFill="1" applyBorder="1" applyAlignment="1">
      <alignment horizontal="left" vertical="center" wrapText="1"/>
    </xf>
    <xf numFmtId="0" fontId="15" fillId="19" borderId="5" xfId="0" applyFont="1" applyFill="1" applyBorder="1" applyAlignment="1" applyProtection="1">
      <alignment horizontal="left" vertical="center" wrapText="1"/>
      <protection locked="0"/>
    </xf>
    <xf numFmtId="0" fontId="15" fillId="19" borderId="21" xfId="0" applyFont="1" applyFill="1" applyBorder="1" applyAlignment="1" applyProtection="1">
      <alignment horizontal="left" vertical="center" wrapText="1"/>
      <protection locked="0"/>
    </xf>
    <xf numFmtId="0" fontId="15" fillId="19" borderId="105" xfId="0" applyFont="1" applyFill="1" applyBorder="1" applyAlignment="1" applyProtection="1">
      <alignment horizontal="left" vertical="center" wrapText="1"/>
      <protection locked="0"/>
    </xf>
    <xf numFmtId="0" fontId="15" fillId="19" borderId="5" xfId="0" applyFont="1" applyFill="1" applyBorder="1" applyAlignment="1" applyProtection="1">
      <alignment vertical="center" wrapText="1"/>
      <protection locked="0"/>
    </xf>
    <xf numFmtId="0" fontId="15" fillId="19" borderId="21" xfId="0" applyFont="1" applyFill="1" applyBorder="1" applyAlignment="1" applyProtection="1">
      <alignment vertical="center" wrapText="1"/>
      <protection locked="0"/>
    </xf>
    <xf numFmtId="0" fontId="15" fillId="19" borderId="105" xfId="0" applyFont="1" applyFill="1" applyBorder="1" applyAlignment="1" applyProtection="1">
      <alignment vertical="center" wrapText="1"/>
      <protection locked="0"/>
    </xf>
    <xf numFmtId="0" fontId="0" fillId="0" borderId="0" xfId="0" applyAlignment="1">
      <alignment horizontal="left" vertical="center" wrapText="1"/>
    </xf>
    <xf numFmtId="0" fontId="58" fillId="16" borderId="101" xfId="0" applyFont="1" applyFill="1" applyBorder="1" applyAlignment="1">
      <alignment vertical="center"/>
    </xf>
    <xf numFmtId="0" fontId="0" fillId="16" borderId="102" xfId="0" applyFill="1" applyBorder="1" applyAlignment="1">
      <alignment vertical="center"/>
    </xf>
    <xf numFmtId="0" fontId="6" fillId="0" borderId="8" xfId="0" applyFont="1" applyFill="1" applyBorder="1" applyAlignment="1">
      <alignment horizontal="center" vertical="center"/>
    </xf>
    <xf numFmtId="0" fontId="6" fillId="0" borderId="5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105" xfId="0" applyFont="1" applyFill="1" applyBorder="1" applyAlignment="1">
      <alignment horizontal="center" vertical="center"/>
    </xf>
    <xf numFmtId="0" fontId="6" fillId="14" borderId="116" xfId="10" applyFont="1" applyFill="1" applyBorder="1" applyAlignment="1">
      <alignment horizontal="center" vertical="center" wrapText="1"/>
    </xf>
    <xf numFmtId="0" fontId="53" fillId="14" borderId="117" xfId="0" applyFont="1" applyFill="1" applyBorder="1" applyAlignment="1">
      <alignment vertical="center"/>
    </xf>
    <xf numFmtId="0" fontId="53" fillId="14" borderId="118" xfId="0" applyFont="1" applyFill="1" applyBorder="1" applyAlignment="1">
      <alignment vertical="center"/>
    </xf>
    <xf numFmtId="0" fontId="9" fillId="0" borderId="5" xfId="10" applyFont="1" applyFill="1" applyBorder="1" applyAlignment="1">
      <alignment horizontal="center" vertical="center" wrapText="1"/>
    </xf>
    <xf numFmtId="0" fontId="0" fillId="0" borderId="22" xfId="0" applyBorder="1" applyAlignment="1">
      <alignment vertical="center"/>
    </xf>
    <xf numFmtId="0" fontId="78" fillId="0" borderId="5" xfId="0" applyFont="1" applyBorder="1" applyAlignment="1">
      <alignment horizontal="center" vertical="center" wrapText="1"/>
    </xf>
    <xf numFmtId="0" fontId="6" fillId="9" borderId="12" xfId="0" applyFont="1" applyFill="1" applyBorder="1" applyAlignment="1">
      <alignment horizontal="left" vertical="center" wrapText="1"/>
    </xf>
    <xf numFmtId="0" fontId="6" fillId="9" borderId="110" xfId="0" applyFont="1" applyFill="1" applyBorder="1" applyAlignment="1">
      <alignment horizontal="left" vertical="center" wrapText="1"/>
    </xf>
    <xf numFmtId="0" fontId="0" fillId="0" borderId="37" xfId="0" applyBorder="1" applyAlignment="1">
      <alignment horizontal="left" vertical="center" wrapText="1"/>
    </xf>
    <xf numFmtId="0" fontId="26" fillId="19" borderId="28" xfId="0" applyFont="1" applyFill="1" applyBorder="1" applyAlignment="1">
      <alignment horizontal="left" vertical="center" wrapText="1" indent="1"/>
    </xf>
    <xf numFmtId="0" fontId="53" fillId="0" borderId="67" xfId="0" applyFont="1" applyBorder="1" applyAlignment="1">
      <alignment horizontal="left" vertical="center" wrapText="1" indent="1"/>
    </xf>
    <xf numFmtId="0" fontId="53" fillId="0" borderId="68" xfId="0" applyFont="1" applyBorder="1" applyAlignment="1">
      <alignment horizontal="left" vertical="center" wrapText="1" indent="1"/>
    </xf>
    <xf numFmtId="0" fontId="26" fillId="19" borderId="17" xfId="0" applyFont="1" applyFill="1" applyBorder="1" applyAlignment="1">
      <alignment horizontal="left" vertical="center" wrapText="1" indent="1"/>
    </xf>
    <xf numFmtId="0" fontId="53" fillId="0" borderId="0" xfId="0" applyFont="1" applyBorder="1" applyAlignment="1">
      <alignment horizontal="left" vertical="center" wrapText="1" indent="1"/>
    </xf>
    <xf numFmtId="0" fontId="53" fillId="0" borderId="19" xfId="0" applyFont="1" applyBorder="1" applyAlignment="1">
      <alignment horizontal="left" vertical="center" wrapText="1" indent="1"/>
    </xf>
    <xf numFmtId="0" fontId="26" fillId="19" borderId="35" xfId="0" applyFont="1" applyFill="1" applyBorder="1" applyAlignment="1">
      <alignment horizontal="left" vertical="center" wrapText="1" indent="1"/>
    </xf>
    <xf numFmtId="0" fontId="53" fillId="0" borderId="110" xfId="0" applyFont="1" applyBorder="1" applyAlignment="1">
      <alignment horizontal="left" vertical="center" wrapText="1" indent="1"/>
    </xf>
    <xf numFmtId="0" fontId="53" fillId="0" borderId="111" xfId="0" applyFont="1" applyBorder="1" applyAlignment="1">
      <alignment horizontal="left" vertical="center" wrapText="1" indent="1"/>
    </xf>
    <xf numFmtId="0" fontId="12" fillId="0" borderId="7" xfId="10" applyFont="1" applyFill="1" applyBorder="1" applyAlignment="1">
      <alignment horizontal="left" vertical="center"/>
    </xf>
    <xf numFmtId="0" fontId="0" fillId="0" borderId="67" xfId="0"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0" fillId="0" borderId="78" xfId="0" applyBorder="1" applyAlignment="1">
      <alignment horizontal="left" vertical="center"/>
    </xf>
    <xf numFmtId="0" fontId="6" fillId="14" borderId="8" xfId="10" applyFont="1" applyFill="1" applyBorder="1" applyAlignment="1">
      <alignment horizontal="center" vertical="center" wrapText="1"/>
    </xf>
    <xf numFmtId="0" fontId="53" fillId="14" borderId="54" xfId="0" applyFont="1" applyFill="1" applyBorder="1" applyAlignment="1">
      <alignment vertical="center"/>
    </xf>
    <xf numFmtId="0" fontId="53" fillId="14" borderId="53" xfId="0" applyFont="1" applyFill="1" applyBorder="1" applyAlignment="1">
      <alignment vertical="center"/>
    </xf>
    <xf numFmtId="0" fontId="12" fillId="0" borderId="108" xfId="0" applyFont="1" applyBorder="1" applyAlignment="1">
      <alignment vertical="center" wrapText="1"/>
    </xf>
    <xf numFmtId="0" fontId="76" fillId="0" borderId="109" xfId="0" applyFont="1" applyBorder="1" applyAlignment="1">
      <alignment vertical="center"/>
    </xf>
    <xf numFmtId="0" fontId="76" fillId="0" borderId="104" xfId="0" applyFont="1" applyBorder="1" applyAlignment="1">
      <alignment vertical="center"/>
    </xf>
    <xf numFmtId="0" fontId="84" fillId="19" borderId="103" xfId="0" applyFont="1" applyFill="1" applyBorder="1" applyAlignment="1" applyProtection="1">
      <alignment vertical="center" wrapText="1"/>
      <protection locked="0"/>
    </xf>
    <xf numFmtId="0" fontId="0" fillId="0" borderId="104" xfId="0" applyBorder="1" applyAlignment="1" applyProtection="1">
      <alignment vertical="center" wrapText="1"/>
      <protection locked="0"/>
    </xf>
    <xf numFmtId="0" fontId="12" fillId="0" borderId="7" xfId="0" applyFont="1" applyBorder="1" applyAlignment="1">
      <alignment vertical="center" wrapText="1"/>
    </xf>
    <xf numFmtId="0" fontId="0" fillId="0" borderId="67" xfId="0" applyBorder="1" applyAlignment="1">
      <alignment vertical="center"/>
    </xf>
    <xf numFmtId="0" fontId="0" fillId="0" borderId="88" xfId="0" applyBorder="1" applyAlignment="1">
      <alignment vertical="center"/>
    </xf>
    <xf numFmtId="0" fontId="0" fillId="0" borderId="9" xfId="0" applyBorder="1" applyAlignment="1">
      <alignment vertical="center"/>
    </xf>
    <xf numFmtId="0" fontId="0" fillId="0" borderId="0" xfId="0" applyAlignment="1">
      <alignment vertical="center"/>
    </xf>
    <xf numFmtId="0" fontId="0" fillId="0" borderId="18" xfId="0" applyBorder="1" applyAlignment="1">
      <alignment vertical="center"/>
    </xf>
    <xf numFmtId="0" fontId="0" fillId="0" borderId="3" xfId="0" applyBorder="1" applyAlignment="1">
      <alignment vertical="center"/>
    </xf>
    <xf numFmtId="0" fontId="0" fillId="0" borderId="78" xfId="0" applyBorder="1" applyAlignment="1">
      <alignment vertical="center"/>
    </xf>
    <xf numFmtId="0" fontId="0" fillId="0" borderId="62" xfId="0" applyBorder="1" applyAlignment="1">
      <alignment vertical="center"/>
    </xf>
    <xf numFmtId="0" fontId="84" fillId="19" borderId="5" xfId="0" applyFont="1" applyFill="1" applyBorder="1" applyAlignment="1" applyProtection="1">
      <alignment vertical="center" wrapText="1"/>
      <protection locked="0"/>
    </xf>
    <xf numFmtId="0" fontId="0" fillId="0" borderId="21" xfId="0" applyBorder="1" applyAlignment="1" applyProtection="1">
      <alignment vertical="center" wrapText="1"/>
      <protection locked="0"/>
    </xf>
    <xf numFmtId="0" fontId="0" fillId="0" borderId="105" xfId="0" applyBorder="1" applyAlignment="1" applyProtection="1">
      <alignment vertical="center" wrapText="1"/>
      <protection locked="0"/>
    </xf>
    <xf numFmtId="0" fontId="6" fillId="0" borderId="98" xfId="0" applyFont="1" applyBorder="1" applyAlignment="1">
      <alignment vertical="center" wrapText="1"/>
    </xf>
    <xf numFmtId="0" fontId="0" fillId="0" borderId="99" xfId="0" applyBorder="1" applyAlignment="1">
      <alignment vertical="center"/>
    </xf>
    <xf numFmtId="0" fontId="0" fillId="0" borderId="100" xfId="0" applyBorder="1" applyAlignment="1">
      <alignment vertical="center"/>
    </xf>
    <xf numFmtId="0" fontId="84" fillId="19" borderId="106" xfId="0" applyFont="1" applyFill="1" applyBorder="1" applyAlignment="1" applyProtection="1">
      <alignment vertical="center" wrapText="1"/>
      <protection locked="0"/>
    </xf>
    <xf numFmtId="0" fontId="84" fillId="19" borderId="99" xfId="0" applyFont="1" applyFill="1" applyBorder="1" applyAlignment="1" applyProtection="1">
      <alignment vertical="center" wrapText="1"/>
      <protection locked="0"/>
    </xf>
    <xf numFmtId="0" fontId="84" fillId="19" borderId="107" xfId="0" applyFont="1" applyFill="1" applyBorder="1" applyAlignment="1" applyProtection="1">
      <alignment vertical="center" wrapText="1"/>
      <protection locked="0"/>
    </xf>
    <xf numFmtId="0" fontId="6" fillId="0" borderId="97" xfId="0" applyFont="1" applyBorder="1" applyAlignment="1">
      <alignment vertical="center" wrapText="1"/>
    </xf>
    <xf numFmtId="0" fontId="0" fillId="0" borderId="21" xfId="0" applyBorder="1" applyAlignment="1">
      <alignment vertical="center"/>
    </xf>
    <xf numFmtId="0" fontId="84" fillId="19" borderId="21" xfId="0" applyFont="1" applyFill="1" applyBorder="1" applyAlignment="1" applyProtection="1">
      <alignment vertical="center" wrapText="1"/>
      <protection locked="0"/>
    </xf>
    <xf numFmtId="0" fontId="84" fillId="19" borderId="105" xfId="0" applyFont="1" applyFill="1" applyBorder="1" applyAlignment="1" applyProtection="1">
      <alignment vertical="center" wrapText="1"/>
      <protection locked="0"/>
    </xf>
    <xf numFmtId="0" fontId="15" fillId="18" borderId="0" xfId="16" applyFont="1" applyFill="1" applyAlignment="1" applyProtection="1">
      <alignment horizontal="left" vertical="top" wrapText="1"/>
    </xf>
    <xf numFmtId="0" fontId="87" fillId="0" borderId="0" xfId="4" applyFont="1" applyAlignment="1" applyProtection="1">
      <alignment horizontal="center" vertical="center"/>
    </xf>
    <xf numFmtId="0" fontId="24" fillId="18" borderId="78" xfId="16" applyFont="1" applyFill="1" applyBorder="1" applyAlignment="1" applyProtection="1">
      <alignment horizontal="center"/>
    </xf>
    <xf numFmtId="0" fontId="15" fillId="0" borderId="6" xfId="16" applyFont="1" applyBorder="1" applyAlignment="1">
      <alignment horizontal="center" vertical="center" wrapText="1"/>
    </xf>
    <xf numFmtId="0" fontId="15" fillId="0" borderId="5" xfId="16" applyFont="1" applyBorder="1" applyAlignment="1">
      <alignment horizontal="center" vertical="center" wrapText="1"/>
    </xf>
    <xf numFmtId="0" fontId="15" fillId="0" borderId="21" xfId="16" applyFont="1" applyBorder="1" applyAlignment="1">
      <alignment horizontal="center" vertical="center" wrapText="1"/>
    </xf>
    <xf numFmtId="0" fontId="15" fillId="0" borderId="22" xfId="16" applyFont="1" applyBorder="1" applyAlignment="1">
      <alignment horizontal="center" vertical="center" wrapText="1"/>
    </xf>
    <xf numFmtId="0" fontId="6" fillId="0" borderId="0" xfId="0" applyFont="1" applyBorder="1" applyAlignment="1">
      <alignment horizontal="left" vertical="center" wrapText="1"/>
    </xf>
    <xf numFmtId="0" fontId="73" fillId="0" borderId="0" xfId="0" applyFont="1" applyAlignment="1">
      <alignment horizontal="left" vertical="center" wrapText="1"/>
    </xf>
    <xf numFmtId="38" fontId="6" fillId="15" borderId="44" xfId="8" applyFont="1" applyFill="1" applyBorder="1" applyAlignment="1">
      <alignment vertical="center" wrapText="1"/>
    </xf>
    <xf numFmtId="38" fontId="6" fillId="15" borderId="128" xfId="8" applyFont="1" applyFill="1" applyBorder="1" applyAlignment="1">
      <alignment vertical="center" wrapText="1"/>
    </xf>
    <xf numFmtId="38" fontId="6" fillId="15" borderId="129" xfId="8" applyFont="1" applyFill="1" applyBorder="1" applyAlignment="1">
      <alignment vertical="center" wrapText="1"/>
    </xf>
    <xf numFmtId="0" fontId="6" fillId="14" borderId="8" xfId="0" applyFont="1" applyFill="1" applyBorder="1" applyAlignment="1">
      <alignment horizontal="center" vertical="center" wrapText="1"/>
    </xf>
    <xf numFmtId="0" fontId="0" fillId="14" borderId="54" xfId="0" applyFill="1" applyBorder="1" applyAlignment="1">
      <alignment horizontal="center" vertical="center" wrapText="1"/>
    </xf>
    <xf numFmtId="0" fontId="0" fillId="14" borderId="24" xfId="0" applyFill="1" applyBorder="1" applyAlignment="1">
      <alignment horizontal="center" vertical="center" wrapText="1"/>
    </xf>
    <xf numFmtId="38" fontId="6" fillId="15" borderId="44" xfId="8" applyFont="1" applyFill="1" applyBorder="1" applyAlignment="1">
      <alignment horizontal="center" vertical="center" shrinkToFit="1"/>
    </xf>
    <xf numFmtId="38" fontId="6" fillId="15" borderId="128" xfId="8" applyFont="1" applyFill="1" applyBorder="1" applyAlignment="1">
      <alignment horizontal="center" vertical="center" shrinkToFit="1"/>
    </xf>
    <xf numFmtId="176" fontId="6" fillId="15" borderId="44" xfId="9" applyFont="1" applyFill="1" applyBorder="1" applyAlignment="1">
      <alignment horizontal="center" vertical="center" shrinkToFit="1"/>
    </xf>
    <xf numFmtId="176" fontId="6" fillId="15" borderId="128" xfId="9" applyFont="1" applyFill="1" applyBorder="1" applyAlignment="1">
      <alignment horizontal="center" vertical="center" shrinkToFit="1"/>
    </xf>
    <xf numFmtId="0" fontId="24" fillId="14" borderId="0" xfId="0" applyFont="1" applyFill="1" applyAlignment="1">
      <alignment horizontal="center" vertical="center"/>
    </xf>
    <xf numFmtId="0" fontId="72" fillId="14" borderId="0" xfId="0" applyFont="1" applyFill="1" applyAlignment="1">
      <alignment vertical="center"/>
    </xf>
    <xf numFmtId="0" fontId="6" fillId="0" borderId="108" xfId="0" applyFont="1" applyFill="1" applyBorder="1" applyAlignment="1">
      <alignment horizontal="center" vertical="center" wrapText="1"/>
    </xf>
    <xf numFmtId="0" fontId="6" fillId="0" borderId="109" xfId="0" applyFont="1" applyFill="1" applyBorder="1" applyAlignment="1">
      <alignment horizontal="center" vertical="center" wrapText="1"/>
    </xf>
    <xf numFmtId="0" fontId="6" fillId="0" borderId="103" xfId="0" applyFont="1" applyFill="1" applyBorder="1" applyAlignment="1">
      <alignment horizontal="center" vertical="center" wrapText="1"/>
    </xf>
    <xf numFmtId="0" fontId="6" fillId="0" borderId="125"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126"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6" fillId="0" borderId="127" xfId="0" applyFont="1" applyFill="1" applyBorder="1" applyAlignment="1">
      <alignment horizontal="center" vertical="center" wrapText="1"/>
    </xf>
    <xf numFmtId="0" fontId="6" fillId="0" borderId="73" xfId="0" applyFont="1" applyFill="1" applyBorder="1" applyAlignment="1">
      <alignment horizontal="center" vertical="center" wrapText="1"/>
    </xf>
    <xf numFmtId="38" fontId="6" fillId="15" borderId="44" xfId="8" applyFont="1" applyFill="1" applyBorder="1" applyAlignment="1">
      <alignment horizontal="right" vertical="center" wrapText="1"/>
    </xf>
    <xf numFmtId="38" fontId="6" fillId="15" borderId="128" xfId="8" applyFont="1" applyFill="1" applyBorder="1" applyAlignment="1">
      <alignment horizontal="right" vertical="center" wrapText="1"/>
    </xf>
    <xf numFmtId="38" fontId="6" fillId="15" borderId="129" xfId="8" applyFont="1" applyFill="1" applyBorder="1" applyAlignment="1">
      <alignment horizontal="right" vertical="center" wrapText="1"/>
    </xf>
    <xf numFmtId="38" fontId="6" fillId="15" borderId="44" xfId="8" applyFont="1" applyFill="1" applyBorder="1" applyAlignment="1">
      <alignment horizontal="right" vertical="center" shrinkToFit="1"/>
    </xf>
    <xf numFmtId="38" fontId="6" fillId="15" borderId="128" xfId="8" applyFont="1" applyFill="1" applyBorder="1" applyAlignment="1">
      <alignment horizontal="right" vertical="center" shrinkToFit="1"/>
    </xf>
    <xf numFmtId="176" fontId="6" fillId="15" borderId="44" xfId="9" applyFont="1" applyFill="1" applyBorder="1" applyAlignment="1">
      <alignment horizontal="right" vertical="center" shrinkToFit="1"/>
    </xf>
    <xf numFmtId="176" fontId="6" fillId="15" borderId="128" xfId="9" applyFont="1" applyFill="1" applyBorder="1" applyAlignment="1">
      <alignment horizontal="right" vertical="center" shrinkToFit="1"/>
    </xf>
    <xf numFmtId="0" fontId="0" fillId="15" borderId="128" xfId="0" applyFill="1" applyBorder="1" applyAlignment="1">
      <alignment vertical="center" wrapText="1"/>
    </xf>
    <xf numFmtId="0" fontId="4" fillId="8" borderId="0" xfId="0" applyFont="1" applyFill="1" applyBorder="1" applyAlignment="1">
      <alignment horizontal="left" vertical="top" wrapText="1"/>
    </xf>
    <xf numFmtId="0" fontId="25" fillId="19" borderId="5" xfId="0" applyFont="1" applyFill="1" applyBorder="1" applyAlignment="1" applyProtection="1">
      <alignment vertical="top" wrapText="1"/>
      <protection locked="0"/>
    </xf>
    <xf numFmtId="0" fontId="0" fillId="19" borderId="21" xfId="0" applyFill="1" applyBorder="1" applyAlignment="1" applyProtection="1">
      <alignment vertical="top" wrapText="1"/>
      <protection locked="0"/>
    </xf>
    <xf numFmtId="0" fontId="0" fillId="19" borderId="22" xfId="0" applyFill="1" applyBorder="1" applyAlignment="1" applyProtection="1">
      <alignment vertical="top" wrapText="1"/>
      <protection locked="0"/>
    </xf>
    <xf numFmtId="0" fontId="24" fillId="0" borderId="0" xfId="0" applyFont="1" applyAlignment="1">
      <alignment horizontal="center" vertical="center"/>
    </xf>
    <xf numFmtId="0" fontId="12" fillId="0" borderId="24" xfId="0" applyFont="1" applyFill="1" applyBorder="1" applyAlignment="1">
      <alignment horizontal="center" vertical="center"/>
    </xf>
    <xf numFmtId="0" fontId="12"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30" xfId="0" applyFont="1" applyFill="1" applyBorder="1" applyAlignment="1">
      <alignment horizontal="center" vertical="center" wrapText="1"/>
    </xf>
    <xf numFmtId="0" fontId="6" fillId="0" borderId="131" xfId="0" applyFont="1" applyFill="1" applyBorder="1" applyAlignment="1">
      <alignment horizontal="center" vertical="center"/>
    </xf>
    <xf numFmtId="0" fontId="6" fillId="0" borderId="132" xfId="0" applyFont="1" applyFill="1" applyBorder="1" applyAlignment="1">
      <alignment horizontal="center" vertical="center"/>
    </xf>
    <xf numFmtId="0" fontId="57" fillId="0" borderId="5" xfId="14" applyFont="1" applyFill="1" applyBorder="1" applyAlignment="1">
      <alignment horizontal="center" vertical="center"/>
    </xf>
    <xf numFmtId="0" fontId="57" fillId="0" borderId="5" xfId="14" applyFont="1" applyBorder="1" applyAlignment="1">
      <alignment horizontal="left" vertical="center"/>
    </xf>
    <xf numFmtId="0" fontId="29" fillId="0" borderId="5" xfId="23" applyFont="1" applyBorder="1" applyAlignment="1">
      <alignment vertical="center"/>
    </xf>
    <xf numFmtId="0" fontId="57" fillId="0" borderId="5" xfId="14" applyFont="1" applyBorder="1" applyAlignment="1">
      <alignment horizontal="center" vertical="center"/>
    </xf>
    <xf numFmtId="0" fontId="0" fillId="0" borderId="21" xfId="0" applyBorder="1" applyAlignment="1">
      <alignment horizontal="center" vertical="center"/>
    </xf>
    <xf numFmtId="0" fontId="57" fillId="0" borderId="17" xfId="14" applyFont="1" applyBorder="1" applyAlignment="1">
      <alignment horizontal="left" vertical="center"/>
    </xf>
    <xf numFmtId="0" fontId="0" fillId="0" borderId="0" xfId="0" applyBorder="1" applyAlignment="1">
      <alignment vertical="center"/>
    </xf>
    <xf numFmtId="0" fontId="57" fillId="0" borderId="82" xfId="14" applyFont="1" applyBorder="1" applyAlignment="1">
      <alignment horizontal="left" vertical="center"/>
    </xf>
    <xf numFmtId="0" fontId="57" fillId="0" borderId="84" xfId="14" applyFont="1" applyBorder="1" applyAlignment="1">
      <alignment horizontal="left" vertical="center"/>
    </xf>
    <xf numFmtId="0" fontId="57" fillId="0" borderId="87" xfId="14" applyFont="1" applyBorder="1" applyAlignment="1">
      <alignment horizontal="left" vertical="center"/>
    </xf>
    <xf numFmtId="0" fontId="57" fillId="0" borderId="47" xfId="14" applyFont="1" applyBorder="1" applyAlignment="1">
      <alignment horizontal="left" vertical="center"/>
    </xf>
    <xf numFmtId="0" fontId="6" fillId="0" borderId="85" xfId="23" applyFont="1" applyBorder="1" applyAlignment="1">
      <alignment vertical="center"/>
    </xf>
    <xf numFmtId="0" fontId="0" fillId="0" borderId="48" xfId="0" applyBorder="1" applyAlignment="1">
      <alignment vertical="center"/>
    </xf>
    <xf numFmtId="0" fontId="6" fillId="0" borderId="5" xfId="23" applyFont="1" applyBorder="1" applyAlignment="1">
      <alignment vertical="center"/>
    </xf>
    <xf numFmtId="0" fontId="24" fillId="0" borderId="0" xfId="23" applyFont="1" applyAlignment="1">
      <alignment horizontal="center" vertical="center"/>
    </xf>
    <xf numFmtId="0" fontId="6" fillId="0" borderId="28" xfId="23" applyFont="1" applyBorder="1" applyAlignment="1">
      <alignment vertical="center"/>
    </xf>
    <xf numFmtId="0" fontId="6" fillId="0" borderId="82" xfId="23" applyFont="1" applyBorder="1" applyAlignment="1">
      <alignment vertical="center"/>
    </xf>
    <xf numFmtId="0" fontId="0" fillId="0" borderId="84" xfId="0" applyBorder="1" applyAlignment="1">
      <alignment vertical="center"/>
    </xf>
    <xf numFmtId="0" fontId="57" fillId="0" borderId="0" xfId="14" applyFont="1" applyAlignment="1">
      <alignment vertical="center"/>
    </xf>
    <xf numFmtId="0" fontId="6" fillId="14" borderId="5" xfId="23" applyFont="1" applyFill="1" applyBorder="1" applyAlignment="1" applyProtection="1">
      <alignment horizontal="center" vertical="center"/>
      <protection locked="0"/>
    </xf>
    <xf numFmtId="0" fontId="6" fillId="14" borderId="21" xfId="23" applyFont="1" applyFill="1" applyBorder="1" applyAlignment="1" applyProtection="1">
      <alignment horizontal="center" vertical="center"/>
      <protection locked="0"/>
    </xf>
    <xf numFmtId="0" fontId="0" fillId="14" borderId="22" xfId="0" applyFill="1" applyBorder="1" applyAlignment="1">
      <alignment vertical="center"/>
    </xf>
    <xf numFmtId="41" fontId="57" fillId="14" borderId="5" xfId="15" applyNumberFormat="1" applyFont="1" applyFill="1" applyBorder="1" applyAlignment="1">
      <alignment horizontal="right" vertical="center" shrinkToFit="1"/>
    </xf>
    <xf numFmtId="41" fontId="57" fillId="14" borderId="21" xfId="0" applyNumberFormat="1" applyFont="1" applyFill="1" applyBorder="1" applyAlignment="1">
      <alignment horizontal="right" vertical="center" shrinkToFit="1"/>
    </xf>
    <xf numFmtId="41" fontId="57" fillId="14" borderId="22" xfId="0" applyNumberFormat="1" applyFont="1" applyFill="1" applyBorder="1" applyAlignment="1">
      <alignment horizontal="right" vertical="center" shrinkToFit="1"/>
    </xf>
    <xf numFmtId="0" fontId="14" fillId="0" borderId="5" xfId="15" applyFont="1" applyBorder="1" applyAlignment="1">
      <alignment horizontal="center" vertical="center" wrapText="1"/>
    </xf>
    <xf numFmtId="0" fontId="36" fillId="0" borderId="8" xfId="15" applyFont="1" applyBorder="1" applyAlignment="1">
      <alignment horizontal="center" vertical="center" wrapText="1"/>
    </xf>
    <xf numFmtId="0" fontId="20" fillId="0" borderId="8" xfId="15" applyFont="1" applyBorder="1" applyAlignment="1">
      <alignment horizontal="center" vertical="center"/>
    </xf>
    <xf numFmtId="0" fontId="0" fillId="0" borderId="8" xfId="0" applyBorder="1" applyAlignment="1">
      <alignment vertical="center"/>
    </xf>
    <xf numFmtId="190" fontId="14" fillId="14" borderId="6" xfId="6" applyNumberFormat="1" applyFont="1" applyFill="1" applyBorder="1" applyAlignment="1">
      <alignment horizontal="right" vertical="center" shrinkToFit="1"/>
    </xf>
    <xf numFmtId="41" fontId="57" fillId="14" borderId="5" xfId="15" applyNumberFormat="1" applyFont="1" applyFill="1" applyBorder="1" applyAlignment="1">
      <alignment vertical="center" shrinkToFit="1"/>
    </xf>
    <xf numFmtId="41" fontId="57" fillId="14" borderId="21" xfId="0" applyNumberFormat="1" applyFont="1" applyFill="1" applyBorder="1" applyAlignment="1">
      <alignment vertical="center" shrinkToFit="1"/>
    </xf>
    <xf numFmtId="41" fontId="57" fillId="14" borderId="22" xfId="0" applyNumberFormat="1" applyFont="1" applyFill="1" applyBorder="1" applyAlignment="1">
      <alignment vertical="center" shrinkToFit="1"/>
    </xf>
    <xf numFmtId="0" fontId="22" fillId="0" borderId="5" xfId="15" applyFont="1" applyBorder="1" applyAlignment="1">
      <alignment horizontal="left" vertical="center" wrapText="1" shrinkToFit="1"/>
    </xf>
    <xf numFmtId="0" fontId="39" fillId="0" borderId="22" xfId="15" applyFont="1" applyBorder="1" applyAlignment="1">
      <alignment horizontal="left" vertical="center" wrapText="1" shrinkToFit="1"/>
    </xf>
    <xf numFmtId="0" fontId="22" fillId="0" borderId="6" xfId="15" applyFont="1" applyBorder="1" applyAlignment="1">
      <alignment horizontal="left" vertical="center" wrapText="1" shrinkToFit="1"/>
    </xf>
    <xf numFmtId="0" fontId="39" fillId="0" borderId="6" xfId="15" applyFont="1" applyBorder="1" applyAlignment="1">
      <alignment horizontal="left" vertical="center" wrapText="1" shrinkToFit="1"/>
    </xf>
    <xf numFmtId="0" fontId="27" fillId="0" borderId="28" xfId="15" applyFont="1" applyBorder="1" applyAlignment="1">
      <alignment horizontal="center" vertical="center" wrapText="1"/>
    </xf>
    <xf numFmtId="0" fontId="74" fillId="0" borderId="67" xfId="0" applyFont="1" applyBorder="1" applyAlignment="1">
      <alignment horizontal="center" vertical="center"/>
    </xf>
    <xf numFmtId="0" fontId="74" fillId="0" borderId="32" xfId="0" applyFont="1" applyBorder="1" applyAlignment="1">
      <alignment horizontal="center" vertical="center"/>
    </xf>
    <xf numFmtId="0" fontId="74" fillId="0" borderId="78" xfId="0" applyFont="1" applyBorder="1" applyAlignment="1">
      <alignment horizontal="center" vertical="center"/>
    </xf>
    <xf numFmtId="0" fontId="58" fillId="0" borderId="88" xfId="0" applyFont="1" applyBorder="1" applyAlignment="1">
      <alignment horizontal="center" vertical="center"/>
    </xf>
    <xf numFmtId="0" fontId="58" fillId="0" borderId="62" xfId="0" applyFont="1" applyBorder="1" applyAlignment="1">
      <alignment horizontal="center" vertical="center"/>
    </xf>
    <xf numFmtId="0" fontId="42" fillId="0" borderId="0" xfId="15" applyFont="1" applyAlignment="1">
      <alignment horizontal="center" vertical="center"/>
    </xf>
    <xf numFmtId="0" fontId="0" fillId="0" borderId="0" xfId="0" applyAlignment="1">
      <alignment horizontal="center" vertical="center"/>
    </xf>
    <xf numFmtId="0" fontId="38" fillId="19" borderId="92" xfId="15" applyFont="1" applyFill="1" applyBorder="1" applyAlignment="1" applyProtection="1">
      <alignment horizontal="right" vertical="center" shrinkToFit="1"/>
      <protection locked="0"/>
    </xf>
    <xf numFmtId="0" fontId="38" fillId="19" borderId="93" xfId="15" applyFont="1" applyFill="1" applyBorder="1" applyAlignment="1" applyProtection="1">
      <alignment horizontal="right" vertical="center" shrinkToFit="1"/>
      <protection locked="0"/>
    </xf>
    <xf numFmtId="0" fontId="0" fillId="19" borderId="94" xfId="0" applyFill="1" applyBorder="1" applyAlignment="1" applyProtection="1">
      <alignment horizontal="right" vertical="center" shrinkToFit="1"/>
      <protection locked="0"/>
    </xf>
    <xf numFmtId="196" fontId="38" fillId="19" borderId="92" xfId="15" applyNumberFormat="1" applyFont="1" applyFill="1" applyBorder="1" applyAlignment="1" applyProtection="1">
      <alignment horizontal="right" vertical="center"/>
      <protection locked="0"/>
    </xf>
    <xf numFmtId="196" fontId="38" fillId="19" borderId="93" xfId="15" applyNumberFormat="1" applyFont="1" applyFill="1" applyBorder="1" applyAlignment="1" applyProtection="1">
      <alignment horizontal="right" vertical="center"/>
      <protection locked="0"/>
    </xf>
    <xf numFmtId="196" fontId="0" fillId="19" borderId="94" xfId="0" applyNumberFormat="1" applyFill="1" applyBorder="1" applyAlignment="1" applyProtection="1">
      <alignment horizontal="right" vertical="center"/>
      <protection locked="0"/>
    </xf>
    <xf numFmtId="194" fontId="38" fillId="19" borderId="92" xfId="15" applyNumberFormat="1" applyFont="1" applyFill="1" applyBorder="1" applyAlignment="1" applyProtection="1">
      <alignment horizontal="right" vertical="center"/>
      <protection locked="0"/>
    </xf>
    <xf numFmtId="194" fontId="38" fillId="19" borderId="93" xfId="15" applyNumberFormat="1" applyFont="1" applyFill="1" applyBorder="1" applyAlignment="1" applyProtection="1">
      <alignment horizontal="right" vertical="center"/>
      <protection locked="0"/>
    </xf>
    <xf numFmtId="194" fontId="0" fillId="19" borderId="94" xfId="0" applyNumberFormat="1" applyFill="1" applyBorder="1" applyAlignment="1" applyProtection="1">
      <alignment horizontal="right" vertical="center"/>
      <protection locked="0"/>
    </xf>
    <xf numFmtId="196" fontId="38" fillId="14" borderId="92" xfId="15" applyNumberFormat="1" applyFont="1" applyFill="1" applyBorder="1" applyAlignment="1">
      <alignment horizontal="right" vertical="center"/>
    </xf>
    <xf numFmtId="196" fontId="38" fillId="14" borderId="93" xfId="15" applyNumberFormat="1" applyFont="1" applyFill="1" applyBorder="1" applyAlignment="1">
      <alignment horizontal="right" vertical="center"/>
    </xf>
    <xf numFmtId="196" fontId="0" fillId="14" borderId="94" xfId="0" applyNumberFormat="1" applyFill="1" applyBorder="1" applyAlignment="1">
      <alignment horizontal="right" vertical="center"/>
    </xf>
    <xf numFmtId="0" fontId="54" fillId="0" borderId="65" xfId="15" applyFont="1" applyFill="1" applyBorder="1" applyAlignment="1">
      <alignment horizontal="center" vertical="center" shrinkToFit="1"/>
    </xf>
    <xf numFmtId="0" fontId="89" fillId="0" borderId="65" xfId="0" applyFont="1" applyBorder="1" applyAlignment="1">
      <alignment horizontal="center" vertical="center"/>
    </xf>
    <xf numFmtId="190" fontId="88" fillId="14" borderId="6" xfId="15" applyNumberFormat="1" applyFont="1" applyFill="1" applyBorder="1" applyAlignment="1">
      <alignment horizontal="right" vertical="center" shrinkToFit="1"/>
    </xf>
    <xf numFmtId="0" fontId="54" fillId="0" borderId="0" xfId="15" applyFont="1" applyFill="1" applyBorder="1" applyAlignment="1">
      <alignment horizontal="center" vertical="center" shrinkToFit="1"/>
    </xf>
    <xf numFmtId="0" fontId="89" fillId="0" borderId="0" xfId="0" applyFont="1" applyBorder="1" applyAlignment="1">
      <alignment horizontal="center" vertical="center"/>
    </xf>
    <xf numFmtId="198" fontId="38" fillId="19" borderId="92" xfId="15" applyNumberFormat="1" applyFont="1" applyFill="1" applyBorder="1" applyAlignment="1" applyProtection="1">
      <alignment horizontal="right" vertical="center"/>
      <protection locked="0"/>
    </xf>
    <xf numFmtId="198" fontId="38" fillId="19" borderId="93" xfId="15" applyNumberFormat="1" applyFont="1" applyFill="1" applyBorder="1" applyAlignment="1" applyProtection="1">
      <alignment horizontal="right" vertical="center"/>
      <protection locked="0"/>
    </xf>
    <xf numFmtId="198" fontId="0" fillId="19" borderId="94" xfId="0" applyNumberFormat="1" applyFill="1" applyBorder="1" applyAlignment="1" applyProtection="1">
      <alignment horizontal="right" vertical="center"/>
      <protection locked="0"/>
    </xf>
    <xf numFmtId="194" fontId="38" fillId="14" borderId="92" xfId="15" applyNumberFormat="1" applyFont="1" applyFill="1" applyBorder="1" applyAlignment="1">
      <alignment horizontal="right" vertical="center"/>
    </xf>
    <xf numFmtId="194" fontId="38" fillId="14" borderId="93" xfId="15" applyNumberFormat="1" applyFont="1" applyFill="1" applyBorder="1" applyAlignment="1">
      <alignment horizontal="right" vertical="center"/>
    </xf>
    <xf numFmtId="194" fontId="0" fillId="14" borderId="94" xfId="0" applyNumberFormat="1" applyFill="1" applyBorder="1" applyAlignment="1">
      <alignment horizontal="right" vertical="center"/>
    </xf>
    <xf numFmtId="0" fontId="38" fillId="0" borderId="0" xfId="15" applyFont="1" applyFill="1" applyBorder="1" applyAlignment="1" applyProtection="1">
      <alignment horizontal="right" vertical="center" shrinkToFit="1"/>
      <protection locked="0"/>
    </xf>
    <xf numFmtId="0" fontId="0" fillId="0" borderId="0" xfId="0" applyFill="1" applyBorder="1" applyAlignment="1" applyProtection="1">
      <alignment horizontal="right" vertical="center" shrinkToFit="1"/>
      <protection locked="0"/>
    </xf>
    <xf numFmtId="196" fontId="38" fillId="0" borderId="0" xfId="15" applyNumberFormat="1" applyFont="1" applyFill="1" applyBorder="1" applyAlignment="1" applyProtection="1">
      <alignment horizontal="right" vertical="center"/>
      <protection locked="0"/>
    </xf>
    <xf numFmtId="196" fontId="0" fillId="0" borderId="0" xfId="0" applyNumberFormat="1" applyFill="1" applyBorder="1" applyAlignment="1" applyProtection="1">
      <alignment horizontal="right" vertical="center"/>
      <protection locked="0"/>
    </xf>
    <xf numFmtId="194" fontId="38" fillId="0" borderId="0" xfId="15" applyNumberFormat="1" applyFont="1" applyFill="1" applyBorder="1" applyAlignment="1" applyProtection="1">
      <alignment horizontal="right" vertical="center"/>
      <protection locked="0"/>
    </xf>
    <xf numFmtId="194" fontId="0" fillId="0" borderId="0" xfId="0" applyNumberFormat="1" applyFill="1" applyBorder="1" applyAlignment="1" applyProtection="1">
      <alignment horizontal="right" vertical="center"/>
      <protection locked="0"/>
    </xf>
    <xf numFmtId="196" fontId="38" fillId="0" borderId="0" xfId="15" applyNumberFormat="1" applyFont="1" applyFill="1" applyBorder="1" applyAlignment="1">
      <alignment horizontal="right" vertical="center"/>
    </xf>
    <xf numFmtId="196" fontId="0" fillId="0" borderId="0" xfId="0" applyNumberFormat="1" applyFill="1" applyBorder="1" applyAlignment="1">
      <alignment horizontal="right" vertical="center"/>
    </xf>
    <xf numFmtId="0" fontId="38" fillId="19" borderId="94" xfId="15" applyFont="1" applyFill="1" applyBorder="1" applyAlignment="1" applyProtection="1">
      <alignment horizontal="right" vertical="center" shrinkToFit="1"/>
      <protection locked="0"/>
    </xf>
    <xf numFmtId="196" fontId="38" fillId="19" borderId="94" xfId="15" applyNumberFormat="1" applyFont="1" applyFill="1" applyBorder="1" applyAlignment="1" applyProtection="1">
      <alignment horizontal="right" vertical="center"/>
      <protection locked="0"/>
    </xf>
    <xf numFmtId="194" fontId="38" fillId="19" borderId="94" xfId="15" applyNumberFormat="1" applyFont="1" applyFill="1" applyBorder="1" applyAlignment="1" applyProtection="1">
      <alignment horizontal="right" vertical="center"/>
      <protection locked="0"/>
    </xf>
    <xf numFmtId="196" fontId="38" fillId="14" borderId="94" xfId="15" applyNumberFormat="1" applyFont="1" applyFill="1" applyBorder="1" applyAlignment="1">
      <alignment horizontal="right" vertical="center"/>
    </xf>
    <xf numFmtId="0" fontId="38" fillId="0" borderId="0" xfId="15" applyFont="1" applyFill="1" applyBorder="1" applyAlignment="1" applyProtection="1">
      <alignment horizontal="right" vertical="center"/>
      <protection locked="0"/>
    </xf>
    <xf numFmtId="0" fontId="0" fillId="0" borderId="0" xfId="0" applyFill="1" applyBorder="1" applyAlignment="1" applyProtection="1">
      <alignment horizontal="right" vertical="center"/>
      <protection locked="0"/>
    </xf>
    <xf numFmtId="195" fontId="38" fillId="19" borderId="92" xfId="15" applyNumberFormat="1" applyFont="1" applyFill="1" applyBorder="1" applyAlignment="1" applyProtection="1">
      <alignment horizontal="right" vertical="center"/>
      <protection locked="0"/>
    </xf>
    <xf numFmtId="195" fontId="38" fillId="19" borderId="93" xfId="15" applyNumberFormat="1" applyFont="1" applyFill="1" applyBorder="1" applyAlignment="1" applyProtection="1">
      <alignment horizontal="right" vertical="center"/>
      <protection locked="0"/>
    </xf>
    <xf numFmtId="195" fontId="0" fillId="19" borderId="94" xfId="0" applyNumberFormat="1" applyFill="1" applyBorder="1" applyAlignment="1" applyProtection="1">
      <alignment horizontal="right" vertical="center"/>
      <protection locked="0"/>
    </xf>
    <xf numFmtId="0" fontId="38" fillId="11" borderId="92" xfId="15" applyFont="1" applyFill="1" applyBorder="1" applyAlignment="1" applyProtection="1">
      <alignment horizontal="right" vertical="center"/>
      <protection locked="0"/>
    </xf>
    <xf numFmtId="0" fontId="38" fillId="11" borderId="93" xfId="15" applyFont="1" applyFill="1" applyBorder="1" applyAlignment="1" applyProtection="1">
      <alignment horizontal="right" vertical="center"/>
      <protection locked="0"/>
    </xf>
    <xf numFmtId="0" fontId="0" fillId="11" borderId="94" xfId="0" applyFill="1" applyBorder="1" applyAlignment="1" applyProtection="1">
      <alignment horizontal="right" vertical="center"/>
      <protection locked="0"/>
    </xf>
    <xf numFmtId="0" fontId="89" fillId="0" borderId="0" xfId="0" applyFont="1" applyFill="1" applyBorder="1" applyAlignment="1">
      <alignment horizontal="center" vertical="center"/>
    </xf>
    <xf numFmtId="195" fontId="38" fillId="0" borderId="0" xfId="15" applyNumberFormat="1" applyFont="1" applyFill="1" applyBorder="1" applyAlignment="1" applyProtection="1">
      <alignment horizontal="right" vertical="center"/>
      <protection locked="0"/>
    </xf>
    <xf numFmtId="195" fontId="0" fillId="0" borderId="0" xfId="0" applyNumberFormat="1" applyFill="1" applyBorder="1" applyAlignment="1" applyProtection="1">
      <alignment horizontal="right" vertical="center"/>
      <protection locked="0"/>
    </xf>
    <xf numFmtId="0" fontId="54" fillId="0" borderId="204" xfId="15" applyFont="1" applyFill="1" applyBorder="1" applyAlignment="1">
      <alignment horizontal="center" vertical="center" shrinkToFit="1"/>
    </xf>
    <xf numFmtId="0" fontId="89" fillId="0" borderId="204" xfId="0" applyFont="1" applyBorder="1" applyAlignment="1">
      <alignment horizontal="center" vertical="center"/>
    </xf>
    <xf numFmtId="0" fontId="38" fillId="11" borderId="92" xfId="15" applyFont="1" applyFill="1" applyBorder="1" applyAlignment="1" applyProtection="1">
      <alignment horizontal="right" vertical="center" shrinkToFit="1"/>
      <protection locked="0"/>
    </xf>
    <xf numFmtId="0" fontId="38" fillId="11" borderId="93" xfId="15" applyFont="1" applyFill="1" applyBorder="1" applyAlignment="1" applyProtection="1">
      <alignment horizontal="right" vertical="center" shrinkToFit="1"/>
      <protection locked="0"/>
    </xf>
    <xf numFmtId="0" fontId="0" fillId="11" borderId="94" xfId="0" applyFill="1" applyBorder="1" applyAlignment="1" applyProtection="1">
      <alignment horizontal="right" vertical="center" shrinkToFit="1"/>
      <protection locked="0"/>
    </xf>
    <xf numFmtId="0" fontId="38" fillId="19" borderId="92" xfId="15" applyFont="1" applyFill="1" applyBorder="1" applyAlignment="1" applyProtection="1">
      <alignment horizontal="right" vertical="center"/>
      <protection locked="0"/>
    </xf>
    <xf numFmtId="0" fontId="38" fillId="19" borderId="93" xfId="15" applyFont="1" applyFill="1" applyBorder="1" applyAlignment="1" applyProtection="1">
      <alignment horizontal="right" vertical="center"/>
      <protection locked="0"/>
    </xf>
    <xf numFmtId="0" fontId="0" fillId="19" borderId="94" xfId="0" applyFill="1" applyBorder="1" applyAlignment="1" applyProtection="1">
      <alignment horizontal="right" vertical="center"/>
      <protection locked="0"/>
    </xf>
    <xf numFmtId="0" fontId="38" fillId="14" borderId="92" xfId="15" applyFont="1" applyFill="1" applyBorder="1" applyAlignment="1">
      <alignment horizontal="right" vertical="center"/>
    </xf>
    <xf numFmtId="0" fontId="38" fillId="14" borderId="93" xfId="15" applyFont="1" applyFill="1" applyBorder="1" applyAlignment="1">
      <alignment horizontal="right" vertical="center"/>
    </xf>
    <xf numFmtId="0" fontId="0" fillId="14" borderId="94" xfId="0" applyFill="1" applyBorder="1" applyAlignment="1">
      <alignment horizontal="right" vertical="center"/>
    </xf>
    <xf numFmtId="0" fontId="38" fillId="0" borderId="0" xfId="15" applyFont="1" applyFill="1" applyBorder="1" applyAlignment="1">
      <alignment horizontal="right" vertical="center"/>
    </xf>
    <xf numFmtId="0" fontId="0" fillId="0" borderId="0" xfId="0" applyFill="1" applyBorder="1" applyAlignment="1">
      <alignment horizontal="right" vertical="center"/>
    </xf>
    <xf numFmtId="0" fontId="20" fillId="0" borderId="0" xfId="15" applyFont="1" applyBorder="1" applyAlignment="1">
      <alignment horizontal="right" vertical="center"/>
    </xf>
    <xf numFmtId="0" fontId="0" fillId="0" borderId="163" xfId="0" applyBorder="1" applyAlignment="1">
      <alignment horizontal="right" vertical="center"/>
    </xf>
    <xf numFmtId="0" fontId="20" fillId="19" borderId="92" xfId="15" applyFont="1" applyFill="1" applyBorder="1" applyAlignment="1" applyProtection="1">
      <alignment horizontal="right" vertical="center" shrinkToFit="1"/>
      <protection locked="0"/>
    </xf>
    <xf numFmtId="0" fontId="20" fillId="11" borderId="92" xfId="15" applyFont="1" applyFill="1" applyBorder="1" applyAlignment="1" applyProtection="1">
      <alignment horizontal="right" vertical="center"/>
      <protection locked="0"/>
    </xf>
    <xf numFmtId="0" fontId="20" fillId="11" borderId="93" xfId="15" applyFont="1" applyFill="1" applyBorder="1" applyAlignment="1" applyProtection="1">
      <alignment horizontal="right" vertical="center"/>
      <protection locked="0"/>
    </xf>
    <xf numFmtId="0" fontId="20" fillId="11" borderId="94" xfId="15" applyFont="1" applyFill="1" applyBorder="1" applyAlignment="1" applyProtection="1">
      <alignment horizontal="right" vertical="center"/>
      <protection locked="0"/>
    </xf>
    <xf numFmtId="4" fontId="38" fillId="19" borderId="92" xfId="15" applyNumberFormat="1" applyFont="1" applyFill="1" applyBorder="1" applyAlignment="1" applyProtection="1">
      <alignment horizontal="right" vertical="center"/>
      <protection locked="0"/>
    </xf>
    <xf numFmtId="4" fontId="38" fillId="19" borderId="93" xfId="15" applyNumberFormat="1" applyFont="1" applyFill="1" applyBorder="1" applyAlignment="1" applyProtection="1">
      <alignment horizontal="right" vertical="center"/>
      <protection locked="0"/>
    </xf>
    <xf numFmtId="4" fontId="0" fillId="19" borderId="94" xfId="0" applyNumberFormat="1" applyFill="1" applyBorder="1" applyAlignment="1" applyProtection="1">
      <alignment horizontal="right" vertical="center"/>
      <protection locked="0"/>
    </xf>
    <xf numFmtId="0" fontId="20" fillId="19" borderId="92" xfId="15" applyFont="1" applyFill="1" applyBorder="1" applyAlignment="1" applyProtection="1">
      <alignment horizontal="right" vertical="center"/>
      <protection locked="0"/>
    </xf>
    <xf numFmtId="0" fontId="20" fillId="0" borderId="0" xfId="15" applyFont="1" applyFill="1" applyBorder="1" applyAlignment="1" applyProtection="1">
      <alignment horizontal="right" vertical="center"/>
      <protection locked="0"/>
    </xf>
    <xf numFmtId="0" fontId="20" fillId="19" borderId="168" xfId="15" applyFont="1" applyFill="1" applyBorder="1" applyAlignment="1" applyProtection="1">
      <alignment horizontal="left" vertical="center" indent="2"/>
      <protection locked="0"/>
    </xf>
    <xf numFmtId="0" fontId="0" fillId="19" borderId="168" xfId="0" applyFill="1" applyBorder="1" applyAlignment="1" applyProtection="1">
      <alignment horizontal="left" vertical="center" indent="2"/>
      <protection locked="0"/>
    </xf>
    <xf numFmtId="187" fontId="20" fillId="19" borderId="174" xfId="15" applyNumberFormat="1" applyFont="1" applyFill="1" applyBorder="1" applyAlignment="1" applyProtection="1">
      <alignment horizontal="center" vertical="center"/>
      <protection locked="0"/>
    </xf>
    <xf numFmtId="187" fontId="0" fillId="19" borderId="166" xfId="0" applyNumberFormat="1" applyFill="1" applyBorder="1" applyAlignment="1" applyProtection="1">
      <alignment horizontal="center" vertical="center"/>
      <protection locked="0"/>
    </xf>
    <xf numFmtId="187" fontId="20" fillId="0" borderId="175" xfId="15" applyNumberFormat="1" applyFont="1" applyFill="1" applyBorder="1" applyAlignment="1">
      <alignment horizontal="center" vertical="center"/>
    </xf>
    <xf numFmtId="0" fontId="0" fillId="0" borderId="176" xfId="0" applyBorder="1" applyAlignment="1">
      <alignment vertical="center"/>
    </xf>
    <xf numFmtId="0" fontId="0" fillId="0" borderId="177" xfId="0" applyBorder="1" applyAlignment="1">
      <alignment vertical="center"/>
    </xf>
    <xf numFmtId="0" fontId="0" fillId="0" borderId="178" xfId="0" applyBorder="1" applyAlignment="1">
      <alignment vertical="center"/>
    </xf>
    <xf numFmtId="0" fontId="20" fillId="0" borderId="179" xfId="15" applyFont="1" applyBorder="1" applyAlignment="1">
      <alignment horizontal="center" vertical="center"/>
    </xf>
    <xf numFmtId="0" fontId="0" fillId="0" borderId="179" xfId="0" applyBorder="1" applyAlignment="1">
      <alignment horizontal="center" vertical="center"/>
    </xf>
    <xf numFmtId="0" fontId="0" fillId="0" borderId="165" xfId="0" applyBorder="1" applyAlignment="1">
      <alignment horizontal="center" vertical="center"/>
    </xf>
    <xf numFmtId="194" fontId="38" fillId="19" borderId="180" xfId="15" applyNumberFormat="1" applyFont="1" applyFill="1" applyBorder="1" applyAlignment="1" applyProtection="1">
      <alignment vertical="center" shrinkToFit="1"/>
      <protection locked="0"/>
    </xf>
    <xf numFmtId="194" fontId="0" fillId="19" borderId="181" xfId="0" applyNumberFormat="1" applyFill="1" applyBorder="1" applyAlignment="1" applyProtection="1">
      <alignment vertical="center" shrinkToFit="1"/>
      <protection locked="0"/>
    </xf>
    <xf numFmtId="0" fontId="20" fillId="19" borderId="167" xfId="15" applyFont="1" applyFill="1" applyBorder="1" applyAlignment="1" applyProtection="1">
      <alignment horizontal="left" vertical="center" indent="2"/>
      <protection locked="0"/>
    </xf>
    <xf numFmtId="0" fontId="0" fillId="19" borderId="167" xfId="0" applyFill="1" applyBorder="1" applyAlignment="1" applyProtection="1">
      <alignment horizontal="left" vertical="center" indent="2"/>
      <protection locked="0"/>
    </xf>
    <xf numFmtId="187" fontId="20" fillId="19" borderId="166" xfId="15" applyNumberFormat="1" applyFont="1" applyFill="1" applyBorder="1" applyAlignment="1" applyProtection="1">
      <alignment horizontal="center" vertical="center"/>
      <protection locked="0"/>
    </xf>
    <xf numFmtId="187" fontId="0" fillId="19" borderId="169" xfId="0" applyNumberFormat="1" applyFill="1" applyBorder="1" applyAlignment="1" applyProtection="1">
      <alignment horizontal="center" vertical="center"/>
      <protection locked="0"/>
    </xf>
    <xf numFmtId="194" fontId="38" fillId="19" borderId="170" xfId="15" applyNumberFormat="1" applyFont="1" applyFill="1" applyBorder="1" applyAlignment="1" applyProtection="1">
      <alignment vertical="center" shrinkToFit="1"/>
      <protection locked="0"/>
    </xf>
    <xf numFmtId="194" fontId="0" fillId="19" borderId="171" xfId="0" applyNumberFormat="1" applyFill="1" applyBorder="1" applyAlignment="1" applyProtection="1">
      <alignment vertical="center" shrinkToFit="1"/>
      <protection locked="0"/>
    </xf>
    <xf numFmtId="194" fontId="38" fillId="19" borderId="167" xfId="15" applyNumberFormat="1" applyFont="1" applyFill="1" applyBorder="1" applyAlignment="1" applyProtection="1">
      <alignment vertical="center" shrinkToFit="1"/>
      <protection locked="0"/>
    </xf>
    <xf numFmtId="194" fontId="0" fillId="19" borderId="167" xfId="0" applyNumberFormat="1" applyFill="1" applyBorder="1" applyAlignment="1" applyProtection="1">
      <alignment vertical="center" shrinkToFit="1"/>
      <protection locked="0"/>
    </xf>
    <xf numFmtId="194" fontId="0" fillId="19" borderId="172" xfId="0" applyNumberFormat="1" applyFill="1" applyBorder="1" applyAlignment="1" applyProtection="1">
      <alignment vertical="center" shrinkToFit="1"/>
      <protection locked="0"/>
    </xf>
    <xf numFmtId="194" fontId="38" fillId="14" borderId="170" xfId="15" applyNumberFormat="1" applyFont="1" applyFill="1" applyBorder="1" applyAlignment="1">
      <alignment vertical="center" shrinkToFit="1"/>
    </xf>
    <xf numFmtId="194" fontId="0" fillId="14" borderId="167" xfId="0" applyNumberFormat="1" applyFill="1" applyBorder="1" applyAlignment="1">
      <alignment vertical="center" shrinkToFit="1"/>
    </xf>
    <xf numFmtId="194" fontId="38" fillId="19" borderId="165" xfId="15" applyNumberFormat="1" applyFont="1" applyFill="1" applyBorder="1" applyAlignment="1" applyProtection="1">
      <alignment vertical="center" shrinkToFit="1"/>
      <protection locked="0"/>
    </xf>
    <xf numFmtId="194" fontId="38" fillId="19" borderId="154" xfId="15" applyNumberFormat="1" applyFont="1" applyFill="1" applyBorder="1" applyAlignment="1" applyProtection="1">
      <alignment vertical="center" shrinkToFit="1"/>
      <protection locked="0"/>
    </xf>
    <xf numFmtId="194" fontId="0" fillId="19" borderId="168" xfId="0" applyNumberFormat="1" applyFill="1" applyBorder="1" applyAlignment="1" applyProtection="1">
      <alignment vertical="center" shrinkToFit="1"/>
      <protection locked="0"/>
    </xf>
    <xf numFmtId="194" fontId="38" fillId="19" borderId="168" xfId="15" applyNumberFormat="1" applyFont="1" applyFill="1" applyBorder="1" applyAlignment="1" applyProtection="1">
      <alignment vertical="center" shrinkToFit="1"/>
      <protection locked="0"/>
    </xf>
    <xf numFmtId="194" fontId="0" fillId="19" borderId="152" xfId="0" applyNumberFormat="1" applyFill="1" applyBorder="1" applyAlignment="1" applyProtection="1">
      <alignment vertical="center" shrinkToFit="1"/>
      <protection locked="0"/>
    </xf>
    <xf numFmtId="194" fontId="38" fillId="14" borderId="173" xfId="15" applyNumberFormat="1" applyFont="1" applyFill="1" applyBorder="1" applyAlignment="1">
      <alignment vertical="center" shrinkToFit="1"/>
    </xf>
    <xf numFmtId="194" fontId="38" fillId="14" borderId="154" xfId="15" applyNumberFormat="1" applyFont="1" applyFill="1" applyBorder="1" applyAlignment="1">
      <alignment vertical="center" shrinkToFit="1"/>
    </xf>
    <xf numFmtId="194" fontId="38" fillId="14" borderId="164" xfId="15" applyNumberFormat="1" applyFont="1" applyFill="1" applyBorder="1" applyAlignment="1">
      <alignment vertical="center" shrinkToFit="1"/>
    </xf>
    <xf numFmtId="194" fontId="38" fillId="14" borderId="165" xfId="15" applyNumberFormat="1" applyFont="1" applyFill="1" applyBorder="1" applyAlignment="1">
      <alignment vertical="center" shrinkToFit="1"/>
    </xf>
    <xf numFmtId="187" fontId="20" fillId="0" borderId="182" xfId="15" applyNumberFormat="1" applyFont="1" applyFill="1" applyBorder="1" applyAlignment="1">
      <alignment horizontal="center" vertical="center"/>
    </xf>
    <xf numFmtId="187" fontId="0" fillId="0" borderId="166" xfId="0" applyNumberFormat="1" applyFill="1" applyBorder="1" applyAlignment="1">
      <alignment horizontal="center" vertical="center"/>
    </xf>
    <xf numFmtId="0" fontId="20" fillId="0" borderId="183" xfId="15" applyFont="1" applyFill="1" applyBorder="1" applyAlignment="1">
      <alignment horizontal="center" vertical="center"/>
    </xf>
    <xf numFmtId="0" fontId="0" fillId="0" borderId="184" xfId="0" applyBorder="1" applyAlignment="1">
      <alignment vertical="center"/>
    </xf>
    <xf numFmtId="0" fontId="6" fillId="14" borderId="172" xfId="15" applyFont="1" applyFill="1" applyBorder="1" applyAlignment="1">
      <alignment horizontal="right" vertical="center"/>
    </xf>
    <xf numFmtId="0" fontId="0" fillId="14" borderId="165" xfId="0" applyFill="1" applyBorder="1" applyAlignment="1">
      <alignment horizontal="right" vertical="center"/>
    </xf>
    <xf numFmtId="38" fontId="20" fillId="14" borderId="172" xfId="8" applyFont="1" applyFill="1" applyBorder="1" applyAlignment="1">
      <alignment horizontal="right" vertical="center" shrinkToFit="1"/>
    </xf>
    <xf numFmtId="0" fontId="0" fillId="14" borderId="165" xfId="0" applyFill="1" applyBorder="1" applyAlignment="1">
      <alignment vertical="center" shrinkToFit="1"/>
    </xf>
    <xf numFmtId="0" fontId="20" fillId="19" borderId="183" xfId="15" applyFont="1" applyFill="1" applyBorder="1" applyAlignment="1">
      <alignment vertical="center" wrapText="1"/>
    </xf>
    <xf numFmtId="0" fontId="0" fillId="19" borderId="185" xfId="0" applyFill="1" applyBorder="1" applyAlignment="1">
      <alignment vertical="center" wrapText="1"/>
    </xf>
    <xf numFmtId="0" fontId="0" fillId="19" borderId="186" xfId="0" applyFill="1" applyBorder="1" applyAlignment="1">
      <alignment vertical="center" wrapText="1"/>
    </xf>
    <xf numFmtId="0" fontId="0" fillId="19" borderId="187" xfId="0" applyFill="1" applyBorder="1" applyAlignment="1">
      <alignment vertical="center" wrapText="1"/>
    </xf>
    <xf numFmtId="0" fontId="0" fillId="19" borderId="0" xfId="0" applyFill="1" applyBorder="1" applyAlignment="1">
      <alignment vertical="center" wrapText="1"/>
    </xf>
    <xf numFmtId="0" fontId="0" fillId="19" borderId="163" xfId="0" applyFill="1" applyBorder="1" applyAlignment="1">
      <alignment vertical="center" wrapText="1"/>
    </xf>
    <xf numFmtId="0" fontId="22" fillId="0" borderId="0" xfId="15" applyFont="1" applyAlignment="1">
      <alignment vertical="center"/>
    </xf>
    <xf numFmtId="0" fontId="76" fillId="0" borderId="0" xfId="0" applyFont="1" applyAlignment="1">
      <alignment vertical="center"/>
    </xf>
    <xf numFmtId="0" fontId="15" fillId="0" borderId="0" xfId="11" applyFont="1" applyAlignment="1">
      <alignment horizontal="left" vertical="center" wrapText="1"/>
    </xf>
    <xf numFmtId="0" fontId="14" fillId="22" borderId="125" xfId="11" applyFont="1" applyFill="1" applyBorder="1" applyAlignment="1">
      <alignment horizontal="center" vertical="center" wrapText="1"/>
    </xf>
    <xf numFmtId="0" fontId="0" fillId="22" borderId="54" xfId="0" applyFill="1" applyBorder="1" applyAlignment="1">
      <alignment horizontal="center" vertical="center" wrapText="1"/>
    </xf>
    <xf numFmtId="0" fontId="0" fillId="22" borderId="199" xfId="0" applyFill="1" applyBorder="1" applyAlignment="1">
      <alignment horizontal="center" vertical="center" wrapText="1"/>
    </xf>
    <xf numFmtId="0" fontId="14" fillId="0" borderId="106" xfId="11" applyNumberFormat="1" applyFont="1" applyBorder="1" applyAlignment="1">
      <alignment horizontal="center" vertical="center" shrinkToFit="1"/>
    </xf>
    <xf numFmtId="0" fontId="0" fillId="0" borderId="100" xfId="0" applyBorder="1" applyAlignment="1">
      <alignment horizontal="center" vertical="center" shrinkToFit="1"/>
    </xf>
    <xf numFmtId="0" fontId="15" fillId="0" borderId="106" xfId="11" applyNumberFormat="1" applyFont="1" applyBorder="1" applyAlignment="1">
      <alignment horizontal="center" vertical="center" wrapText="1"/>
    </xf>
    <xf numFmtId="0" fontId="0" fillId="0" borderId="100" xfId="0" applyBorder="1" applyAlignment="1">
      <alignment horizontal="center" vertical="center" wrapText="1"/>
    </xf>
    <xf numFmtId="0" fontId="14" fillId="22" borderId="189" xfId="11" applyFont="1" applyFill="1" applyBorder="1" applyAlignment="1">
      <alignment horizontal="center" vertical="center" wrapText="1"/>
    </xf>
    <xf numFmtId="0" fontId="14" fillId="22" borderId="32" xfId="11" applyFont="1" applyFill="1" applyBorder="1" applyAlignment="1">
      <alignment horizontal="center" vertical="center" wrapText="1"/>
    </xf>
    <xf numFmtId="38" fontId="14" fillId="0" borderId="103" xfId="11" applyNumberFormat="1" applyFont="1" applyBorder="1" applyAlignment="1">
      <alignment horizontal="center" vertical="center" wrapText="1"/>
    </xf>
    <xf numFmtId="0" fontId="0" fillId="0" borderId="104" xfId="0" applyBorder="1" applyAlignment="1">
      <alignment horizontal="center" vertical="center" wrapText="1"/>
    </xf>
    <xf numFmtId="38" fontId="14" fillId="0" borderId="5" xfId="11" applyNumberFormat="1" applyFont="1" applyBorder="1" applyAlignment="1">
      <alignment horizontal="center" vertical="center" wrapText="1"/>
    </xf>
    <xf numFmtId="0" fontId="0" fillId="0" borderId="22" xfId="0" applyBorder="1" applyAlignment="1">
      <alignment horizontal="center" vertical="center" wrapText="1"/>
    </xf>
    <xf numFmtId="0" fontId="14" fillId="0" borderId="0" xfId="11" applyFont="1" applyAlignment="1">
      <alignment horizontal="center" vertical="center"/>
    </xf>
    <xf numFmtId="3" fontId="6" fillId="14" borderId="0" xfId="11" applyNumberFormat="1" applyFont="1" applyFill="1" applyBorder="1" applyAlignment="1" applyProtection="1">
      <alignment horizontal="right" vertical="center"/>
      <protection locked="0"/>
    </xf>
    <xf numFmtId="3" fontId="0" fillId="14" borderId="0" xfId="0" applyNumberFormat="1" applyFill="1" applyBorder="1" applyAlignment="1" applyProtection="1">
      <alignment vertical="center"/>
      <protection locked="0"/>
    </xf>
    <xf numFmtId="0" fontId="14" fillId="22" borderId="28" xfId="11" applyFont="1" applyFill="1" applyBorder="1" applyAlignment="1">
      <alignment horizontal="left" vertical="center" wrapText="1"/>
    </xf>
    <xf numFmtId="0" fontId="14" fillId="22" borderId="17" xfId="11" applyFont="1" applyFill="1" applyBorder="1" applyAlignment="1">
      <alignment horizontal="left" vertical="center" wrapText="1"/>
    </xf>
    <xf numFmtId="0" fontId="14" fillId="22" borderId="5" xfId="11" applyFont="1" applyFill="1" applyBorder="1" applyAlignment="1">
      <alignment horizontal="center" vertical="center" wrapText="1"/>
    </xf>
    <xf numFmtId="0" fontId="0" fillId="22" borderId="21" xfId="0" applyFill="1" applyBorder="1" applyAlignment="1">
      <alignment horizontal="center" vertical="center" wrapText="1"/>
    </xf>
    <xf numFmtId="0" fontId="0" fillId="22" borderId="22" xfId="0" applyFill="1" applyBorder="1" applyAlignment="1">
      <alignment horizontal="center" vertical="center" wrapText="1"/>
    </xf>
    <xf numFmtId="0" fontId="14" fillId="22" borderId="88" xfId="11" applyFont="1" applyFill="1" applyBorder="1" applyAlignment="1">
      <alignment horizontal="center" vertical="center" wrapText="1"/>
    </xf>
    <xf numFmtId="0" fontId="14" fillId="22" borderId="18" xfId="11" applyFont="1" applyFill="1" applyBorder="1" applyAlignment="1">
      <alignment horizontal="center" vertical="center" wrapText="1"/>
    </xf>
    <xf numFmtId="0" fontId="14" fillId="22" borderId="37" xfId="11" applyFont="1" applyFill="1" applyBorder="1" applyAlignment="1">
      <alignment horizontal="center" vertical="center" wrapText="1"/>
    </xf>
    <xf numFmtId="0" fontId="14" fillId="22" borderId="54" xfId="11" applyFont="1" applyFill="1" applyBorder="1" applyAlignment="1">
      <alignment horizontal="center" vertical="center" wrapText="1"/>
    </xf>
    <xf numFmtId="0" fontId="14" fillId="22" borderId="62" xfId="11" applyFont="1" applyFill="1" applyBorder="1" applyAlignment="1">
      <alignment horizontal="center" vertical="center" wrapText="1"/>
    </xf>
    <xf numFmtId="0" fontId="6" fillId="0" borderId="6" xfId="11" applyFont="1" applyBorder="1" applyAlignment="1">
      <alignment horizontal="center" vertical="center"/>
    </xf>
    <xf numFmtId="0" fontId="73" fillId="0" borderId="6" xfId="0" applyFont="1" applyBorder="1" applyAlignment="1">
      <alignment horizontal="center" vertical="center"/>
    </xf>
    <xf numFmtId="0" fontId="24" fillId="0" borderId="0" xfId="11" applyFont="1" applyAlignment="1">
      <alignment horizontal="center" vertical="center"/>
    </xf>
    <xf numFmtId="0" fontId="12" fillId="0" borderId="0" xfId="11" applyFont="1" applyAlignment="1">
      <alignment horizontal="left" vertical="center" wrapText="1"/>
    </xf>
    <xf numFmtId="0" fontId="12" fillId="0" borderId="0" xfId="11" applyFont="1" applyAlignment="1">
      <alignment horizontal="left" vertical="center"/>
    </xf>
    <xf numFmtId="0" fontId="0" fillId="0" borderId="6" xfId="0" applyBorder="1" applyAlignment="1">
      <alignment horizontal="center" vertical="center"/>
    </xf>
    <xf numFmtId="0" fontId="6" fillId="0" borderId="6" xfId="11" applyFont="1" applyBorder="1" applyAlignment="1">
      <alignment horizontal="center" vertical="center" wrapText="1"/>
    </xf>
    <xf numFmtId="0" fontId="0" fillId="0" borderId="6" xfId="0" applyBorder="1" applyAlignment="1">
      <alignment horizontal="center" vertical="center" wrapText="1"/>
    </xf>
    <xf numFmtId="0" fontId="6" fillId="0" borderId="6" xfId="11" applyFont="1" applyFill="1" applyBorder="1" applyAlignment="1">
      <alignment horizontal="center" vertical="center" wrapText="1"/>
    </xf>
    <xf numFmtId="0" fontId="12" fillId="0" borderId="6" xfId="11" applyFont="1" applyBorder="1" applyAlignment="1">
      <alignment horizontal="left" vertical="center" wrapText="1"/>
    </xf>
    <xf numFmtId="0" fontId="0" fillId="0" borderId="6" xfId="0" applyBorder="1" applyAlignment="1">
      <alignment vertical="center" wrapText="1"/>
    </xf>
    <xf numFmtId="0" fontId="59" fillId="14" borderId="21" xfId="0" applyFont="1" applyFill="1" applyBorder="1" applyAlignment="1">
      <alignment vertical="center" shrinkToFit="1"/>
    </xf>
    <xf numFmtId="0" fontId="59" fillId="14" borderId="22" xfId="0" applyFont="1" applyFill="1" applyBorder="1" applyAlignment="1">
      <alignment vertical="center" shrinkToFit="1"/>
    </xf>
    <xf numFmtId="0" fontId="90" fillId="0" borderId="0" xfId="0" applyFont="1" applyFill="1" applyBorder="1" applyAlignment="1">
      <alignment horizontal="left" vertical="center"/>
    </xf>
    <xf numFmtId="0" fontId="60" fillId="0" borderId="0" xfId="0" applyFont="1" applyAlignment="1">
      <alignment horizontal="center" vertical="center"/>
    </xf>
    <xf numFmtId="0" fontId="60" fillId="0" borderId="19" xfId="0" applyFont="1" applyBorder="1" applyAlignment="1">
      <alignment horizontal="right" vertical="center"/>
    </xf>
    <xf numFmtId="0" fontId="60" fillId="14" borderId="133" xfId="0" applyFont="1" applyFill="1" applyBorder="1" applyAlignment="1">
      <alignment horizontal="right" vertical="center" shrinkToFit="1"/>
    </xf>
    <xf numFmtId="0" fontId="60" fillId="14" borderId="134" xfId="0" applyFont="1" applyFill="1" applyBorder="1" applyAlignment="1">
      <alignment horizontal="right" vertical="center" shrinkToFit="1"/>
    </xf>
    <xf numFmtId="0" fontId="60" fillId="14" borderId="12" xfId="0" applyFont="1" applyFill="1" applyBorder="1" applyAlignment="1">
      <alignment horizontal="right" vertical="center" shrinkToFit="1"/>
    </xf>
    <xf numFmtId="0" fontId="60" fillId="14" borderId="110" xfId="0" applyFont="1" applyFill="1" applyBorder="1" applyAlignment="1">
      <alignment horizontal="right" vertical="center" shrinkToFit="1"/>
    </xf>
    <xf numFmtId="0" fontId="60" fillId="0" borderId="127" xfId="0" applyFont="1" applyBorder="1" applyAlignment="1">
      <alignment horizontal="center" vertical="center"/>
    </xf>
    <xf numFmtId="0" fontId="60" fillId="0" borderId="111" xfId="0" applyFont="1" applyBorder="1" applyAlignment="1">
      <alignment horizontal="center" vertical="center"/>
    </xf>
    <xf numFmtId="0" fontId="64" fillId="0" borderId="0" xfId="0" applyFont="1" applyAlignment="1">
      <alignment horizontal="center" vertical="top" wrapText="1"/>
    </xf>
    <xf numFmtId="0" fontId="92" fillId="14" borderId="135" xfId="0" applyFont="1" applyFill="1" applyBorder="1" applyAlignment="1">
      <alignment horizontal="center" vertical="center" shrinkToFit="1"/>
    </xf>
    <xf numFmtId="0" fontId="92" fillId="14" borderId="127" xfId="0" applyFont="1" applyFill="1" applyBorder="1" applyAlignment="1">
      <alignment horizontal="center" vertical="center" shrinkToFit="1"/>
    </xf>
    <xf numFmtId="0" fontId="92" fillId="14" borderId="136" xfId="0" applyFont="1" applyFill="1" applyBorder="1" applyAlignment="1">
      <alignment horizontal="center" vertical="center" shrinkToFit="1"/>
    </xf>
    <xf numFmtId="0" fontId="92" fillId="14" borderId="111" xfId="0" applyFont="1" applyFill="1" applyBorder="1" applyAlignment="1">
      <alignment horizontal="center" vertical="center" shrinkToFit="1"/>
    </xf>
    <xf numFmtId="0" fontId="68" fillId="0" borderId="5" xfId="0" applyFont="1" applyFill="1" applyBorder="1" applyAlignment="1">
      <alignment horizontal="center" vertical="center"/>
    </xf>
    <xf numFmtId="0" fontId="68" fillId="0" borderId="22" xfId="0" applyFont="1" applyFill="1" applyBorder="1" applyAlignment="1">
      <alignment horizontal="center" vertical="center"/>
    </xf>
    <xf numFmtId="0" fontId="68" fillId="0" borderId="0" xfId="0" applyFont="1" applyFill="1" applyBorder="1" applyAlignment="1">
      <alignment horizontal="center" vertical="center"/>
    </xf>
    <xf numFmtId="0" fontId="69" fillId="0" borderId="137" xfId="0" applyFont="1" applyFill="1" applyBorder="1" applyAlignment="1">
      <alignment horizontal="center" vertical="center"/>
    </xf>
    <xf numFmtId="0" fontId="69" fillId="0" borderId="138" xfId="0" applyFont="1" applyFill="1" applyBorder="1" applyAlignment="1">
      <alignment horizontal="center" vertical="center"/>
    </xf>
    <xf numFmtId="0" fontId="84" fillId="0" borderId="0" xfId="0" applyFont="1" applyAlignment="1">
      <alignment horizontal="left" wrapText="1"/>
    </xf>
    <xf numFmtId="0" fontId="67" fillId="0" borderId="0" xfId="0" applyFont="1" applyFill="1" applyBorder="1" applyAlignment="1">
      <alignment horizontal="left"/>
    </xf>
    <xf numFmtId="0" fontId="67" fillId="0" borderId="78" xfId="0" applyFont="1" applyFill="1" applyBorder="1" applyAlignment="1">
      <alignment horizontal="left"/>
    </xf>
    <xf numFmtId="0" fontId="92" fillId="14" borderId="139" xfId="0" applyFont="1" applyFill="1" applyBorder="1" applyAlignment="1">
      <alignment horizontal="center" vertical="center" shrinkToFit="1"/>
    </xf>
    <xf numFmtId="0" fontId="92" fillId="14" borderId="140" xfId="0" applyFont="1" applyFill="1" applyBorder="1" applyAlignment="1">
      <alignment horizontal="center" vertical="center" shrinkToFit="1"/>
    </xf>
    <xf numFmtId="0" fontId="91" fillId="0" borderId="8" xfId="0" applyFont="1" applyFill="1" applyBorder="1" applyAlignment="1">
      <alignment horizontal="center" vertical="center" textRotation="255" shrinkToFit="1"/>
    </xf>
    <xf numFmtId="0" fontId="91" fillId="0" borderId="53" xfId="0" applyFont="1" applyFill="1" applyBorder="1" applyAlignment="1">
      <alignment horizontal="center" vertical="center" textRotation="255" shrinkToFit="1"/>
    </xf>
    <xf numFmtId="0" fontId="65" fillId="0" borderId="8" xfId="0" applyFont="1" applyFill="1" applyBorder="1" applyAlignment="1">
      <alignment horizontal="center" vertical="center" textRotation="255" wrapText="1"/>
    </xf>
    <xf numFmtId="0" fontId="65" fillId="0" borderId="54" xfId="0" applyFont="1" applyFill="1" applyBorder="1" applyAlignment="1">
      <alignment horizontal="center" vertical="center" textRotation="255" wrapText="1"/>
    </xf>
    <xf numFmtId="0" fontId="0" fillId="0" borderId="53" xfId="0" applyBorder="1" applyAlignment="1">
      <alignment horizontal="center" vertical="center" textRotation="255" wrapText="1"/>
    </xf>
    <xf numFmtId="0" fontId="65" fillId="0" borderId="22" xfId="0" applyFont="1" applyFill="1" applyBorder="1" applyAlignment="1">
      <alignment horizontal="center" vertical="center" textRotation="255" wrapText="1"/>
    </xf>
    <xf numFmtId="0" fontId="0" fillId="0" borderId="54" xfId="0" applyBorder="1" applyAlignment="1">
      <alignment horizontal="center" vertical="center" textRotation="255" wrapText="1"/>
    </xf>
    <xf numFmtId="0" fontId="70" fillId="0" borderId="6" xfId="0" applyFont="1" applyFill="1" applyBorder="1" applyAlignment="1">
      <alignment horizontal="center" vertical="center" textRotation="255"/>
    </xf>
    <xf numFmtId="0" fontId="65" fillId="0" borderId="6" xfId="0" applyFont="1" applyFill="1" applyBorder="1" applyAlignment="1">
      <alignment horizontal="center" vertical="center"/>
    </xf>
    <xf numFmtId="0" fontId="65" fillId="0" borderId="5"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22" xfId="0" applyFont="1" applyFill="1" applyBorder="1" applyAlignment="1">
      <alignment horizontal="center" vertical="center" wrapText="1"/>
    </xf>
    <xf numFmtId="0" fontId="93" fillId="0" borderId="6" xfId="0" applyFont="1" applyFill="1" applyBorder="1" applyAlignment="1">
      <alignment horizontal="center" vertical="center" textRotation="255"/>
    </xf>
    <xf numFmtId="0" fontId="65" fillId="0" borderId="6" xfId="0" applyFont="1" applyFill="1" applyBorder="1" applyAlignment="1">
      <alignment horizontal="center" vertical="center" textRotation="255" wrapText="1"/>
    </xf>
    <xf numFmtId="0" fontId="65" fillId="0" borderId="6" xfId="0" applyFont="1" applyFill="1" applyBorder="1" applyAlignment="1">
      <alignment horizontal="center" vertical="center" textRotation="255"/>
    </xf>
    <xf numFmtId="0" fontId="90" fillId="0" borderId="0" xfId="0" applyFont="1" applyFill="1" applyBorder="1" applyAlignment="1">
      <alignment horizontal="center" vertical="center"/>
    </xf>
    <xf numFmtId="0" fontId="65" fillId="0" borderId="5" xfId="0" applyFont="1" applyFill="1" applyBorder="1" applyAlignment="1">
      <alignment horizontal="center" vertical="center"/>
    </xf>
    <xf numFmtId="0" fontId="65" fillId="0" borderId="21" xfId="0" applyFont="1" applyFill="1" applyBorder="1" applyAlignment="1">
      <alignment horizontal="center" vertical="center"/>
    </xf>
    <xf numFmtId="0" fontId="65" fillId="0" borderId="22" xfId="0" applyFont="1" applyFill="1" applyBorder="1" applyAlignment="1">
      <alignment horizontal="center" vertical="center"/>
    </xf>
    <xf numFmtId="0" fontId="59" fillId="0" borderId="22" xfId="0" applyFont="1" applyBorder="1" applyAlignment="1">
      <alignment horizontal="center" vertical="center" textRotation="255" wrapText="1"/>
    </xf>
    <xf numFmtId="0" fontId="84" fillId="0" borderId="0" xfId="0" applyFont="1" applyAlignment="1">
      <alignment horizontal="left" vertical="center"/>
    </xf>
    <xf numFmtId="0" fontId="63" fillId="0" borderId="0" xfId="0" applyFont="1" applyBorder="1" applyAlignment="1">
      <alignment horizontal="center" vertical="center"/>
    </xf>
    <xf numFmtId="0" fontId="94" fillId="0" borderId="137" xfId="0" applyFont="1" applyBorder="1" applyAlignment="1">
      <alignment horizontal="center" vertical="center"/>
    </xf>
    <xf numFmtId="0" fontId="94" fillId="0" borderId="138" xfId="0" applyFont="1" applyBorder="1" applyAlignment="1">
      <alignment horizontal="center" vertical="center"/>
    </xf>
    <xf numFmtId="0" fontId="63" fillId="0" borderId="5" xfId="0" applyFont="1" applyBorder="1" applyAlignment="1">
      <alignment horizontal="center" vertical="center"/>
    </xf>
    <xf numFmtId="0" fontId="63" fillId="0" borderId="22" xfId="0" applyFont="1" applyBorder="1" applyAlignment="1">
      <alignment horizontal="center" vertical="center"/>
    </xf>
    <xf numFmtId="0" fontId="59" fillId="0" borderId="8" xfId="0" applyFont="1" applyBorder="1" applyAlignment="1">
      <alignment horizontal="center" vertical="center" textRotation="255" wrapText="1"/>
    </xf>
    <xf numFmtId="0" fontId="78" fillId="0" borderId="8" xfId="0" applyFont="1" applyBorder="1" applyAlignment="1">
      <alignment horizontal="center" vertical="center" textRotation="255" shrinkToFit="1"/>
    </xf>
    <xf numFmtId="0" fontId="78" fillId="0" borderId="53" xfId="0" applyFont="1" applyBorder="1" applyAlignment="1">
      <alignment horizontal="center" vertical="center" textRotation="255" shrinkToFit="1"/>
    </xf>
    <xf numFmtId="0" fontId="62" fillId="0" borderId="6" xfId="0" applyFont="1" applyBorder="1" applyAlignment="1">
      <alignment horizontal="center" vertical="center" textRotation="255"/>
    </xf>
    <xf numFmtId="0" fontId="59" fillId="0" borderId="6" xfId="0" applyFont="1" applyBorder="1" applyAlignment="1">
      <alignment horizontal="center" vertical="center"/>
    </xf>
    <xf numFmtId="0" fontId="59" fillId="0" borderId="54" xfId="0" applyFont="1" applyBorder="1" applyAlignment="1">
      <alignment horizontal="center" vertical="center" textRotation="255" wrapText="1"/>
    </xf>
    <xf numFmtId="0" fontId="59" fillId="0" borderId="5" xfId="0" applyFont="1" applyBorder="1" applyAlignment="1">
      <alignment horizontal="center" vertical="center" wrapText="1"/>
    </xf>
    <xf numFmtId="0" fontId="59" fillId="0" borderId="21" xfId="0" applyFont="1" applyBorder="1" applyAlignment="1">
      <alignment horizontal="center" vertical="center" wrapText="1"/>
    </xf>
    <xf numFmtId="0" fontId="59" fillId="0" borderId="22" xfId="0" applyFont="1" applyBorder="1" applyAlignment="1">
      <alignment horizontal="center" vertical="center" wrapText="1"/>
    </xf>
    <xf numFmtId="0" fontId="64" fillId="0" borderId="0" xfId="0" applyFont="1" applyAlignment="1">
      <alignment horizontal="center" vertical="center"/>
    </xf>
    <xf numFmtId="0" fontId="59" fillId="0" borderId="5" xfId="0" applyFont="1" applyBorder="1" applyAlignment="1">
      <alignment horizontal="center" vertical="center"/>
    </xf>
    <xf numFmtId="0" fontId="59" fillId="0" borderId="21" xfId="0" applyFont="1" applyBorder="1" applyAlignment="1">
      <alignment horizontal="center" vertical="center"/>
    </xf>
    <xf numFmtId="0" fontId="59" fillId="0" borderId="22" xfId="0" applyFont="1" applyBorder="1" applyAlignment="1">
      <alignment horizontal="center" vertical="center"/>
    </xf>
    <xf numFmtId="0" fontId="12" fillId="19" borderId="5" xfId="0" applyFont="1" applyFill="1" applyBorder="1" applyAlignment="1" applyProtection="1">
      <alignment vertical="center" wrapText="1"/>
      <protection locked="0"/>
    </xf>
    <xf numFmtId="0" fontId="76" fillId="19" borderId="21" xfId="0" applyFont="1" applyFill="1" applyBorder="1" applyAlignment="1" applyProtection="1">
      <alignment vertical="center" wrapText="1"/>
      <protection locked="0"/>
    </xf>
    <xf numFmtId="0" fontId="76" fillId="19" borderId="22" xfId="0" applyFont="1" applyFill="1" applyBorder="1" applyAlignment="1" applyProtection="1">
      <alignment vertical="center" wrapText="1"/>
      <protection locked="0"/>
    </xf>
    <xf numFmtId="0" fontId="6" fillId="0" borderId="6" xfId="0" applyFont="1" applyBorder="1" applyAlignment="1">
      <alignment vertical="center"/>
    </xf>
    <xf numFmtId="0" fontId="0" fillId="0" borderId="6" xfId="0" applyBorder="1" applyAlignment="1">
      <alignment vertical="center"/>
    </xf>
    <xf numFmtId="0" fontId="9" fillId="19" borderId="5" xfId="0" applyFont="1" applyFill="1" applyBorder="1" applyAlignment="1" applyProtection="1">
      <alignment vertical="center" wrapText="1"/>
      <protection locked="0"/>
    </xf>
    <xf numFmtId="0" fontId="75" fillId="19" borderId="21" xfId="0" applyFont="1" applyFill="1" applyBorder="1" applyAlignment="1" applyProtection="1">
      <alignment vertical="center" wrapText="1"/>
      <protection locked="0"/>
    </xf>
    <xf numFmtId="0" fontId="75" fillId="19" borderId="22" xfId="0" applyFont="1" applyFill="1" applyBorder="1" applyAlignment="1" applyProtection="1">
      <alignment vertical="center" wrapText="1"/>
      <protection locked="0"/>
    </xf>
    <xf numFmtId="0" fontId="42" fillId="0" borderId="0" xfId="0" applyFont="1" applyAlignment="1">
      <alignment horizontal="center" vertical="center"/>
    </xf>
    <xf numFmtId="0" fontId="6" fillId="0" borderId="6" xfId="0" applyFont="1" applyBorder="1" applyAlignment="1">
      <alignment horizontal="center" vertical="center"/>
    </xf>
    <xf numFmtId="0" fontId="75" fillId="0" borderId="21" xfId="0" applyFont="1" applyBorder="1" applyAlignment="1" applyProtection="1">
      <alignment vertical="center" wrapText="1"/>
      <protection locked="0"/>
    </xf>
    <xf numFmtId="0" fontId="75" fillId="0" borderId="22" xfId="0" applyFont="1" applyBorder="1" applyAlignment="1" applyProtection="1">
      <alignment vertical="center" wrapText="1"/>
      <protection locked="0"/>
    </xf>
    <xf numFmtId="0" fontId="6" fillId="0" borderId="5" xfId="0" applyFont="1" applyBorder="1" applyAlignment="1">
      <alignment horizontal="center" vertical="center"/>
    </xf>
    <xf numFmtId="0" fontId="0" fillId="19" borderId="85" xfId="0" applyFill="1" applyBorder="1" applyAlignment="1" applyProtection="1">
      <alignment vertical="center"/>
      <protection locked="0"/>
    </xf>
    <xf numFmtId="0" fontId="0" fillId="19" borderId="86" xfId="0" applyFill="1" applyBorder="1" applyAlignment="1" applyProtection="1">
      <alignment vertical="center"/>
      <protection locked="0"/>
    </xf>
    <xf numFmtId="0" fontId="0" fillId="19" borderId="96" xfId="0" applyFill="1" applyBorder="1" applyAlignment="1" applyProtection="1">
      <alignment vertical="center"/>
      <protection locked="0"/>
    </xf>
    <xf numFmtId="0" fontId="6" fillId="0" borderId="87" xfId="0" applyFont="1" applyFill="1" applyBorder="1" applyAlignment="1" applyProtection="1">
      <alignment horizontal="center" vertical="center"/>
    </xf>
    <xf numFmtId="0" fontId="0" fillId="0" borderId="123" xfId="0" applyBorder="1" applyAlignment="1">
      <alignment horizontal="center" vertical="center"/>
    </xf>
    <xf numFmtId="0" fontId="6" fillId="19" borderId="87" xfId="0" applyFont="1" applyFill="1" applyBorder="1" applyAlignment="1" applyProtection="1">
      <alignment horizontal="center" vertical="center"/>
    </xf>
    <xf numFmtId="0" fontId="0" fillId="19" borderId="123" xfId="0" applyFill="1" applyBorder="1" applyAlignment="1">
      <alignment vertical="center"/>
    </xf>
    <xf numFmtId="0" fontId="0" fillId="19" borderId="124" xfId="0" applyFill="1" applyBorder="1" applyAlignment="1">
      <alignment vertical="center"/>
    </xf>
    <xf numFmtId="0" fontId="15" fillId="0" borderId="35" xfId="0" applyFont="1" applyFill="1" applyBorder="1" applyAlignment="1" applyProtection="1">
      <alignment horizontal="center" vertical="center"/>
    </xf>
    <xf numFmtId="0" fontId="0" fillId="0" borderId="37" xfId="0" applyBorder="1" applyAlignment="1">
      <alignment horizontal="center" vertical="center"/>
    </xf>
    <xf numFmtId="0" fontId="0" fillId="19" borderId="192" xfId="0" applyFill="1" applyBorder="1" applyAlignment="1" applyProtection="1">
      <alignment vertical="center"/>
      <protection locked="0"/>
    </xf>
    <xf numFmtId="0" fontId="0" fillId="19" borderId="193" xfId="0" applyFill="1" applyBorder="1" applyAlignment="1" applyProtection="1">
      <alignment vertical="center"/>
      <protection locked="0"/>
    </xf>
    <xf numFmtId="0" fontId="0" fillId="19" borderId="194" xfId="0" applyFill="1" applyBorder="1" applyAlignment="1" applyProtection="1">
      <alignment vertical="center"/>
      <protection locked="0"/>
    </xf>
    <xf numFmtId="0" fontId="6" fillId="0" borderId="188" xfId="0" applyFont="1" applyBorder="1" applyAlignment="1" applyProtection="1">
      <alignment vertical="center" textRotation="255"/>
    </xf>
    <xf numFmtId="0" fontId="6" fillId="0" borderId="59" xfId="0" applyFont="1" applyBorder="1" applyAlignment="1" applyProtection="1">
      <alignment vertical="center" textRotation="255"/>
    </xf>
    <xf numFmtId="0" fontId="6" fillId="0" borderId="191" xfId="0" applyFont="1" applyBorder="1" applyAlignment="1" applyProtection="1">
      <alignment vertical="center" textRotation="255"/>
    </xf>
    <xf numFmtId="0" fontId="15" fillId="0" borderId="195" xfId="0" applyFont="1" applyFill="1" applyBorder="1" applyAlignment="1" applyProtection="1">
      <alignment horizontal="center" vertical="center"/>
    </xf>
    <xf numFmtId="0" fontId="0" fillId="0" borderId="196" xfId="0" applyBorder="1" applyAlignment="1">
      <alignment horizontal="center" vertical="center"/>
    </xf>
    <xf numFmtId="0" fontId="6" fillId="19" borderId="195" xfId="0" applyFont="1" applyFill="1" applyBorder="1" applyAlignment="1" applyProtection="1">
      <alignment horizontal="center" vertical="center"/>
    </xf>
    <xf numFmtId="0" fontId="0" fillId="19" borderId="197" xfId="0" applyFill="1" applyBorder="1" applyAlignment="1">
      <alignment vertical="center"/>
    </xf>
    <xf numFmtId="0" fontId="0" fillId="19" borderId="198" xfId="0" applyFill="1" applyBorder="1" applyAlignment="1">
      <alignment vertical="center"/>
    </xf>
    <xf numFmtId="0" fontId="15" fillId="0" borderId="85" xfId="0" applyFont="1" applyFill="1" applyBorder="1" applyAlignment="1" applyProtection="1">
      <alignment horizontal="center" vertical="center"/>
    </xf>
    <xf numFmtId="0" fontId="0" fillId="0" borderId="48" xfId="0" applyBorder="1" applyAlignment="1">
      <alignment horizontal="center" vertical="center"/>
    </xf>
    <xf numFmtId="0" fontId="6" fillId="0" borderId="85" xfId="0" applyFont="1" applyFill="1" applyBorder="1" applyAlignment="1" applyProtection="1">
      <alignment horizontal="center" vertical="center"/>
    </xf>
    <xf numFmtId="0" fontId="0" fillId="0" borderId="86" xfId="0" applyBorder="1" applyAlignment="1">
      <alignment horizontal="center" vertical="center"/>
    </xf>
    <xf numFmtId="0" fontId="6" fillId="0" borderId="5" xfId="0" applyFont="1" applyFill="1" applyBorder="1" applyAlignment="1" applyProtection="1">
      <alignment horizontal="center" vertical="center" shrinkToFit="1"/>
    </xf>
    <xf numFmtId="0" fontId="0" fillId="0" borderId="21" xfId="0" applyBorder="1" applyAlignment="1">
      <alignment horizontal="center" vertical="center" shrinkToFit="1"/>
    </xf>
    <xf numFmtId="179" fontId="15" fillId="0" borderId="5" xfId="0" applyNumberFormat="1" applyFont="1" applyFill="1" applyBorder="1" applyAlignment="1" applyProtection="1">
      <alignment horizontal="center" vertical="center"/>
    </xf>
    <xf numFmtId="179" fontId="15" fillId="0" borderId="106" xfId="0" applyNumberFormat="1" applyFont="1" applyFill="1" applyBorder="1" applyAlignment="1" applyProtection="1">
      <alignment horizontal="center" vertical="center"/>
    </xf>
    <xf numFmtId="0" fontId="0" fillId="0" borderId="99" xfId="0" applyBorder="1" applyAlignment="1">
      <alignment horizontal="center" vertical="center"/>
    </xf>
    <xf numFmtId="0" fontId="15" fillId="0" borderId="17" xfId="0" applyFont="1" applyFill="1" applyBorder="1" applyAlignment="1" applyProtection="1">
      <alignment horizontal="center" vertical="center"/>
    </xf>
    <xf numFmtId="0" fontId="0" fillId="0" borderId="18" xfId="0" applyBorder="1" applyAlignment="1">
      <alignment horizontal="center" vertical="center"/>
    </xf>
    <xf numFmtId="0" fontId="15" fillId="0" borderId="189" xfId="0" applyFont="1" applyFill="1" applyBorder="1" applyAlignment="1" applyProtection="1">
      <alignment horizontal="center" vertical="center"/>
    </xf>
    <xf numFmtId="0" fontId="0" fillId="0" borderId="126" xfId="0" applyBorder="1" applyAlignment="1">
      <alignment horizontal="center" vertical="center"/>
    </xf>
    <xf numFmtId="0" fontId="0" fillId="0" borderId="32" xfId="0" applyBorder="1" applyAlignment="1" applyProtection="1">
      <alignment horizontal="center" vertical="center"/>
    </xf>
    <xf numFmtId="0" fontId="0" fillId="0" borderId="62" xfId="0" applyBorder="1" applyAlignment="1">
      <alignment horizontal="center" vertical="center"/>
    </xf>
    <xf numFmtId="0" fontId="0" fillId="19" borderId="134" xfId="0" applyFill="1" applyBorder="1" applyAlignment="1" applyProtection="1">
      <alignment vertical="center"/>
      <protection locked="0"/>
    </xf>
    <xf numFmtId="0" fontId="0" fillId="19" borderId="127" xfId="0" applyFill="1" applyBorder="1" applyAlignment="1" applyProtection="1">
      <alignment vertical="center"/>
      <protection locked="0"/>
    </xf>
    <xf numFmtId="0" fontId="0" fillId="19" borderId="82" xfId="0" applyFill="1" applyBorder="1" applyAlignment="1" applyProtection="1">
      <alignment vertical="center"/>
      <protection locked="0"/>
    </xf>
    <xf numFmtId="0" fontId="0" fillId="19" borderId="83" xfId="0" applyFill="1" applyBorder="1" applyAlignment="1" applyProtection="1">
      <alignment vertical="center"/>
      <protection locked="0"/>
    </xf>
    <xf numFmtId="0" fontId="0" fillId="19" borderId="190" xfId="0" applyFill="1" applyBorder="1" applyAlignment="1" applyProtection="1">
      <alignment vertical="center"/>
      <protection locked="0"/>
    </xf>
    <xf numFmtId="0" fontId="15" fillId="0" borderId="87" xfId="0" applyFont="1" applyFill="1" applyBorder="1" applyAlignment="1" applyProtection="1">
      <alignment horizontal="center" vertical="center"/>
    </xf>
    <xf numFmtId="0" fontId="0" fillId="0" borderId="47" xfId="0" applyBorder="1" applyAlignment="1">
      <alignment horizontal="center" vertical="center"/>
    </xf>
    <xf numFmtId="0" fontId="42" fillId="0" borderId="0" xfId="0" applyFont="1" applyAlignment="1" applyProtection="1">
      <alignment horizontal="center" vertical="center"/>
    </xf>
    <xf numFmtId="0" fontId="6" fillId="0" borderId="67" xfId="11" applyFont="1" applyBorder="1" applyAlignment="1">
      <alignment vertical="center" wrapText="1"/>
    </xf>
    <xf numFmtId="0" fontId="0" fillId="0" borderId="67" xfId="0" applyBorder="1" applyAlignment="1">
      <alignment vertical="center" wrapText="1"/>
    </xf>
    <xf numFmtId="0" fontId="12" fillId="22" borderId="85" xfId="11" applyFont="1" applyFill="1" applyBorder="1" applyAlignment="1">
      <alignment horizontal="left" vertical="center" wrapText="1" shrinkToFit="1"/>
    </xf>
    <xf numFmtId="0" fontId="12" fillId="22" borderId="48" xfId="11" applyFont="1" applyFill="1" applyBorder="1" applyAlignment="1">
      <alignment horizontal="left" vertical="center" wrapText="1" shrinkToFit="1"/>
    </xf>
    <xf numFmtId="0" fontId="14" fillId="0" borderId="32" xfId="11" applyFont="1" applyBorder="1" applyAlignment="1">
      <alignment horizontal="center" vertical="center" wrapText="1"/>
    </xf>
    <xf numFmtId="0" fontId="14" fillId="0" borderId="78" xfId="11" applyFont="1" applyBorder="1" applyAlignment="1">
      <alignment horizontal="center" vertical="center" wrapText="1"/>
    </xf>
    <xf numFmtId="0" fontId="14" fillId="0" borderId="62" xfId="11" applyFont="1" applyBorder="1" applyAlignment="1">
      <alignment horizontal="center" vertical="center" wrapText="1"/>
    </xf>
    <xf numFmtId="0" fontId="24" fillId="0" borderId="0" xfId="11" applyFont="1" applyFill="1" applyAlignment="1">
      <alignment horizontal="center" vertical="center"/>
    </xf>
    <xf numFmtId="185" fontId="14" fillId="14" borderId="6" xfId="11" applyNumberFormat="1" applyFont="1" applyFill="1" applyBorder="1" applyAlignment="1">
      <alignment horizontal="center" vertical="center" wrapText="1"/>
    </xf>
    <xf numFmtId="0" fontId="6" fillId="0" borderId="141" xfId="11" applyFont="1" applyBorder="1" applyAlignment="1">
      <alignment horizontal="center" vertical="center"/>
    </xf>
    <xf numFmtId="0" fontId="6" fillId="0" borderId="142" xfId="11" applyFont="1" applyBorder="1" applyAlignment="1">
      <alignment horizontal="center" vertical="center"/>
    </xf>
    <xf numFmtId="0" fontId="6" fillId="0" borderId="143" xfId="11" applyFont="1" applyBorder="1" applyAlignment="1">
      <alignment horizontal="center" vertical="center"/>
    </xf>
    <xf numFmtId="0" fontId="6" fillId="0" borderId="144" xfId="11" applyFont="1" applyBorder="1" applyAlignment="1">
      <alignment horizontal="center" vertical="center"/>
    </xf>
    <xf numFmtId="0" fontId="6" fillId="0" borderId="145" xfId="11" applyFont="1" applyBorder="1" applyAlignment="1">
      <alignment horizontal="center" vertical="center"/>
    </xf>
    <xf numFmtId="0" fontId="6" fillId="0" borderId="146" xfId="11" applyFont="1" applyBorder="1" applyAlignment="1">
      <alignment horizontal="center" vertical="center"/>
    </xf>
    <xf numFmtId="0" fontId="6" fillId="0" borderId="147" xfId="11" applyFont="1" applyBorder="1" applyAlignment="1">
      <alignment horizontal="center" vertical="center"/>
    </xf>
    <xf numFmtId="0" fontId="6" fillId="0" borderId="148" xfId="11" applyFont="1" applyBorder="1" applyAlignment="1">
      <alignment horizontal="center" vertical="center"/>
    </xf>
    <xf numFmtId="0" fontId="6" fillId="0" borderId="149" xfId="11" applyFont="1" applyBorder="1" applyAlignment="1">
      <alignment horizontal="center" vertical="center"/>
    </xf>
    <xf numFmtId="0" fontId="12" fillId="0" borderId="5" xfId="11" applyFont="1" applyFill="1" applyBorder="1" applyAlignment="1">
      <alignment horizontal="left" vertical="center" indent="3" shrinkToFit="1"/>
    </xf>
    <xf numFmtId="0" fontId="12" fillId="0" borderId="22" xfId="11" applyFont="1" applyFill="1" applyBorder="1" applyAlignment="1">
      <alignment horizontal="left" vertical="center" indent="3" shrinkToFit="1"/>
    </xf>
    <xf numFmtId="0" fontId="12" fillId="0" borderId="8" xfId="11" applyFont="1" applyFill="1" applyBorder="1" applyAlignment="1">
      <alignment horizontal="center" vertical="center" wrapText="1" shrinkToFit="1"/>
    </xf>
    <xf numFmtId="0" fontId="12" fillId="0" borderId="54" xfId="11" applyFont="1" applyFill="1" applyBorder="1" applyAlignment="1">
      <alignment horizontal="center" vertical="center" wrapText="1" shrinkToFit="1"/>
    </xf>
    <xf numFmtId="0" fontId="12" fillId="0" borderId="53" xfId="11" applyFont="1" applyFill="1" applyBorder="1" applyAlignment="1">
      <alignment horizontal="center" vertical="center" wrapText="1" shrinkToFit="1"/>
    </xf>
    <xf numFmtId="0" fontId="12" fillId="19" borderId="5" xfId="11" applyFont="1" applyFill="1" applyBorder="1" applyAlignment="1" applyProtection="1">
      <alignment horizontal="left" vertical="center" wrapText="1" shrinkToFit="1"/>
      <protection locked="0"/>
    </xf>
    <xf numFmtId="0" fontId="12" fillId="19" borderId="22" xfId="11" applyFont="1" applyFill="1" applyBorder="1" applyAlignment="1" applyProtection="1">
      <alignment horizontal="left" vertical="center" wrapText="1" shrinkToFit="1"/>
      <protection locked="0"/>
    </xf>
    <xf numFmtId="0" fontId="14" fillId="0" borderId="28" xfId="11" applyFont="1" applyBorder="1" applyAlignment="1">
      <alignment horizontal="center" vertical="center" wrapText="1"/>
    </xf>
    <xf numFmtId="0" fontId="14" fillId="0" borderId="88" xfId="11" applyFont="1" applyBorder="1" applyAlignment="1">
      <alignment horizontal="center" vertical="center" wrapText="1"/>
    </xf>
    <xf numFmtId="0" fontId="14" fillId="14" borderId="6" xfId="11" applyFont="1" applyFill="1" applyBorder="1" applyAlignment="1">
      <alignment horizontal="center" vertical="center" wrapText="1"/>
    </xf>
    <xf numFmtId="0" fontId="14" fillId="0" borderId="5" xfId="11" applyFont="1" applyBorder="1" applyAlignment="1">
      <alignment horizontal="center" vertical="center" wrapText="1"/>
    </xf>
    <xf numFmtId="0" fontId="14" fillId="0" borderId="22" xfId="11" applyFont="1" applyBorder="1" applyAlignment="1">
      <alignment horizontal="center" vertical="center" wrapText="1"/>
    </xf>
    <xf numFmtId="0" fontId="57" fillId="19" borderId="28" xfId="0" applyFont="1" applyFill="1" applyBorder="1" applyAlignment="1" applyProtection="1">
      <alignment vertical="center"/>
      <protection locked="0"/>
    </xf>
    <xf numFmtId="0" fontId="57" fillId="19" borderId="67" xfId="0" applyFont="1" applyFill="1" applyBorder="1" applyAlignment="1" applyProtection="1">
      <alignment vertical="center"/>
      <protection locked="0"/>
    </xf>
    <xf numFmtId="0" fontId="57" fillId="19" borderId="88" xfId="0" applyFont="1" applyFill="1" applyBorder="1" applyAlignment="1" applyProtection="1">
      <alignment vertical="center"/>
      <protection locked="0"/>
    </xf>
    <xf numFmtId="0" fontId="57" fillId="19" borderId="32" xfId="0" applyFont="1" applyFill="1" applyBorder="1" applyAlignment="1" applyProtection="1">
      <alignment vertical="center"/>
      <protection locked="0"/>
    </xf>
    <xf numFmtId="0" fontId="57" fillId="19" borderId="78" xfId="0" applyFont="1" applyFill="1" applyBorder="1" applyAlignment="1" applyProtection="1">
      <alignment vertical="center"/>
      <protection locked="0"/>
    </xf>
    <xf numFmtId="0" fontId="57" fillId="19" borderId="62" xfId="0" applyFont="1" applyFill="1" applyBorder="1" applyAlignment="1" applyProtection="1">
      <alignment vertical="center"/>
      <protection locked="0"/>
    </xf>
    <xf numFmtId="0" fontId="12" fillId="22" borderId="5" xfId="11" applyFont="1" applyFill="1" applyBorder="1" applyAlignment="1">
      <alignment horizontal="left" vertical="center" wrapText="1" indent="1" shrinkToFit="1"/>
    </xf>
    <xf numFmtId="0" fontId="12" fillId="22" borderId="22" xfId="11" applyFont="1" applyFill="1" applyBorder="1" applyAlignment="1">
      <alignment horizontal="left" vertical="center" wrapText="1" indent="1" shrinkToFit="1"/>
    </xf>
    <xf numFmtId="0" fontId="12" fillId="0" borderId="5" xfId="11" applyFont="1" applyFill="1" applyBorder="1" applyAlignment="1">
      <alignment horizontal="left" vertical="center" indent="1" shrinkToFit="1"/>
    </xf>
    <xf numFmtId="0" fontId="0" fillId="0" borderId="22" xfId="0" applyBorder="1" applyAlignment="1">
      <alignment horizontal="left" vertical="center" indent="1" shrinkToFit="1"/>
    </xf>
    <xf numFmtId="0" fontId="12" fillId="0" borderId="87" xfId="11" applyFont="1" applyFill="1" applyBorder="1" applyAlignment="1">
      <alignment horizontal="left" vertical="center" indent="1" shrinkToFit="1"/>
    </xf>
    <xf numFmtId="0" fontId="0" fillId="0" borderId="47" xfId="0" applyBorder="1" applyAlignment="1">
      <alignment horizontal="left" vertical="center" indent="1" shrinkToFit="1"/>
    </xf>
    <xf numFmtId="0" fontId="14" fillId="0" borderId="78" xfId="11" applyFont="1" applyBorder="1" applyAlignment="1">
      <alignment horizontal="justify" vertical="center"/>
    </xf>
    <xf numFmtId="0" fontId="12" fillId="0" borderId="5" xfId="11" applyFont="1" applyFill="1" applyBorder="1" applyAlignment="1">
      <alignment horizontal="left" vertical="center" wrapText="1" indent="1" shrinkToFit="1"/>
    </xf>
    <xf numFmtId="0" fontId="12" fillId="0" borderId="22" xfId="11" applyFont="1" applyFill="1" applyBorder="1" applyAlignment="1">
      <alignment horizontal="left" vertical="center" wrapText="1" indent="1" shrinkToFit="1"/>
    </xf>
    <xf numFmtId="0" fontId="12" fillId="22" borderId="61" xfId="11" applyFont="1" applyFill="1" applyBorder="1" applyAlignment="1">
      <alignment horizontal="left" vertical="center" wrapText="1" shrinkToFit="1"/>
    </xf>
    <xf numFmtId="0" fontId="12" fillId="22" borderId="79" xfId="11" applyFont="1" applyFill="1" applyBorder="1" applyAlignment="1">
      <alignment horizontal="left" vertical="center" wrapText="1" shrinkToFit="1"/>
    </xf>
    <xf numFmtId="0" fontId="72" fillId="0" borderId="0" xfId="0" applyFont="1" applyAlignment="1">
      <alignment horizontal="center" vertical="center"/>
    </xf>
  </cellXfs>
  <cellStyles count="28">
    <cellStyle name="スタイル 1" xfId="1"/>
    <cellStyle name="パーセント" xfId="2" builtinId="5"/>
    <cellStyle name="パーセント 2" xfId="3"/>
    <cellStyle name="パーセント 2 2" xfId="25"/>
    <cellStyle name="ハイパーリンク 2" xfId="4"/>
    <cellStyle name="ハイパーリンク 3" xfId="5"/>
    <cellStyle name="桁区切り" xfId="6" builtinId="6"/>
    <cellStyle name="桁区切り 2" xfId="7"/>
    <cellStyle name="桁区切り 2 10" xfId="8"/>
    <cellStyle name="桁区切り 3" xfId="26"/>
    <cellStyle name="通貨 2" xfId="9"/>
    <cellStyle name="標準" xfId="0" builtinId="0"/>
    <cellStyle name="標準 2" xfId="10"/>
    <cellStyle name="標準 2 2" xfId="11"/>
    <cellStyle name="標準 2 3" xfId="12"/>
    <cellStyle name="標準 2 4" xfId="13"/>
    <cellStyle name="標準 2 5" xfId="27"/>
    <cellStyle name="標準 3" xfId="14"/>
    <cellStyle name="標準 4" xfId="15"/>
    <cellStyle name="標準 5" xfId="16"/>
    <cellStyle name="標準 5 2" xfId="17"/>
    <cellStyle name="標準 5 2 2" xfId="24"/>
    <cellStyle name="標準 6" xfId="18"/>
    <cellStyle name="標準 7" xfId="19"/>
    <cellStyle name="標準 8" xfId="20"/>
    <cellStyle name="標準 9" xfId="21"/>
    <cellStyle name="標準 9 2" xfId="22"/>
    <cellStyle name="標準_様式11コスト計算式" xfId="23"/>
  </cellStyles>
  <dxfs count="60">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patternType="solid">
          <bgColor theme="0" tint="-0.14996795556505021"/>
        </patternFill>
      </fill>
      <border>
        <left/>
        <right/>
        <top/>
        <bottom/>
      </border>
    </dxf>
    <dxf>
      <fill>
        <patternFill>
          <bgColor theme="0" tint="-0.34998626667073579"/>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ont>
        <color auto="1"/>
      </font>
      <fill>
        <patternFill>
          <bgColor rgb="FFFF0000"/>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FFFF99"/>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V$19" lockText="1" noThreeD="1"/>
</file>

<file path=xl/ctrlProps/ctrlProp11.xml><?xml version="1.0" encoding="utf-8"?>
<formControlPr xmlns="http://schemas.microsoft.com/office/spreadsheetml/2009/9/main" objectType="CheckBox" fmlaLink="$W$19" lockText="1" noThreeD="1"/>
</file>

<file path=xl/ctrlProps/ctrlProp12.xml><?xml version="1.0" encoding="utf-8"?>
<formControlPr xmlns="http://schemas.microsoft.com/office/spreadsheetml/2009/9/main" objectType="CheckBox" fmlaLink="データ参照シート!$B$116" lockText="1" noThreeD="1"/>
</file>

<file path=xl/ctrlProps/ctrlProp13.xml><?xml version="1.0" encoding="utf-8"?>
<formControlPr xmlns="http://schemas.microsoft.com/office/spreadsheetml/2009/9/main" objectType="CheckBox" fmlaLink="データ参照シート!$B$117" lockText="1" noThreeD="1"/>
</file>

<file path=xl/ctrlProps/ctrlProp14.xml><?xml version="1.0" encoding="utf-8"?>
<formControlPr xmlns="http://schemas.microsoft.com/office/spreadsheetml/2009/9/main" objectType="CheckBox" fmlaLink="データ参照シート!$B$118" lockText="1" noThreeD="1"/>
</file>

<file path=xl/ctrlProps/ctrlProp15.xml><?xml version="1.0" encoding="utf-8"?>
<formControlPr xmlns="http://schemas.microsoft.com/office/spreadsheetml/2009/9/main" objectType="CheckBox" fmlaLink="データ参照シート!$B$119" lockText="1" noThreeD="1"/>
</file>

<file path=xl/ctrlProps/ctrlProp16.xml><?xml version="1.0" encoding="utf-8"?>
<formControlPr xmlns="http://schemas.microsoft.com/office/spreadsheetml/2009/9/main" objectType="CheckBox" fmlaLink="$V$12" lockText="1" noThreeD="1"/>
</file>

<file path=xl/ctrlProps/ctrlProp17.xml><?xml version="1.0" encoding="utf-8"?>
<formControlPr xmlns="http://schemas.microsoft.com/office/spreadsheetml/2009/9/main" objectType="CheckBox" fmlaLink="$W$12" lockText="1" noThreeD="1"/>
</file>

<file path=xl/ctrlProps/ctrlProp18.xml><?xml version="1.0" encoding="utf-8"?>
<formControlPr xmlns="http://schemas.microsoft.com/office/spreadsheetml/2009/9/main" objectType="CheckBox" fmlaLink="$V$21" lockText="1" noThreeD="1"/>
</file>

<file path=xl/ctrlProps/ctrlProp19.xml><?xml version="1.0" encoding="utf-8"?>
<formControlPr xmlns="http://schemas.microsoft.com/office/spreadsheetml/2009/9/main" objectType="CheckBox" fmlaLink="$W$2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データ参照シート!$B$132" lockText="1" noThreeD="1"/>
</file>

<file path=xl/ctrlProps/ctrlProp21.xml><?xml version="1.0" encoding="utf-8"?>
<formControlPr xmlns="http://schemas.microsoft.com/office/spreadsheetml/2009/9/main" objectType="CheckBox" fmlaLink="データ参照シート!$B$133" lockText="1" noThreeD="1"/>
</file>

<file path=xl/ctrlProps/ctrlProp22.xml><?xml version="1.0" encoding="utf-8"?>
<formControlPr xmlns="http://schemas.microsoft.com/office/spreadsheetml/2009/9/main" objectType="CheckBox" fmlaLink="データ参照シート!$B$134" lockText="1" noThreeD="1"/>
</file>

<file path=xl/ctrlProps/ctrlProp23.xml><?xml version="1.0" encoding="utf-8"?>
<formControlPr xmlns="http://schemas.microsoft.com/office/spreadsheetml/2009/9/main" objectType="CheckBox" fmlaLink="データ参照シート!$B$135" lockText="1" noThreeD="1"/>
</file>

<file path=xl/ctrlProps/ctrlProp24.xml><?xml version="1.0" encoding="utf-8"?>
<formControlPr xmlns="http://schemas.microsoft.com/office/spreadsheetml/2009/9/main" objectType="CheckBox" fmlaLink="$V$13" lockText="1" noThreeD="1"/>
</file>

<file path=xl/ctrlProps/ctrlProp25.xml><?xml version="1.0" encoding="utf-8"?>
<formControlPr xmlns="http://schemas.microsoft.com/office/spreadsheetml/2009/9/main" objectType="CheckBox" fmlaLink="$W$13" lockText="1" noThreeD="1"/>
</file>

<file path=xl/ctrlProps/ctrlProp26.xml><?xml version="1.0" encoding="utf-8"?>
<formControlPr xmlns="http://schemas.microsoft.com/office/spreadsheetml/2009/9/main" objectType="CheckBox" fmlaLink="$V$19" lockText="1" noThreeD="1"/>
</file>

<file path=xl/ctrlProps/ctrlProp27.xml><?xml version="1.0" encoding="utf-8"?>
<formControlPr xmlns="http://schemas.microsoft.com/office/spreadsheetml/2009/9/main" objectType="CheckBox" fmlaLink="$W$19" lockText="1" noThreeD="1"/>
</file>

<file path=xl/ctrlProps/ctrlProp28.xml><?xml version="1.0" encoding="utf-8"?>
<formControlPr xmlns="http://schemas.microsoft.com/office/spreadsheetml/2009/9/main" objectType="CheckBox" fmlaLink="データ参照シート!$B$148" lockText="1" noThreeD="1"/>
</file>

<file path=xl/ctrlProps/ctrlProp29.xml><?xml version="1.0" encoding="utf-8"?>
<formControlPr xmlns="http://schemas.microsoft.com/office/spreadsheetml/2009/9/main" objectType="CheckBox" fmlaLink="データ参照シート!$B$149"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データ参照シート!$B$150" lockText="1" noThreeD="1"/>
</file>

<file path=xl/ctrlProps/ctrlProp31.xml><?xml version="1.0" encoding="utf-8"?>
<formControlPr xmlns="http://schemas.microsoft.com/office/spreadsheetml/2009/9/main" objectType="CheckBox" fmlaLink="データ参照シート!$B$151" lockText="1" noThreeD="1"/>
</file>

<file path=xl/ctrlProps/ctrlProp32.xml><?xml version="1.0" encoding="utf-8"?>
<formControlPr xmlns="http://schemas.microsoft.com/office/spreadsheetml/2009/9/main" objectType="CheckBox" fmlaLink="$V$13" lockText="1" noThreeD="1"/>
</file>

<file path=xl/ctrlProps/ctrlProp33.xml><?xml version="1.0" encoding="utf-8"?>
<formControlPr xmlns="http://schemas.microsoft.com/office/spreadsheetml/2009/9/main" objectType="CheckBox" fmlaLink="$W$13" lockText="1" noThreeD="1"/>
</file>

<file path=xl/ctrlProps/ctrlProp34.xml><?xml version="1.0" encoding="utf-8"?>
<formControlPr xmlns="http://schemas.microsoft.com/office/spreadsheetml/2009/9/main" objectType="CheckBox" fmlaLink="$V$25" lockText="1" noThreeD="1"/>
</file>

<file path=xl/ctrlProps/ctrlProp35.xml><?xml version="1.0" encoding="utf-8"?>
<formControlPr xmlns="http://schemas.microsoft.com/office/spreadsheetml/2009/9/main" objectType="CheckBox" fmlaLink="$W$25" lockText="1" noThreeD="1"/>
</file>

<file path=xl/ctrlProps/ctrlProp36.xml><?xml version="1.0" encoding="utf-8"?>
<formControlPr xmlns="http://schemas.microsoft.com/office/spreadsheetml/2009/9/main" objectType="CheckBox" fmlaLink="$V$19" lockText="1" noThreeD="1"/>
</file>

<file path=xl/ctrlProps/ctrlProp37.xml><?xml version="1.0" encoding="utf-8"?>
<formControlPr xmlns="http://schemas.microsoft.com/office/spreadsheetml/2009/9/main" objectType="CheckBox" fmlaLink="$W$19" lockText="1" noThreeD="1"/>
</file>

<file path=xl/ctrlProps/ctrlProp38.xml><?xml version="1.0" encoding="utf-8"?>
<formControlPr xmlns="http://schemas.microsoft.com/office/spreadsheetml/2009/9/main" objectType="CheckBox" fmlaLink="$V$34" lockText="1" noThreeD="1"/>
</file>

<file path=xl/ctrlProps/ctrlProp39.xml><?xml version="1.0" encoding="utf-8"?>
<formControlPr xmlns="http://schemas.microsoft.com/office/spreadsheetml/2009/9/main" objectType="CheckBox" fmlaLink="$W$34" lockText="1" noThreeD="1"/>
</file>

<file path=xl/ctrlProps/ctrlProp4.xml><?xml version="1.0" encoding="utf-8"?>
<formControlPr xmlns="http://schemas.microsoft.com/office/spreadsheetml/2009/9/main" objectType="CheckBox" fmlaLink="データ参照シート!$B$100" lockText="1" noThreeD="1"/>
</file>

<file path=xl/ctrlProps/ctrlProp40.xml><?xml version="1.0" encoding="utf-8"?>
<formControlPr xmlns="http://schemas.microsoft.com/office/spreadsheetml/2009/9/main" objectType="CheckBox" fmlaLink="データ参照シート!$B$164" lockText="1" noThreeD="1"/>
</file>

<file path=xl/ctrlProps/ctrlProp41.xml><?xml version="1.0" encoding="utf-8"?>
<formControlPr xmlns="http://schemas.microsoft.com/office/spreadsheetml/2009/9/main" objectType="CheckBox" fmlaLink="データ参照シート!$B$165" lockText="1" noThreeD="1"/>
</file>

<file path=xl/ctrlProps/ctrlProp42.xml><?xml version="1.0" encoding="utf-8"?>
<formControlPr xmlns="http://schemas.microsoft.com/office/spreadsheetml/2009/9/main" objectType="CheckBox" fmlaLink="データ参照シート!$B$166" lockText="1" noThreeD="1"/>
</file>

<file path=xl/ctrlProps/ctrlProp43.xml><?xml version="1.0" encoding="utf-8"?>
<formControlPr xmlns="http://schemas.microsoft.com/office/spreadsheetml/2009/9/main" objectType="CheckBox" fmlaLink="データ参照シート!$B$167" lockText="1" noThreeD="1"/>
</file>

<file path=xl/ctrlProps/ctrlProp44.xml><?xml version="1.0" encoding="utf-8"?>
<formControlPr xmlns="http://schemas.microsoft.com/office/spreadsheetml/2009/9/main" objectType="CheckBox" fmlaLink="$V$11" lockText="1" noThreeD="1"/>
</file>

<file path=xl/ctrlProps/ctrlProp45.xml><?xml version="1.0" encoding="utf-8"?>
<formControlPr xmlns="http://schemas.microsoft.com/office/spreadsheetml/2009/9/main" objectType="CheckBox" fmlaLink="$W$11" lockText="1" noThreeD="1"/>
</file>

<file path=xl/ctrlProps/ctrlProp46.xml><?xml version="1.0" encoding="utf-8"?>
<formControlPr xmlns="http://schemas.microsoft.com/office/spreadsheetml/2009/9/main" objectType="CheckBox" fmlaLink="$V$15" lockText="1" noThreeD="1"/>
</file>

<file path=xl/ctrlProps/ctrlProp47.xml><?xml version="1.0" encoding="utf-8"?>
<formControlPr xmlns="http://schemas.microsoft.com/office/spreadsheetml/2009/9/main" objectType="CheckBox" fmlaLink="$W$15" lockText="1" noThreeD="1"/>
</file>

<file path=xl/ctrlProps/ctrlProp48.xml><?xml version="1.0" encoding="utf-8"?>
<formControlPr xmlns="http://schemas.microsoft.com/office/spreadsheetml/2009/9/main" objectType="CheckBox" fmlaLink="$V$24" lockText="1" noThreeD="1"/>
</file>

<file path=xl/ctrlProps/ctrlProp49.xml><?xml version="1.0" encoding="utf-8"?>
<formControlPr xmlns="http://schemas.microsoft.com/office/spreadsheetml/2009/9/main" objectType="CheckBox" fmlaLink="$W$24" lockText="1" noThreeD="1"/>
</file>

<file path=xl/ctrlProps/ctrlProp5.xml><?xml version="1.0" encoding="utf-8"?>
<formControlPr xmlns="http://schemas.microsoft.com/office/spreadsheetml/2009/9/main" objectType="CheckBox" fmlaLink="データ参照シート!$B$101" lockText="1" noThreeD="1"/>
</file>

<file path=xl/ctrlProps/ctrlProp50.xml><?xml version="1.0" encoding="utf-8"?>
<formControlPr xmlns="http://schemas.microsoft.com/office/spreadsheetml/2009/9/main" objectType="CheckBox" fmlaLink="$V$32" lockText="1" noThreeD="1"/>
</file>

<file path=xl/ctrlProps/ctrlProp51.xml><?xml version="1.0" encoding="utf-8"?>
<formControlPr xmlns="http://schemas.microsoft.com/office/spreadsheetml/2009/9/main" objectType="CheckBox" fmlaLink="$W$32" lockText="1" noThreeD="1"/>
</file>

<file path=xl/ctrlProps/ctrlProp52.xml><?xml version="1.0" encoding="utf-8"?>
<formControlPr xmlns="http://schemas.microsoft.com/office/spreadsheetml/2009/9/main" objectType="CheckBox" fmlaLink="$V$16" lockText="1" noThreeD="1"/>
</file>

<file path=xl/ctrlProps/ctrlProp53.xml><?xml version="1.0" encoding="utf-8"?>
<formControlPr xmlns="http://schemas.microsoft.com/office/spreadsheetml/2009/9/main" objectType="CheckBox" fmlaLink="$W$16"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データ参照シート!$B$102" lockText="1" noThreeD="1"/>
</file>

<file path=xl/ctrlProps/ctrlProp7.xml><?xml version="1.0" encoding="utf-8"?>
<formControlPr xmlns="http://schemas.microsoft.com/office/spreadsheetml/2009/9/main" objectType="CheckBox" fmlaLink="データ参照シート!$B$103" lockText="1" noThreeD="1"/>
</file>

<file path=xl/ctrlProps/ctrlProp8.xml><?xml version="1.0" encoding="utf-8"?>
<formControlPr xmlns="http://schemas.microsoft.com/office/spreadsheetml/2009/9/main" objectType="CheckBox" fmlaLink="$V$12" lockText="1" noThreeD="1"/>
</file>

<file path=xl/ctrlProps/ctrlProp9.xml><?xml version="1.0" encoding="utf-8"?>
<formControlPr xmlns="http://schemas.microsoft.com/office/spreadsheetml/2009/9/main" objectType="CheckBox" fmlaLink="$W$1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33</xdr:row>
          <xdr:rowOff>9525</xdr:rowOff>
        </xdr:from>
        <xdr:to>
          <xdr:col>4</xdr:col>
          <xdr:colOff>409575</xdr:colOff>
          <xdr:row>33</xdr:row>
          <xdr:rowOff>266700</xdr:rowOff>
        </xdr:to>
        <xdr:sp macro="" textlink="">
          <xdr:nvSpPr>
            <xdr:cNvPr id="3245057" name="Check Box 1" hidden="1">
              <a:extLst>
                <a:ext uri="{63B3BB69-23CF-44E3-9099-C40C66FF867C}">
                  <a14:compatExt spid="_x0000_s3245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34</xdr:row>
          <xdr:rowOff>0</xdr:rowOff>
        </xdr:from>
        <xdr:to>
          <xdr:col>4</xdr:col>
          <xdr:colOff>409575</xdr:colOff>
          <xdr:row>34</xdr:row>
          <xdr:rowOff>257175</xdr:rowOff>
        </xdr:to>
        <xdr:sp macro="" textlink="">
          <xdr:nvSpPr>
            <xdr:cNvPr id="3245058" name="Check Box 2" hidden="1">
              <a:extLst>
                <a:ext uri="{63B3BB69-23CF-44E3-9099-C40C66FF867C}">
                  <a14:compatExt spid="_x0000_s3245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35</xdr:row>
          <xdr:rowOff>0</xdr:rowOff>
        </xdr:from>
        <xdr:to>
          <xdr:col>4</xdr:col>
          <xdr:colOff>409575</xdr:colOff>
          <xdr:row>35</xdr:row>
          <xdr:rowOff>257175</xdr:rowOff>
        </xdr:to>
        <xdr:sp macro="" textlink="">
          <xdr:nvSpPr>
            <xdr:cNvPr id="3245059" name="Check Box 3" hidden="1">
              <a:extLst>
                <a:ext uri="{63B3BB69-23CF-44E3-9099-C40C66FF867C}">
                  <a14:compatExt spid="_x0000_s3245059"/>
                </a:ext>
              </a:extLst>
            </xdr:cNvPr>
            <xdr:cNvSpPr/>
          </xdr:nvSpPr>
          <xdr:spPr>
            <a:xfrm>
              <a:off x="0" y="0"/>
              <a:ext cx="0" cy="0"/>
            </a:xfrm>
            <a:prstGeom prst="rect">
              <a:avLst/>
            </a:prstGeom>
          </xdr:spPr>
        </xdr:sp>
        <xdr:clientData/>
      </xdr:twoCellAnchor>
    </mc:Choice>
    <mc:Fallback/>
  </mc:AlternateContent>
  <xdr:twoCellAnchor editAs="oneCell">
    <xdr:from>
      <xdr:col>9</xdr:col>
      <xdr:colOff>0</xdr:colOff>
      <xdr:row>0</xdr:row>
      <xdr:rowOff>47625</xdr:rowOff>
    </xdr:from>
    <xdr:to>
      <xdr:col>15</xdr:col>
      <xdr:colOff>828675</xdr:colOff>
      <xdr:row>49</xdr:row>
      <xdr:rowOff>85725</xdr:rowOff>
    </xdr:to>
    <xdr:pic>
      <xdr:nvPicPr>
        <xdr:cNvPr id="5"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5300" y="47625"/>
          <a:ext cx="6315075" cy="2296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10.xml><?xml version="1.0" encoding="utf-8"?>
<xdr:wsDr xmlns:xdr="http://schemas.openxmlformats.org/drawingml/2006/spreadsheetDrawing" xmlns:a="http://schemas.openxmlformats.org/drawingml/2006/main">
  <xdr:twoCellAnchor editAs="oneCell">
    <xdr:from>
      <xdr:col>7</xdr:col>
      <xdr:colOff>128427</xdr:colOff>
      <xdr:row>0</xdr:row>
      <xdr:rowOff>74915</xdr:rowOff>
    </xdr:from>
    <xdr:to>
      <xdr:col>12</xdr:col>
      <xdr:colOff>834775</xdr:colOff>
      <xdr:row>40</xdr:row>
      <xdr:rowOff>33962</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528" y="74915"/>
          <a:ext cx="5254803" cy="79964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15530</xdr:colOff>
      <xdr:row>41</xdr:row>
      <xdr:rowOff>172959</xdr:rowOff>
    </xdr:from>
    <xdr:to>
      <xdr:col>5</xdr:col>
      <xdr:colOff>1100890</xdr:colOff>
      <xdr:row>43</xdr:row>
      <xdr:rowOff>44824</xdr:rowOff>
    </xdr:to>
    <xdr:sp macro="" textlink="">
      <xdr:nvSpPr>
        <xdr:cNvPr id="2" name="テキスト ボックス 1"/>
        <xdr:cNvSpPr txBox="1"/>
      </xdr:nvSpPr>
      <xdr:spPr>
        <a:xfrm>
          <a:off x="3063530" y="9783684"/>
          <a:ext cx="1098580" cy="281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l-GR" altLang="ja-JP" sz="1100" b="1">
              <a:latin typeface="ＭＳ 明朝" panose="02020609040205080304" pitchFamily="17" charset="-128"/>
              <a:ea typeface="ＭＳ 明朝" panose="02020609040205080304" pitchFamily="17" charset="-128"/>
            </a:rPr>
            <a:t>Σ(</a:t>
          </a:r>
          <a:r>
            <a:rPr kumimoji="1" lang="ja-JP" altLang="en-US" sz="1100" b="1">
              <a:latin typeface="ＭＳ 明朝" panose="02020609040205080304" pitchFamily="17" charset="-128"/>
              <a:ea typeface="ＭＳ 明朝" panose="02020609040205080304" pitchFamily="17" charset="-128"/>
            </a:rPr>
            <a:t>Ａ</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Ｂ</a:t>
          </a:r>
          <a:r>
            <a:rPr kumimoji="1" lang="en-US" altLang="ja-JP" sz="1100" b="1" baseline="-25000">
              <a:latin typeface="ＭＳ 明朝" panose="02020609040205080304" pitchFamily="17" charset="-128"/>
              <a:ea typeface="ＭＳ 明朝" panose="02020609040205080304" pitchFamily="17" charset="-128"/>
            </a:rPr>
            <a:t>n</a:t>
          </a:r>
          <a:r>
            <a:rPr kumimoji="1" lang="en-US" altLang="ja-JP" sz="1100" b="1">
              <a:latin typeface="ＭＳ 明朝" panose="02020609040205080304" pitchFamily="17" charset="-128"/>
              <a:ea typeface="ＭＳ 明朝" panose="02020609040205080304" pitchFamily="17" charset="-128"/>
            </a:rPr>
            <a:t>)</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3</xdr:col>
      <xdr:colOff>1020475</xdr:colOff>
      <xdr:row>44</xdr:row>
      <xdr:rowOff>175046</xdr:rowOff>
    </xdr:from>
    <xdr:to>
      <xdr:col>5</xdr:col>
      <xdr:colOff>195108</xdr:colOff>
      <xdr:row>46</xdr:row>
      <xdr:rowOff>117555</xdr:rowOff>
    </xdr:to>
    <xdr:sp macro="" textlink="">
      <xdr:nvSpPr>
        <xdr:cNvPr id="3" name="テキスト ボックス 2"/>
        <xdr:cNvSpPr txBox="1"/>
      </xdr:nvSpPr>
      <xdr:spPr>
        <a:xfrm>
          <a:off x="2128550" y="10315996"/>
          <a:ext cx="1124356" cy="3044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ｎ＝１，２，３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21686</xdr:colOff>
      <xdr:row>44</xdr:row>
      <xdr:rowOff>52787</xdr:rowOff>
    </xdr:from>
    <xdr:to>
      <xdr:col>6</xdr:col>
      <xdr:colOff>487023</xdr:colOff>
      <xdr:row>45</xdr:row>
      <xdr:rowOff>120996</xdr:rowOff>
    </xdr:to>
    <xdr:sp macro="" textlink="">
      <xdr:nvSpPr>
        <xdr:cNvPr id="4" name="テキスト ボックス 3"/>
        <xdr:cNvSpPr txBox="1"/>
      </xdr:nvSpPr>
      <xdr:spPr>
        <a:xfrm>
          <a:off x="2298161" y="10187387"/>
          <a:ext cx="2598888" cy="28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l-GR" altLang="ja-JP" sz="1100" b="1">
              <a:latin typeface="ＭＳ 明朝" panose="02020609040205080304" pitchFamily="17" charset="-128"/>
              <a:ea typeface="ＭＳ 明朝" panose="02020609040205080304" pitchFamily="17" charset="-128"/>
            </a:rPr>
            <a:t>Σ(</a:t>
          </a:r>
          <a:r>
            <a:rPr kumimoji="1" lang="ja-JP" altLang="en-US" sz="1100" b="1">
              <a:latin typeface="ＭＳ 明朝" panose="02020609040205080304" pitchFamily="17" charset="-128"/>
              <a:ea typeface="ＭＳ 明朝" panose="02020609040205080304" pitchFamily="17" charset="-128"/>
            </a:rPr>
            <a:t>Ａ</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Ｂ</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 </a:t>
          </a:r>
          <a:r>
            <a:rPr kumimoji="1" lang="ja-JP" altLang="en-US" sz="1100" b="1">
              <a:latin typeface="ＭＳ 明朝" panose="02020609040205080304" pitchFamily="17" charset="-128"/>
              <a:ea typeface="ＭＳ 明朝" panose="02020609040205080304" pitchFamily="17" charset="-128"/>
            </a:rPr>
            <a:t>＋ </a:t>
          </a:r>
          <a:r>
            <a:rPr kumimoji="1" lang="el-GR" altLang="ja-JP" sz="1100" b="1">
              <a:solidFill>
                <a:schemeClr val="dk1"/>
              </a:solidFill>
              <a:effectLst/>
              <a:latin typeface="ＭＳ 明朝" panose="02020609040205080304" pitchFamily="17" charset="-128"/>
              <a:ea typeface="ＭＳ 明朝" panose="02020609040205080304" pitchFamily="17" charset="-128"/>
              <a:cs typeface="+mn-cs"/>
            </a:rPr>
            <a:t>Σ(</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Ｃ</a:t>
          </a:r>
          <a:r>
            <a:rPr kumimoji="1" lang="ja-JP" altLang="en-US" sz="1100" b="1" baseline="-25000">
              <a:solidFill>
                <a:schemeClr val="dk1"/>
              </a:solidFill>
              <a:effectLst/>
              <a:latin typeface="ＭＳ 明朝" panose="02020609040205080304" pitchFamily="17" charset="-128"/>
              <a:ea typeface="ＭＳ 明朝" panose="02020609040205080304" pitchFamily="17" charset="-128"/>
              <a:cs typeface="+mn-cs"/>
            </a:rPr>
            <a:t>ｍ</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Ｄ</a:t>
          </a:r>
          <a:r>
            <a:rPr kumimoji="1" lang="ja-JP" altLang="en-US" sz="1100" b="1" baseline="-25000">
              <a:solidFill>
                <a:schemeClr val="dk1"/>
              </a:solidFill>
              <a:effectLst/>
              <a:latin typeface="ＭＳ 明朝" panose="02020609040205080304" pitchFamily="17" charset="-128"/>
              <a:ea typeface="ＭＳ 明朝" panose="02020609040205080304" pitchFamily="17" charset="-128"/>
              <a:cs typeface="+mn-cs"/>
            </a:rPr>
            <a:t>ｍ</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5</xdr:col>
      <xdr:colOff>429360</xdr:colOff>
      <xdr:row>44</xdr:row>
      <xdr:rowOff>156378</xdr:rowOff>
    </xdr:from>
    <xdr:to>
      <xdr:col>6</xdr:col>
      <xdr:colOff>114099</xdr:colOff>
      <xdr:row>46</xdr:row>
      <xdr:rowOff>135318</xdr:rowOff>
    </xdr:to>
    <xdr:sp macro="" textlink="">
      <xdr:nvSpPr>
        <xdr:cNvPr id="5" name="テキスト ボックス 4"/>
        <xdr:cNvSpPr txBox="1"/>
      </xdr:nvSpPr>
      <xdr:spPr>
        <a:xfrm>
          <a:off x="3471010" y="10290978"/>
          <a:ext cx="1065850" cy="347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ｍ＝１，２，３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668379</xdr:colOff>
      <xdr:row>42</xdr:row>
      <xdr:rowOff>110109</xdr:rowOff>
    </xdr:from>
    <xdr:to>
      <xdr:col>5</xdr:col>
      <xdr:colOff>982626</xdr:colOff>
      <xdr:row>44</xdr:row>
      <xdr:rowOff>123266</xdr:rowOff>
    </xdr:to>
    <xdr:sp macro="" textlink="">
      <xdr:nvSpPr>
        <xdr:cNvPr id="6" name="テキスト ボックス 5"/>
        <xdr:cNvSpPr txBox="1"/>
      </xdr:nvSpPr>
      <xdr:spPr>
        <a:xfrm>
          <a:off x="2944854" y="9911334"/>
          <a:ext cx="1092140" cy="346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ｎ＝１，２，３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37193</xdr:colOff>
      <xdr:row>44</xdr:row>
      <xdr:rowOff>43543</xdr:rowOff>
    </xdr:from>
    <xdr:to>
      <xdr:col>6</xdr:col>
      <xdr:colOff>213199</xdr:colOff>
      <xdr:row>44</xdr:row>
      <xdr:rowOff>50075</xdr:rowOff>
    </xdr:to>
    <xdr:cxnSp macro="">
      <xdr:nvCxnSpPr>
        <xdr:cNvPr id="7" name="直線コネクタ 6"/>
        <xdr:cNvCxnSpPr/>
      </xdr:nvCxnSpPr>
      <xdr:spPr>
        <a:xfrm flipV="1">
          <a:off x="2320018" y="10178143"/>
          <a:ext cx="2296885" cy="6532"/>
        </a:xfrm>
        <a:prstGeom prst="line">
          <a:avLst/>
        </a:prstGeom>
        <a:ln w="6350"/>
      </xdr:spPr>
      <xdr:style>
        <a:lnRef idx="3">
          <a:schemeClr val="dk1"/>
        </a:lnRef>
        <a:fillRef idx="0">
          <a:schemeClr val="dk1"/>
        </a:fillRef>
        <a:effectRef idx="2">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15530</xdr:colOff>
      <xdr:row>41</xdr:row>
      <xdr:rowOff>172959</xdr:rowOff>
    </xdr:from>
    <xdr:to>
      <xdr:col>5</xdr:col>
      <xdr:colOff>1100890</xdr:colOff>
      <xdr:row>43</xdr:row>
      <xdr:rowOff>44824</xdr:rowOff>
    </xdr:to>
    <xdr:sp macro="" textlink="">
      <xdr:nvSpPr>
        <xdr:cNvPr id="2" name="テキスト ボックス 1"/>
        <xdr:cNvSpPr txBox="1"/>
      </xdr:nvSpPr>
      <xdr:spPr>
        <a:xfrm>
          <a:off x="3063530" y="9783684"/>
          <a:ext cx="1098580" cy="281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l-GR" altLang="ja-JP" sz="1100" b="1">
              <a:latin typeface="ＭＳ 明朝" panose="02020609040205080304" pitchFamily="17" charset="-128"/>
              <a:ea typeface="ＭＳ 明朝" panose="02020609040205080304" pitchFamily="17" charset="-128"/>
            </a:rPr>
            <a:t>Σ(</a:t>
          </a:r>
          <a:r>
            <a:rPr kumimoji="1" lang="en-US" altLang="ja-JP" sz="1100" b="1">
              <a:latin typeface="ＭＳ 明朝" panose="02020609040205080304" pitchFamily="17" charset="-128"/>
              <a:ea typeface="ＭＳ 明朝" panose="02020609040205080304" pitchFamily="17" charset="-128"/>
            </a:rPr>
            <a:t>E</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×F</a:t>
          </a:r>
          <a:r>
            <a:rPr kumimoji="1" lang="en-US" altLang="ja-JP" sz="1100" b="1" baseline="-25000">
              <a:latin typeface="ＭＳ 明朝" panose="02020609040205080304" pitchFamily="17" charset="-128"/>
              <a:ea typeface="ＭＳ 明朝" panose="02020609040205080304" pitchFamily="17" charset="-128"/>
            </a:rPr>
            <a:t>n</a:t>
          </a:r>
          <a:r>
            <a:rPr kumimoji="1" lang="en-US" altLang="ja-JP" sz="1100" b="1">
              <a:latin typeface="ＭＳ 明朝" panose="02020609040205080304" pitchFamily="17" charset="-128"/>
              <a:ea typeface="ＭＳ 明朝" panose="02020609040205080304" pitchFamily="17" charset="-128"/>
            </a:rPr>
            <a:t>)</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3</xdr:col>
      <xdr:colOff>1020475</xdr:colOff>
      <xdr:row>44</xdr:row>
      <xdr:rowOff>175046</xdr:rowOff>
    </xdr:from>
    <xdr:to>
      <xdr:col>5</xdr:col>
      <xdr:colOff>195108</xdr:colOff>
      <xdr:row>46</xdr:row>
      <xdr:rowOff>117555</xdr:rowOff>
    </xdr:to>
    <xdr:sp macro="" textlink="">
      <xdr:nvSpPr>
        <xdr:cNvPr id="3" name="テキスト ボックス 2"/>
        <xdr:cNvSpPr txBox="1"/>
      </xdr:nvSpPr>
      <xdr:spPr>
        <a:xfrm>
          <a:off x="2128550" y="10315996"/>
          <a:ext cx="1124356" cy="3044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ｎ＝１，２，３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21686</xdr:colOff>
      <xdr:row>44</xdr:row>
      <xdr:rowOff>52787</xdr:rowOff>
    </xdr:from>
    <xdr:to>
      <xdr:col>6</xdr:col>
      <xdr:colOff>487023</xdr:colOff>
      <xdr:row>45</xdr:row>
      <xdr:rowOff>120996</xdr:rowOff>
    </xdr:to>
    <xdr:sp macro="" textlink="">
      <xdr:nvSpPr>
        <xdr:cNvPr id="4" name="テキスト ボックス 3"/>
        <xdr:cNvSpPr txBox="1"/>
      </xdr:nvSpPr>
      <xdr:spPr>
        <a:xfrm>
          <a:off x="2298161" y="10187387"/>
          <a:ext cx="2598888" cy="28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l-GR" altLang="ja-JP" sz="1100" b="1">
              <a:latin typeface="ＭＳ 明朝" panose="02020609040205080304" pitchFamily="17" charset="-128"/>
              <a:ea typeface="ＭＳ 明朝" panose="02020609040205080304" pitchFamily="17" charset="-128"/>
            </a:rPr>
            <a:t>Σ(</a:t>
          </a:r>
          <a:r>
            <a:rPr kumimoji="1" lang="en-US" altLang="ja-JP" sz="1100" b="1">
              <a:latin typeface="ＭＳ 明朝" panose="02020609040205080304" pitchFamily="17" charset="-128"/>
              <a:ea typeface="ＭＳ 明朝" panose="02020609040205080304" pitchFamily="17" charset="-128"/>
            </a:rPr>
            <a:t>E</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×F</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 </a:t>
          </a:r>
          <a:r>
            <a:rPr kumimoji="1" lang="ja-JP" altLang="en-US" sz="1100" b="1">
              <a:latin typeface="ＭＳ 明朝" panose="02020609040205080304" pitchFamily="17" charset="-128"/>
              <a:ea typeface="ＭＳ 明朝" panose="02020609040205080304" pitchFamily="17" charset="-128"/>
            </a:rPr>
            <a:t>＋ </a:t>
          </a:r>
          <a:r>
            <a:rPr kumimoji="1" lang="el-GR" altLang="ja-JP" sz="1100" b="1">
              <a:solidFill>
                <a:schemeClr val="dk1"/>
              </a:solidFill>
              <a:effectLst/>
              <a:latin typeface="ＭＳ 明朝" panose="02020609040205080304" pitchFamily="17" charset="-128"/>
              <a:ea typeface="ＭＳ 明朝" panose="02020609040205080304" pitchFamily="17" charset="-128"/>
              <a:cs typeface="+mn-cs"/>
            </a:rPr>
            <a:t>Σ(</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G</a:t>
          </a:r>
          <a:r>
            <a:rPr kumimoji="1" lang="ja-JP" altLang="en-US" sz="1100" b="1" baseline="-25000">
              <a:solidFill>
                <a:schemeClr val="dk1"/>
              </a:solidFill>
              <a:effectLst/>
              <a:latin typeface="ＭＳ 明朝" panose="02020609040205080304" pitchFamily="17" charset="-128"/>
              <a:ea typeface="ＭＳ 明朝" panose="02020609040205080304" pitchFamily="17" charset="-128"/>
              <a:cs typeface="+mn-cs"/>
            </a:rPr>
            <a:t>ｍ</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×H</a:t>
          </a:r>
          <a:r>
            <a:rPr kumimoji="1" lang="ja-JP" altLang="en-US" sz="1100" b="1" baseline="-25000">
              <a:solidFill>
                <a:schemeClr val="dk1"/>
              </a:solidFill>
              <a:effectLst/>
              <a:latin typeface="ＭＳ 明朝" panose="02020609040205080304" pitchFamily="17" charset="-128"/>
              <a:ea typeface="ＭＳ 明朝" panose="02020609040205080304" pitchFamily="17" charset="-128"/>
              <a:cs typeface="+mn-cs"/>
            </a:rPr>
            <a:t>ｍ</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5</xdr:col>
      <xdr:colOff>429360</xdr:colOff>
      <xdr:row>44</xdr:row>
      <xdr:rowOff>156378</xdr:rowOff>
    </xdr:from>
    <xdr:to>
      <xdr:col>6</xdr:col>
      <xdr:colOff>114099</xdr:colOff>
      <xdr:row>46</xdr:row>
      <xdr:rowOff>135318</xdr:rowOff>
    </xdr:to>
    <xdr:sp macro="" textlink="">
      <xdr:nvSpPr>
        <xdr:cNvPr id="5" name="テキスト ボックス 4"/>
        <xdr:cNvSpPr txBox="1"/>
      </xdr:nvSpPr>
      <xdr:spPr>
        <a:xfrm>
          <a:off x="3471010" y="10290978"/>
          <a:ext cx="1065850" cy="347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ｍ＝１，２，３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668379</xdr:colOff>
      <xdr:row>42</xdr:row>
      <xdr:rowOff>110109</xdr:rowOff>
    </xdr:from>
    <xdr:to>
      <xdr:col>5</xdr:col>
      <xdr:colOff>982626</xdr:colOff>
      <xdr:row>44</xdr:row>
      <xdr:rowOff>123266</xdr:rowOff>
    </xdr:to>
    <xdr:sp macro="" textlink="">
      <xdr:nvSpPr>
        <xdr:cNvPr id="6" name="テキスト ボックス 5"/>
        <xdr:cNvSpPr txBox="1"/>
      </xdr:nvSpPr>
      <xdr:spPr>
        <a:xfrm>
          <a:off x="2944854" y="9911334"/>
          <a:ext cx="1092140" cy="346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ｎ＝１，２，３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37193</xdr:colOff>
      <xdr:row>44</xdr:row>
      <xdr:rowOff>43543</xdr:rowOff>
    </xdr:from>
    <xdr:to>
      <xdr:col>6</xdr:col>
      <xdr:colOff>213199</xdr:colOff>
      <xdr:row>44</xdr:row>
      <xdr:rowOff>50075</xdr:rowOff>
    </xdr:to>
    <xdr:cxnSp macro="">
      <xdr:nvCxnSpPr>
        <xdr:cNvPr id="7" name="直線コネクタ 6"/>
        <xdr:cNvCxnSpPr/>
      </xdr:nvCxnSpPr>
      <xdr:spPr>
        <a:xfrm flipV="1">
          <a:off x="2320018" y="10178143"/>
          <a:ext cx="2296885" cy="6532"/>
        </a:xfrm>
        <a:prstGeom prst="line">
          <a:avLst/>
        </a:prstGeom>
        <a:ln w="6350"/>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76199</xdr:colOff>
      <xdr:row>4</xdr:row>
      <xdr:rowOff>38100</xdr:rowOff>
    </xdr:from>
    <xdr:to>
      <xdr:col>16</xdr:col>
      <xdr:colOff>19050</xdr:colOff>
      <xdr:row>5</xdr:row>
      <xdr:rowOff>238126</xdr:rowOff>
    </xdr:to>
    <xdr:sp macro="" textlink="">
      <xdr:nvSpPr>
        <xdr:cNvPr id="2" name="テキスト ボックス 1"/>
        <xdr:cNvSpPr txBox="1"/>
      </xdr:nvSpPr>
      <xdr:spPr>
        <a:xfrm>
          <a:off x="6857999" y="1133475"/>
          <a:ext cx="3838576" cy="485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共同申請の場合は、設備の所有者と使用者で</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役員名簿を別々にし、会社ごとに作成してください。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76199</xdr:colOff>
      <xdr:row>4</xdr:row>
      <xdr:rowOff>38100</xdr:rowOff>
    </xdr:from>
    <xdr:to>
      <xdr:col>16</xdr:col>
      <xdr:colOff>19050</xdr:colOff>
      <xdr:row>5</xdr:row>
      <xdr:rowOff>238126</xdr:rowOff>
    </xdr:to>
    <xdr:sp macro="" textlink="">
      <xdr:nvSpPr>
        <xdr:cNvPr id="2" name="テキスト ボックス 1"/>
        <xdr:cNvSpPr txBox="1"/>
      </xdr:nvSpPr>
      <xdr:spPr>
        <a:xfrm>
          <a:off x="6857999" y="1133475"/>
          <a:ext cx="3838576" cy="485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共同申請の場合は、設備の所有者と使用者で</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役員名簿を別々にし、会社ごとに作成してください。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11</xdr:col>
      <xdr:colOff>76199</xdr:colOff>
      <xdr:row>0</xdr:row>
      <xdr:rowOff>85725</xdr:rowOff>
    </xdr:from>
    <xdr:to>
      <xdr:col>16</xdr:col>
      <xdr:colOff>19050</xdr:colOff>
      <xdr:row>1</xdr:row>
      <xdr:rowOff>238126</xdr:rowOff>
    </xdr:to>
    <xdr:sp macro="" textlink="">
      <xdr:nvSpPr>
        <xdr:cNvPr id="3" name="テキスト ボックス 2"/>
        <xdr:cNvSpPr txBox="1"/>
      </xdr:nvSpPr>
      <xdr:spPr>
        <a:xfrm>
          <a:off x="6857999" y="180975"/>
          <a:ext cx="3838576" cy="485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明朝" panose="02020609040205080304" pitchFamily="17" charset="-128"/>
              <a:ea typeface="ＭＳ 明朝" panose="02020609040205080304" pitchFamily="17" charset="-128"/>
            </a:rPr>
            <a:t>役員名簿（２社目）</a:t>
          </a:r>
          <a:endParaRPr kumimoji="1" lang="en-US" altLang="ja-JP" sz="180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1619250</xdr:colOff>
          <xdr:row>27</xdr:row>
          <xdr:rowOff>114300</xdr:rowOff>
        </xdr:from>
        <xdr:to>
          <xdr:col>3</xdr:col>
          <xdr:colOff>1876425</xdr:colOff>
          <xdr:row>29</xdr:row>
          <xdr:rowOff>66675</xdr:rowOff>
        </xdr:to>
        <xdr:sp macro="" textlink="">
          <xdr:nvSpPr>
            <xdr:cNvPr id="403382" name="Check Box 950" hidden="1">
              <a:extLst>
                <a:ext uri="{63B3BB69-23CF-44E3-9099-C40C66FF867C}">
                  <a14:compatExt spid="_x0000_s403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27</xdr:row>
          <xdr:rowOff>114300</xdr:rowOff>
        </xdr:from>
        <xdr:to>
          <xdr:col>6</xdr:col>
          <xdr:colOff>0</xdr:colOff>
          <xdr:row>29</xdr:row>
          <xdr:rowOff>66675</xdr:rowOff>
        </xdr:to>
        <xdr:sp macro="" textlink="">
          <xdr:nvSpPr>
            <xdr:cNvPr id="403384" name="Check Box 952" hidden="1">
              <a:extLst>
                <a:ext uri="{63B3BB69-23CF-44E3-9099-C40C66FF867C}">
                  <a14:compatExt spid="_x0000_s403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27</xdr:row>
          <xdr:rowOff>114300</xdr:rowOff>
        </xdr:from>
        <xdr:to>
          <xdr:col>8</xdr:col>
          <xdr:colOff>9525</xdr:colOff>
          <xdr:row>29</xdr:row>
          <xdr:rowOff>66675</xdr:rowOff>
        </xdr:to>
        <xdr:sp macro="" textlink="">
          <xdr:nvSpPr>
            <xdr:cNvPr id="403385" name="Check Box 953" hidden="1">
              <a:extLst>
                <a:ext uri="{63B3BB69-23CF-44E3-9099-C40C66FF867C}">
                  <a14:compatExt spid="_x0000_s403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27</xdr:row>
          <xdr:rowOff>114300</xdr:rowOff>
        </xdr:from>
        <xdr:to>
          <xdr:col>10</xdr:col>
          <xdr:colOff>19050</xdr:colOff>
          <xdr:row>29</xdr:row>
          <xdr:rowOff>66675</xdr:rowOff>
        </xdr:to>
        <xdr:sp macro="" textlink="">
          <xdr:nvSpPr>
            <xdr:cNvPr id="403386" name="Check Box 954" hidden="1">
              <a:extLst>
                <a:ext uri="{63B3BB69-23CF-44E3-9099-C40C66FF867C}">
                  <a14:compatExt spid="_x0000_s403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10</xdr:row>
          <xdr:rowOff>228600</xdr:rowOff>
        </xdr:from>
        <xdr:to>
          <xdr:col>9</xdr:col>
          <xdr:colOff>476250</xdr:colOff>
          <xdr:row>12</xdr:row>
          <xdr:rowOff>0</xdr:rowOff>
        </xdr:to>
        <xdr:sp macro="" textlink="">
          <xdr:nvSpPr>
            <xdr:cNvPr id="403388" name="Check Box 956" hidden="1">
              <a:extLst>
                <a:ext uri="{63B3BB69-23CF-44E3-9099-C40C66FF867C}">
                  <a14:compatExt spid="_x0000_s403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10</xdr:row>
          <xdr:rowOff>228600</xdr:rowOff>
        </xdr:from>
        <xdr:to>
          <xdr:col>14</xdr:col>
          <xdr:colOff>428625</xdr:colOff>
          <xdr:row>12</xdr:row>
          <xdr:rowOff>0</xdr:rowOff>
        </xdr:to>
        <xdr:sp macro="" textlink="">
          <xdr:nvSpPr>
            <xdr:cNvPr id="403389" name="Check Box 957" hidden="1">
              <a:extLst>
                <a:ext uri="{63B3BB69-23CF-44E3-9099-C40C66FF867C}">
                  <a14:compatExt spid="_x0000_s403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18</xdr:row>
          <xdr:rowOff>0</xdr:rowOff>
        </xdr:from>
        <xdr:to>
          <xdr:col>9</xdr:col>
          <xdr:colOff>476250</xdr:colOff>
          <xdr:row>19</xdr:row>
          <xdr:rowOff>9525</xdr:rowOff>
        </xdr:to>
        <xdr:sp macro="" textlink="">
          <xdr:nvSpPr>
            <xdr:cNvPr id="403392" name="Check Box 960" hidden="1">
              <a:extLst>
                <a:ext uri="{63B3BB69-23CF-44E3-9099-C40C66FF867C}">
                  <a14:compatExt spid="_x0000_s403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18</xdr:row>
          <xdr:rowOff>0</xdr:rowOff>
        </xdr:from>
        <xdr:to>
          <xdr:col>14</xdr:col>
          <xdr:colOff>428625</xdr:colOff>
          <xdr:row>19</xdr:row>
          <xdr:rowOff>9525</xdr:rowOff>
        </xdr:to>
        <xdr:sp macro="" textlink="">
          <xdr:nvSpPr>
            <xdr:cNvPr id="403393" name="Check Box 961" hidden="1">
              <a:extLst>
                <a:ext uri="{63B3BB69-23CF-44E3-9099-C40C66FF867C}">
                  <a14:compatExt spid="_x0000_s403393"/>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1619250</xdr:colOff>
          <xdr:row>29</xdr:row>
          <xdr:rowOff>114300</xdr:rowOff>
        </xdr:from>
        <xdr:to>
          <xdr:col>3</xdr:col>
          <xdr:colOff>1876425</xdr:colOff>
          <xdr:row>31</xdr:row>
          <xdr:rowOff>66675</xdr:rowOff>
        </xdr:to>
        <xdr:sp macro="" textlink="">
          <xdr:nvSpPr>
            <xdr:cNvPr id="3236869" name="Check Box 5" hidden="1">
              <a:extLst>
                <a:ext uri="{63B3BB69-23CF-44E3-9099-C40C66FF867C}">
                  <a14:compatExt spid="_x0000_s3236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29</xdr:row>
          <xdr:rowOff>114300</xdr:rowOff>
        </xdr:from>
        <xdr:to>
          <xdr:col>6</xdr:col>
          <xdr:colOff>0</xdr:colOff>
          <xdr:row>31</xdr:row>
          <xdr:rowOff>66675</xdr:rowOff>
        </xdr:to>
        <xdr:sp macro="" textlink="">
          <xdr:nvSpPr>
            <xdr:cNvPr id="3236870" name="Check Box 6" hidden="1">
              <a:extLst>
                <a:ext uri="{63B3BB69-23CF-44E3-9099-C40C66FF867C}">
                  <a14:compatExt spid="_x0000_s32368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29</xdr:row>
          <xdr:rowOff>114300</xdr:rowOff>
        </xdr:from>
        <xdr:to>
          <xdr:col>8</xdr:col>
          <xdr:colOff>9525</xdr:colOff>
          <xdr:row>31</xdr:row>
          <xdr:rowOff>66675</xdr:rowOff>
        </xdr:to>
        <xdr:sp macro="" textlink="">
          <xdr:nvSpPr>
            <xdr:cNvPr id="3236871" name="Check Box 7" hidden="1">
              <a:extLst>
                <a:ext uri="{63B3BB69-23CF-44E3-9099-C40C66FF867C}">
                  <a14:compatExt spid="_x0000_s32368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29</xdr:row>
          <xdr:rowOff>114300</xdr:rowOff>
        </xdr:from>
        <xdr:to>
          <xdr:col>10</xdr:col>
          <xdr:colOff>19050</xdr:colOff>
          <xdr:row>31</xdr:row>
          <xdr:rowOff>66675</xdr:rowOff>
        </xdr:to>
        <xdr:sp macro="" textlink="">
          <xdr:nvSpPr>
            <xdr:cNvPr id="3236872" name="Check Box 8" hidden="1">
              <a:extLst>
                <a:ext uri="{63B3BB69-23CF-44E3-9099-C40C66FF867C}">
                  <a14:compatExt spid="_x0000_s32368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10</xdr:row>
          <xdr:rowOff>190500</xdr:rowOff>
        </xdr:from>
        <xdr:to>
          <xdr:col>9</xdr:col>
          <xdr:colOff>466725</xdr:colOff>
          <xdr:row>12</xdr:row>
          <xdr:rowOff>0</xdr:rowOff>
        </xdr:to>
        <xdr:sp macro="" textlink="">
          <xdr:nvSpPr>
            <xdr:cNvPr id="3236875" name="Check Box 11" hidden="1">
              <a:extLst>
                <a:ext uri="{63B3BB69-23CF-44E3-9099-C40C66FF867C}">
                  <a14:compatExt spid="_x0000_s32368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190500</xdr:rowOff>
        </xdr:from>
        <xdr:to>
          <xdr:col>14</xdr:col>
          <xdr:colOff>419100</xdr:colOff>
          <xdr:row>12</xdr:row>
          <xdr:rowOff>0</xdr:rowOff>
        </xdr:to>
        <xdr:sp macro="" textlink="">
          <xdr:nvSpPr>
            <xdr:cNvPr id="3236876" name="Check Box 12" hidden="1">
              <a:extLst>
                <a:ext uri="{63B3BB69-23CF-44E3-9099-C40C66FF867C}">
                  <a14:compatExt spid="_x0000_s32368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20</xdr:row>
          <xdr:rowOff>0</xdr:rowOff>
        </xdr:from>
        <xdr:to>
          <xdr:col>9</xdr:col>
          <xdr:colOff>466725</xdr:colOff>
          <xdr:row>21</xdr:row>
          <xdr:rowOff>9525</xdr:rowOff>
        </xdr:to>
        <xdr:sp macro="" textlink="">
          <xdr:nvSpPr>
            <xdr:cNvPr id="3236879" name="Check Box 15" hidden="1">
              <a:extLst>
                <a:ext uri="{63B3BB69-23CF-44E3-9099-C40C66FF867C}">
                  <a14:compatExt spid="_x0000_s32368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20</xdr:row>
          <xdr:rowOff>0</xdr:rowOff>
        </xdr:from>
        <xdr:to>
          <xdr:col>14</xdr:col>
          <xdr:colOff>419100</xdr:colOff>
          <xdr:row>21</xdr:row>
          <xdr:rowOff>9525</xdr:rowOff>
        </xdr:to>
        <xdr:sp macro="" textlink="">
          <xdr:nvSpPr>
            <xdr:cNvPr id="3236880" name="Check Box 16" hidden="1">
              <a:extLst>
                <a:ext uri="{63B3BB69-23CF-44E3-9099-C40C66FF867C}">
                  <a14:compatExt spid="_x0000_s3236880"/>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1619250</xdr:colOff>
          <xdr:row>28</xdr:row>
          <xdr:rowOff>114300</xdr:rowOff>
        </xdr:from>
        <xdr:to>
          <xdr:col>3</xdr:col>
          <xdr:colOff>1876425</xdr:colOff>
          <xdr:row>30</xdr:row>
          <xdr:rowOff>95250</xdr:rowOff>
        </xdr:to>
        <xdr:sp macro="" textlink="">
          <xdr:nvSpPr>
            <xdr:cNvPr id="3237896" name="Check Box 8" hidden="1">
              <a:extLst>
                <a:ext uri="{63B3BB69-23CF-44E3-9099-C40C66FF867C}">
                  <a14:compatExt spid="_x0000_s32378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28</xdr:row>
          <xdr:rowOff>114300</xdr:rowOff>
        </xdr:from>
        <xdr:to>
          <xdr:col>6</xdr:col>
          <xdr:colOff>0</xdr:colOff>
          <xdr:row>30</xdr:row>
          <xdr:rowOff>95250</xdr:rowOff>
        </xdr:to>
        <xdr:sp macro="" textlink="">
          <xdr:nvSpPr>
            <xdr:cNvPr id="3237897" name="Check Box 9" hidden="1">
              <a:extLst>
                <a:ext uri="{63B3BB69-23CF-44E3-9099-C40C66FF867C}">
                  <a14:compatExt spid="_x0000_s32378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28</xdr:row>
          <xdr:rowOff>114300</xdr:rowOff>
        </xdr:from>
        <xdr:to>
          <xdr:col>8</xdr:col>
          <xdr:colOff>9525</xdr:colOff>
          <xdr:row>30</xdr:row>
          <xdr:rowOff>95250</xdr:rowOff>
        </xdr:to>
        <xdr:sp macro="" textlink="">
          <xdr:nvSpPr>
            <xdr:cNvPr id="3237898" name="Check Box 10" hidden="1">
              <a:extLst>
                <a:ext uri="{63B3BB69-23CF-44E3-9099-C40C66FF867C}">
                  <a14:compatExt spid="_x0000_s32378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28</xdr:row>
          <xdr:rowOff>114300</xdr:rowOff>
        </xdr:from>
        <xdr:to>
          <xdr:col>10</xdr:col>
          <xdr:colOff>19050</xdr:colOff>
          <xdr:row>30</xdr:row>
          <xdr:rowOff>95250</xdr:rowOff>
        </xdr:to>
        <xdr:sp macro="" textlink="">
          <xdr:nvSpPr>
            <xdr:cNvPr id="3237899" name="Check Box 11" hidden="1">
              <a:extLst>
                <a:ext uri="{63B3BB69-23CF-44E3-9099-C40C66FF867C}">
                  <a14:compatExt spid="_x0000_s32378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11</xdr:row>
          <xdr:rowOff>190500</xdr:rowOff>
        </xdr:from>
        <xdr:to>
          <xdr:col>9</xdr:col>
          <xdr:colOff>466725</xdr:colOff>
          <xdr:row>13</xdr:row>
          <xdr:rowOff>0</xdr:rowOff>
        </xdr:to>
        <xdr:sp macro="" textlink="">
          <xdr:nvSpPr>
            <xdr:cNvPr id="3237903" name="Check Box 15" hidden="1">
              <a:extLst>
                <a:ext uri="{63B3BB69-23CF-44E3-9099-C40C66FF867C}">
                  <a14:compatExt spid="_x0000_s32379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190500</xdr:rowOff>
        </xdr:from>
        <xdr:to>
          <xdr:col>14</xdr:col>
          <xdr:colOff>419100</xdr:colOff>
          <xdr:row>13</xdr:row>
          <xdr:rowOff>0</xdr:rowOff>
        </xdr:to>
        <xdr:sp macro="" textlink="">
          <xdr:nvSpPr>
            <xdr:cNvPr id="3237904" name="Check Box 16" hidden="1">
              <a:extLst>
                <a:ext uri="{63B3BB69-23CF-44E3-9099-C40C66FF867C}">
                  <a14:compatExt spid="_x0000_s32379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190500</xdr:rowOff>
        </xdr:from>
        <xdr:to>
          <xdr:col>9</xdr:col>
          <xdr:colOff>466725</xdr:colOff>
          <xdr:row>19</xdr:row>
          <xdr:rowOff>0</xdr:rowOff>
        </xdr:to>
        <xdr:sp macro="" textlink="">
          <xdr:nvSpPr>
            <xdr:cNvPr id="3237905" name="Check Box 17" hidden="1">
              <a:extLst>
                <a:ext uri="{63B3BB69-23CF-44E3-9099-C40C66FF867C}">
                  <a14:compatExt spid="_x0000_s32379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17</xdr:row>
          <xdr:rowOff>190500</xdr:rowOff>
        </xdr:from>
        <xdr:to>
          <xdr:col>14</xdr:col>
          <xdr:colOff>419100</xdr:colOff>
          <xdr:row>19</xdr:row>
          <xdr:rowOff>0</xdr:rowOff>
        </xdr:to>
        <xdr:sp macro="" textlink="">
          <xdr:nvSpPr>
            <xdr:cNvPr id="3237906" name="Check Box 18" hidden="1">
              <a:extLst>
                <a:ext uri="{63B3BB69-23CF-44E3-9099-C40C66FF867C}">
                  <a14:compatExt spid="_x0000_s3237906"/>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1619250</xdr:colOff>
          <xdr:row>42</xdr:row>
          <xdr:rowOff>114300</xdr:rowOff>
        </xdr:from>
        <xdr:to>
          <xdr:col>3</xdr:col>
          <xdr:colOff>1876425</xdr:colOff>
          <xdr:row>44</xdr:row>
          <xdr:rowOff>66675</xdr:rowOff>
        </xdr:to>
        <xdr:sp macro="" textlink="">
          <xdr:nvSpPr>
            <xdr:cNvPr id="3238917" name="Check Box 5" hidden="1">
              <a:extLst>
                <a:ext uri="{63B3BB69-23CF-44E3-9099-C40C66FF867C}">
                  <a14:compatExt spid="_x0000_s32389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42</xdr:row>
          <xdr:rowOff>114300</xdr:rowOff>
        </xdr:from>
        <xdr:to>
          <xdr:col>6</xdr:col>
          <xdr:colOff>0</xdr:colOff>
          <xdr:row>44</xdr:row>
          <xdr:rowOff>66675</xdr:rowOff>
        </xdr:to>
        <xdr:sp macro="" textlink="">
          <xdr:nvSpPr>
            <xdr:cNvPr id="3238918" name="Check Box 6" hidden="1">
              <a:extLst>
                <a:ext uri="{63B3BB69-23CF-44E3-9099-C40C66FF867C}">
                  <a14:compatExt spid="_x0000_s32389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42</xdr:row>
          <xdr:rowOff>114300</xdr:rowOff>
        </xdr:from>
        <xdr:to>
          <xdr:col>8</xdr:col>
          <xdr:colOff>9525</xdr:colOff>
          <xdr:row>44</xdr:row>
          <xdr:rowOff>66675</xdr:rowOff>
        </xdr:to>
        <xdr:sp macro="" textlink="">
          <xdr:nvSpPr>
            <xdr:cNvPr id="3238919" name="Check Box 7" hidden="1">
              <a:extLst>
                <a:ext uri="{63B3BB69-23CF-44E3-9099-C40C66FF867C}">
                  <a14:compatExt spid="_x0000_s32389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42</xdr:row>
          <xdr:rowOff>114300</xdr:rowOff>
        </xdr:from>
        <xdr:to>
          <xdr:col>10</xdr:col>
          <xdr:colOff>19050</xdr:colOff>
          <xdr:row>44</xdr:row>
          <xdr:rowOff>66675</xdr:rowOff>
        </xdr:to>
        <xdr:sp macro="" textlink="">
          <xdr:nvSpPr>
            <xdr:cNvPr id="3238920" name="Check Box 8" hidden="1">
              <a:extLst>
                <a:ext uri="{63B3BB69-23CF-44E3-9099-C40C66FF867C}">
                  <a14:compatExt spid="_x0000_s32389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11</xdr:row>
          <xdr:rowOff>228600</xdr:rowOff>
        </xdr:from>
        <xdr:to>
          <xdr:col>9</xdr:col>
          <xdr:colOff>457200</xdr:colOff>
          <xdr:row>13</xdr:row>
          <xdr:rowOff>0</xdr:rowOff>
        </xdr:to>
        <xdr:sp macro="" textlink="">
          <xdr:nvSpPr>
            <xdr:cNvPr id="3238921" name="Check Box 9" hidden="1">
              <a:extLst>
                <a:ext uri="{63B3BB69-23CF-44E3-9099-C40C66FF867C}">
                  <a14:compatExt spid="_x0000_s32389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xdr:row>
          <xdr:rowOff>228600</xdr:rowOff>
        </xdr:from>
        <xdr:to>
          <xdr:col>14</xdr:col>
          <xdr:colOff>409575</xdr:colOff>
          <xdr:row>13</xdr:row>
          <xdr:rowOff>0</xdr:rowOff>
        </xdr:to>
        <xdr:sp macro="" textlink="">
          <xdr:nvSpPr>
            <xdr:cNvPr id="3238922" name="Check Box 10" hidden="1">
              <a:extLst>
                <a:ext uri="{63B3BB69-23CF-44E3-9099-C40C66FF867C}">
                  <a14:compatExt spid="_x0000_s32389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23</xdr:row>
          <xdr:rowOff>190500</xdr:rowOff>
        </xdr:from>
        <xdr:to>
          <xdr:col>9</xdr:col>
          <xdr:colOff>457200</xdr:colOff>
          <xdr:row>25</xdr:row>
          <xdr:rowOff>0</xdr:rowOff>
        </xdr:to>
        <xdr:sp macro="" textlink="">
          <xdr:nvSpPr>
            <xdr:cNvPr id="3238923" name="Check Box 11" hidden="1">
              <a:extLst>
                <a:ext uri="{63B3BB69-23CF-44E3-9099-C40C66FF867C}">
                  <a14:compatExt spid="_x0000_s32389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23</xdr:row>
          <xdr:rowOff>190500</xdr:rowOff>
        </xdr:from>
        <xdr:to>
          <xdr:col>14</xdr:col>
          <xdr:colOff>409575</xdr:colOff>
          <xdr:row>25</xdr:row>
          <xdr:rowOff>0</xdr:rowOff>
        </xdr:to>
        <xdr:sp macro="" textlink="">
          <xdr:nvSpPr>
            <xdr:cNvPr id="3238924" name="Check Box 12" hidden="1">
              <a:extLst>
                <a:ext uri="{63B3BB69-23CF-44E3-9099-C40C66FF867C}">
                  <a14:compatExt spid="_x0000_s32389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18</xdr:row>
          <xdr:rowOff>0</xdr:rowOff>
        </xdr:from>
        <xdr:to>
          <xdr:col>9</xdr:col>
          <xdr:colOff>457200</xdr:colOff>
          <xdr:row>19</xdr:row>
          <xdr:rowOff>9525</xdr:rowOff>
        </xdr:to>
        <xdr:sp macro="" textlink="">
          <xdr:nvSpPr>
            <xdr:cNvPr id="3238925" name="Check Box 13" hidden="1">
              <a:extLst>
                <a:ext uri="{63B3BB69-23CF-44E3-9099-C40C66FF867C}">
                  <a14:compatExt spid="_x0000_s32389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18</xdr:row>
          <xdr:rowOff>0</xdr:rowOff>
        </xdr:from>
        <xdr:to>
          <xdr:col>14</xdr:col>
          <xdr:colOff>409575</xdr:colOff>
          <xdr:row>19</xdr:row>
          <xdr:rowOff>9525</xdr:rowOff>
        </xdr:to>
        <xdr:sp macro="" textlink="">
          <xdr:nvSpPr>
            <xdr:cNvPr id="3238926" name="Check Box 14" hidden="1">
              <a:extLst>
                <a:ext uri="{63B3BB69-23CF-44E3-9099-C40C66FF867C}">
                  <a14:compatExt spid="_x0000_s32389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33</xdr:row>
          <xdr:rowOff>0</xdr:rowOff>
        </xdr:from>
        <xdr:to>
          <xdr:col>9</xdr:col>
          <xdr:colOff>476250</xdr:colOff>
          <xdr:row>34</xdr:row>
          <xdr:rowOff>9525</xdr:rowOff>
        </xdr:to>
        <xdr:sp macro="" textlink="">
          <xdr:nvSpPr>
            <xdr:cNvPr id="3238927" name="Check Box 15" hidden="1">
              <a:extLst>
                <a:ext uri="{63B3BB69-23CF-44E3-9099-C40C66FF867C}">
                  <a14:compatExt spid="_x0000_s32389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33</xdr:row>
          <xdr:rowOff>0</xdr:rowOff>
        </xdr:from>
        <xdr:to>
          <xdr:col>14</xdr:col>
          <xdr:colOff>428625</xdr:colOff>
          <xdr:row>34</xdr:row>
          <xdr:rowOff>9525</xdr:rowOff>
        </xdr:to>
        <xdr:sp macro="" textlink="">
          <xdr:nvSpPr>
            <xdr:cNvPr id="3238928" name="Check Box 16" hidden="1">
              <a:extLst>
                <a:ext uri="{63B3BB69-23CF-44E3-9099-C40C66FF867C}">
                  <a14:compatExt spid="_x0000_s3238928"/>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1619250</xdr:colOff>
          <xdr:row>42</xdr:row>
          <xdr:rowOff>114300</xdr:rowOff>
        </xdr:from>
        <xdr:to>
          <xdr:col>3</xdr:col>
          <xdr:colOff>1876425</xdr:colOff>
          <xdr:row>44</xdr:row>
          <xdr:rowOff>66675</xdr:rowOff>
        </xdr:to>
        <xdr:sp macro="" textlink="">
          <xdr:nvSpPr>
            <xdr:cNvPr id="3239946" name="Check Box 10" hidden="1">
              <a:extLst>
                <a:ext uri="{63B3BB69-23CF-44E3-9099-C40C66FF867C}">
                  <a14:compatExt spid="_x0000_s32399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42</xdr:row>
          <xdr:rowOff>114300</xdr:rowOff>
        </xdr:from>
        <xdr:to>
          <xdr:col>6</xdr:col>
          <xdr:colOff>0</xdr:colOff>
          <xdr:row>44</xdr:row>
          <xdr:rowOff>66675</xdr:rowOff>
        </xdr:to>
        <xdr:sp macro="" textlink="">
          <xdr:nvSpPr>
            <xdr:cNvPr id="3239947" name="Check Box 11" hidden="1">
              <a:extLst>
                <a:ext uri="{63B3BB69-23CF-44E3-9099-C40C66FF867C}">
                  <a14:compatExt spid="_x0000_s32399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42</xdr:row>
          <xdr:rowOff>114300</xdr:rowOff>
        </xdr:from>
        <xdr:to>
          <xdr:col>8</xdr:col>
          <xdr:colOff>9525</xdr:colOff>
          <xdr:row>44</xdr:row>
          <xdr:rowOff>66675</xdr:rowOff>
        </xdr:to>
        <xdr:sp macro="" textlink="">
          <xdr:nvSpPr>
            <xdr:cNvPr id="3239948" name="Check Box 12" hidden="1">
              <a:extLst>
                <a:ext uri="{63B3BB69-23CF-44E3-9099-C40C66FF867C}">
                  <a14:compatExt spid="_x0000_s32399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42</xdr:row>
          <xdr:rowOff>114300</xdr:rowOff>
        </xdr:from>
        <xdr:to>
          <xdr:col>10</xdr:col>
          <xdr:colOff>19050</xdr:colOff>
          <xdr:row>44</xdr:row>
          <xdr:rowOff>66675</xdr:rowOff>
        </xdr:to>
        <xdr:sp macro="" textlink="">
          <xdr:nvSpPr>
            <xdr:cNvPr id="3239949" name="Check Box 13" hidden="1">
              <a:extLst>
                <a:ext uri="{63B3BB69-23CF-44E3-9099-C40C66FF867C}">
                  <a14:compatExt spid="_x0000_s32399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10</xdr:row>
          <xdr:rowOff>19050</xdr:rowOff>
        </xdr:from>
        <xdr:to>
          <xdr:col>9</xdr:col>
          <xdr:colOff>476250</xdr:colOff>
          <xdr:row>10</xdr:row>
          <xdr:rowOff>228600</xdr:rowOff>
        </xdr:to>
        <xdr:sp macro="" textlink="">
          <xdr:nvSpPr>
            <xdr:cNvPr id="3239951" name="Check Box 15" hidden="1">
              <a:extLst>
                <a:ext uri="{63B3BB69-23CF-44E3-9099-C40C66FF867C}">
                  <a14:compatExt spid="_x0000_s32399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10</xdr:row>
          <xdr:rowOff>19050</xdr:rowOff>
        </xdr:from>
        <xdr:to>
          <xdr:col>14</xdr:col>
          <xdr:colOff>428625</xdr:colOff>
          <xdr:row>10</xdr:row>
          <xdr:rowOff>228600</xdr:rowOff>
        </xdr:to>
        <xdr:sp macro="" textlink="">
          <xdr:nvSpPr>
            <xdr:cNvPr id="3239952" name="Check Box 16" hidden="1">
              <a:extLst>
                <a:ext uri="{63B3BB69-23CF-44E3-9099-C40C66FF867C}">
                  <a14:compatExt spid="_x0000_s32399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14</xdr:row>
          <xdr:rowOff>180975</xdr:rowOff>
        </xdr:from>
        <xdr:to>
          <xdr:col>9</xdr:col>
          <xdr:colOff>476250</xdr:colOff>
          <xdr:row>15</xdr:row>
          <xdr:rowOff>190500</xdr:rowOff>
        </xdr:to>
        <xdr:sp macro="" textlink="">
          <xdr:nvSpPr>
            <xdr:cNvPr id="3239953" name="Check Box 17" hidden="1">
              <a:extLst>
                <a:ext uri="{63B3BB69-23CF-44E3-9099-C40C66FF867C}">
                  <a14:compatExt spid="_x0000_s32399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14</xdr:row>
          <xdr:rowOff>180975</xdr:rowOff>
        </xdr:from>
        <xdr:to>
          <xdr:col>14</xdr:col>
          <xdr:colOff>428625</xdr:colOff>
          <xdr:row>15</xdr:row>
          <xdr:rowOff>190500</xdr:rowOff>
        </xdr:to>
        <xdr:sp macro="" textlink="">
          <xdr:nvSpPr>
            <xdr:cNvPr id="3239954" name="Check Box 18" hidden="1">
              <a:extLst>
                <a:ext uri="{63B3BB69-23CF-44E3-9099-C40C66FF867C}">
                  <a14:compatExt spid="_x0000_s32399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22</xdr:row>
          <xdr:rowOff>190500</xdr:rowOff>
        </xdr:from>
        <xdr:to>
          <xdr:col>9</xdr:col>
          <xdr:colOff>476250</xdr:colOff>
          <xdr:row>24</xdr:row>
          <xdr:rowOff>0</xdr:rowOff>
        </xdr:to>
        <xdr:sp macro="" textlink="">
          <xdr:nvSpPr>
            <xdr:cNvPr id="3239955" name="Check Box 19" hidden="1">
              <a:extLst>
                <a:ext uri="{63B3BB69-23CF-44E3-9099-C40C66FF867C}">
                  <a14:compatExt spid="_x0000_s32399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22</xdr:row>
          <xdr:rowOff>190500</xdr:rowOff>
        </xdr:from>
        <xdr:to>
          <xdr:col>14</xdr:col>
          <xdr:colOff>428625</xdr:colOff>
          <xdr:row>24</xdr:row>
          <xdr:rowOff>0</xdr:rowOff>
        </xdr:to>
        <xdr:sp macro="" textlink="">
          <xdr:nvSpPr>
            <xdr:cNvPr id="3239956" name="Check Box 20" hidden="1">
              <a:extLst>
                <a:ext uri="{63B3BB69-23CF-44E3-9099-C40C66FF867C}">
                  <a14:compatExt spid="_x0000_s32399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190500</xdr:rowOff>
        </xdr:from>
        <xdr:to>
          <xdr:col>9</xdr:col>
          <xdr:colOff>476250</xdr:colOff>
          <xdr:row>32</xdr:row>
          <xdr:rowOff>0</xdr:rowOff>
        </xdr:to>
        <xdr:sp macro="" textlink="">
          <xdr:nvSpPr>
            <xdr:cNvPr id="3239957" name="Check Box 21" hidden="1">
              <a:extLst>
                <a:ext uri="{63B3BB69-23CF-44E3-9099-C40C66FF867C}">
                  <a14:compatExt spid="_x0000_s32399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30</xdr:row>
          <xdr:rowOff>190500</xdr:rowOff>
        </xdr:from>
        <xdr:to>
          <xdr:col>14</xdr:col>
          <xdr:colOff>428625</xdr:colOff>
          <xdr:row>32</xdr:row>
          <xdr:rowOff>0</xdr:rowOff>
        </xdr:to>
        <xdr:sp macro="" textlink="">
          <xdr:nvSpPr>
            <xdr:cNvPr id="3239958" name="Check Box 22" hidden="1">
              <a:extLst>
                <a:ext uri="{63B3BB69-23CF-44E3-9099-C40C66FF867C}">
                  <a14:compatExt spid="_x0000_s3239958"/>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247650</xdr:colOff>
          <xdr:row>14</xdr:row>
          <xdr:rowOff>228600</xdr:rowOff>
        </xdr:from>
        <xdr:to>
          <xdr:col>9</xdr:col>
          <xdr:colOff>476250</xdr:colOff>
          <xdr:row>16</xdr:row>
          <xdr:rowOff>0</xdr:rowOff>
        </xdr:to>
        <xdr:sp macro="" textlink="">
          <xdr:nvSpPr>
            <xdr:cNvPr id="3240975" name="Check Box 15" hidden="1">
              <a:extLst>
                <a:ext uri="{63B3BB69-23CF-44E3-9099-C40C66FF867C}">
                  <a14:compatExt spid="_x0000_s32409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14</xdr:row>
          <xdr:rowOff>228600</xdr:rowOff>
        </xdr:from>
        <xdr:to>
          <xdr:col>14</xdr:col>
          <xdr:colOff>428625</xdr:colOff>
          <xdr:row>16</xdr:row>
          <xdr:rowOff>0</xdr:rowOff>
        </xdr:to>
        <xdr:sp macro="" textlink="">
          <xdr:nvSpPr>
            <xdr:cNvPr id="3240976" name="Check Box 16" hidden="1">
              <a:extLst>
                <a:ext uri="{63B3BB69-23CF-44E3-9099-C40C66FF867C}">
                  <a14:compatExt spid="_x0000_s32409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73</xdr:row>
          <xdr:rowOff>209550</xdr:rowOff>
        </xdr:from>
        <xdr:to>
          <xdr:col>3</xdr:col>
          <xdr:colOff>428625</xdr:colOff>
          <xdr:row>75</xdr:row>
          <xdr:rowOff>57150</xdr:rowOff>
        </xdr:to>
        <xdr:sp macro="" textlink="">
          <xdr:nvSpPr>
            <xdr:cNvPr id="3240989" name="Check Box 29" hidden="1">
              <a:extLst>
                <a:ext uri="{63B3BB69-23CF-44E3-9099-C40C66FF867C}">
                  <a14:compatExt spid="_x0000_s32409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1114425</xdr:colOff>
          <xdr:row>73</xdr:row>
          <xdr:rowOff>209550</xdr:rowOff>
        </xdr:from>
        <xdr:to>
          <xdr:col>4</xdr:col>
          <xdr:colOff>133350</xdr:colOff>
          <xdr:row>75</xdr:row>
          <xdr:rowOff>57150</xdr:rowOff>
        </xdr:to>
        <xdr:sp macro="" textlink="">
          <xdr:nvSpPr>
            <xdr:cNvPr id="3240990" name="Check Box 30" hidden="1">
              <a:extLst>
                <a:ext uri="{63B3BB69-23CF-44E3-9099-C40C66FF867C}">
                  <a14:compatExt spid="_x0000_s324099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4.xml"/><Relationship Id="rId1" Type="http://schemas.openxmlformats.org/officeDocument/2006/relationships/printerSettings" Target="../printerSettings/printerSettings17.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5.xml"/><Relationship Id="rId1" Type="http://schemas.openxmlformats.org/officeDocument/2006/relationships/printerSettings" Target="../printerSettings/printerSettings18.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4.vml"/><Relationship Id="rId7" Type="http://schemas.openxmlformats.org/officeDocument/2006/relationships/ctrlProp" Target="../ctrlProps/ctrlProp23.xml"/><Relationship Id="rId2" Type="http://schemas.openxmlformats.org/officeDocument/2006/relationships/drawing" Target="../drawings/drawing6.xml"/><Relationship Id="rId1" Type="http://schemas.openxmlformats.org/officeDocument/2006/relationships/printerSettings" Target="../printerSettings/printerSettings19.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1.xml"/><Relationship Id="rId12" Type="http://schemas.openxmlformats.org/officeDocument/2006/relationships/ctrlProp" Target="../ctrlProps/ctrlProp36.xml"/><Relationship Id="rId2" Type="http://schemas.openxmlformats.org/officeDocument/2006/relationships/drawing" Target="../drawings/drawing7.xml"/><Relationship Id="rId1" Type="http://schemas.openxmlformats.org/officeDocument/2006/relationships/printerSettings" Target="../printerSettings/printerSettings20.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5" Type="http://schemas.openxmlformats.org/officeDocument/2006/relationships/ctrlProp" Target="../ctrlProps/ctrlProp3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3" Type="http://schemas.openxmlformats.org/officeDocument/2006/relationships/vmlDrawing" Target="../drawings/vmlDrawing6.vml"/><Relationship Id="rId7" Type="http://schemas.openxmlformats.org/officeDocument/2006/relationships/ctrlProp" Target="../ctrlProps/ctrlProp43.xml"/><Relationship Id="rId12" Type="http://schemas.openxmlformats.org/officeDocument/2006/relationships/ctrlProp" Target="../ctrlProps/ctrlProp48.xml"/><Relationship Id="rId2" Type="http://schemas.openxmlformats.org/officeDocument/2006/relationships/drawing" Target="../drawings/drawing8.xml"/><Relationship Id="rId1" Type="http://schemas.openxmlformats.org/officeDocument/2006/relationships/printerSettings" Target="../printerSettings/printerSettings21.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5" Type="http://schemas.openxmlformats.org/officeDocument/2006/relationships/ctrlProp" Target="../ctrlProps/ctrlProp5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55.xml"/><Relationship Id="rId2" Type="http://schemas.openxmlformats.org/officeDocument/2006/relationships/drawing" Target="../drawings/drawing9.xml"/><Relationship Id="rId1" Type="http://schemas.openxmlformats.org/officeDocument/2006/relationships/printerSettings" Target="../printerSettings/printerSettings22.bin"/><Relationship Id="rId6" Type="http://schemas.openxmlformats.org/officeDocument/2006/relationships/ctrlProp" Target="../ctrlProps/ctrlProp54.xml"/><Relationship Id="rId5" Type="http://schemas.openxmlformats.org/officeDocument/2006/relationships/ctrlProp" Target="../ctrlProps/ctrlProp53.xml"/><Relationship Id="rId4" Type="http://schemas.openxmlformats.org/officeDocument/2006/relationships/ctrlProp" Target="../ctrlProps/ctrlProp5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50"/>
  <sheetViews>
    <sheetView topLeftCell="A7" zoomScale="85" zoomScaleNormal="85" workbookViewId="0">
      <selection activeCell="C43" sqref="C43"/>
    </sheetView>
  </sheetViews>
  <sheetFormatPr defaultRowHeight="13.5"/>
  <cols>
    <col min="1" max="1" width="26.36328125" style="202" bestFit="1" customWidth="1"/>
    <col min="2" max="16384" width="8.7265625" style="202"/>
  </cols>
  <sheetData>
    <row r="1" spans="1:13" ht="15" customHeight="1">
      <c r="A1" s="202" t="s">
        <v>558</v>
      </c>
      <c r="B1" s="248" t="s">
        <v>557</v>
      </c>
      <c r="C1" s="248" t="s">
        <v>556</v>
      </c>
      <c r="D1" s="248"/>
    </row>
    <row r="2" spans="1:13" ht="15" customHeight="1">
      <c r="A2" s="202" t="s">
        <v>582</v>
      </c>
      <c r="B2" s="248" t="s">
        <v>583</v>
      </c>
      <c r="C2" s="248" t="s">
        <v>312</v>
      </c>
      <c r="D2" s="248"/>
    </row>
    <row r="3" spans="1:13" ht="15" customHeight="1">
      <c r="A3" s="202" t="s">
        <v>1192</v>
      </c>
      <c r="B3" s="82" t="s">
        <v>552</v>
      </c>
      <c r="C3" s="82" t="s">
        <v>553</v>
      </c>
      <c r="D3" s="248"/>
    </row>
    <row r="4" spans="1:13" ht="15" customHeight="1">
      <c r="A4" s="202" t="s">
        <v>1202</v>
      </c>
      <c r="B4" s="82" t="s">
        <v>1190</v>
      </c>
      <c r="C4" s="82" t="s">
        <v>1191</v>
      </c>
      <c r="D4" s="248"/>
    </row>
    <row r="5" spans="1:13" ht="15" customHeight="1">
      <c r="A5" s="202" t="s">
        <v>1193</v>
      </c>
      <c r="B5" s="82" t="s">
        <v>554</v>
      </c>
      <c r="C5" s="82" t="s">
        <v>555</v>
      </c>
      <c r="D5" s="248"/>
    </row>
    <row r="6" spans="1:13" ht="15" customHeight="1">
      <c r="A6" s="202" t="s">
        <v>1194</v>
      </c>
      <c r="B6" s="248" t="s">
        <v>557</v>
      </c>
      <c r="C6" s="248" t="s">
        <v>559</v>
      </c>
      <c r="D6" s="248" t="s">
        <v>556</v>
      </c>
    </row>
    <row r="7" spans="1:13" ht="15" customHeight="1">
      <c r="A7" s="202" t="s">
        <v>1195</v>
      </c>
      <c r="B7" s="248" t="s">
        <v>560</v>
      </c>
      <c r="C7" s="248" t="s">
        <v>561</v>
      </c>
      <c r="D7" s="248"/>
    </row>
    <row r="8" spans="1:13" ht="15" customHeight="1">
      <c r="A8" s="202" t="s">
        <v>1196</v>
      </c>
      <c r="B8" s="248" t="s">
        <v>863</v>
      </c>
      <c r="C8" s="248" t="s">
        <v>562</v>
      </c>
      <c r="D8" s="248" t="s">
        <v>563</v>
      </c>
    </row>
    <row r="9" spans="1:13" ht="15" customHeight="1">
      <c r="A9" s="202" t="s">
        <v>1197</v>
      </c>
      <c r="B9" s="248" t="s">
        <v>564</v>
      </c>
      <c r="C9" s="248" t="s">
        <v>567</v>
      </c>
      <c r="F9" s="248"/>
      <c r="G9" s="248"/>
    </row>
    <row r="10" spans="1:13" ht="15" customHeight="1">
      <c r="A10" s="202" t="s">
        <v>1198</v>
      </c>
      <c r="B10" s="248" t="s">
        <v>565</v>
      </c>
      <c r="C10" s="248" t="s">
        <v>568</v>
      </c>
    </row>
    <row r="11" spans="1:13" ht="15" customHeight="1">
      <c r="A11" s="202" t="s">
        <v>1199</v>
      </c>
      <c r="B11" s="248" t="s">
        <v>578</v>
      </c>
      <c r="C11" s="248" t="s">
        <v>566</v>
      </c>
      <c r="D11" s="248"/>
    </row>
    <row r="12" spans="1:13" ht="15" customHeight="1">
      <c r="A12" s="202" t="s">
        <v>1200</v>
      </c>
      <c r="B12" s="250" t="s">
        <v>99</v>
      </c>
      <c r="C12" s="250" t="s">
        <v>100</v>
      </c>
      <c r="D12" s="250" t="s">
        <v>480</v>
      </c>
      <c r="E12" s="250" t="s">
        <v>107</v>
      </c>
      <c r="F12" s="250" t="s">
        <v>102</v>
      </c>
      <c r="G12" s="250" t="s">
        <v>479</v>
      </c>
      <c r="H12" s="250" t="s">
        <v>481</v>
      </c>
      <c r="I12" s="250" t="s">
        <v>482</v>
      </c>
      <c r="J12" s="250" t="s">
        <v>483</v>
      </c>
      <c r="K12" s="250" t="s">
        <v>484</v>
      </c>
      <c r="L12" s="250" t="s">
        <v>485</v>
      </c>
      <c r="M12" s="329" t="s">
        <v>570</v>
      </c>
    </row>
    <row r="13" spans="1:13" ht="15" customHeight="1">
      <c r="B13" s="251" t="s">
        <v>658</v>
      </c>
      <c r="C13" s="251" t="s">
        <v>296</v>
      </c>
      <c r="D13" s="251" t="s">
        <v>297</v>
      </c>
      <c r="E13" s="251" t="s">
        <v>1178</v>
      </c>
      <c r="F13" s="251" t="s">
        <v>1231</v>
      </c>
      <c r="G13" s="251" t="s">
        <v>1234</v>
      </c>
      <c r="H13" s="250" t="s">
        <v>486</v>
      </c>
      <c r="I13" s="250" t="s">
        <v>299</v>
      </c>
      <c r="J13" s="250" t="s">
        <v>487</v>
      </c>
      <c r="K13" s="250" t="s">
        <v>487</v>
      </c>
      <c r="L13" s="250" t="s">
        <v>487</v>
      </c>
      <c r="M13" s="330" t="e">
        <f>HLOOKUP(データ参照シート!$B$2,汎用入力規則リスト!$B$12:$L$22,データ参照シート!G93,FALSE)</f>
        <v>#N/A</v>
      </c>
    </row>
    <row r="14" spans="1:13" ht="15" customHeight="1">
      <c r="B14" s="251" t="s">
        <v>291</v>
      </c>
      <c r="C14" s="251" t="s">
        <v>572</v>
      </c>
      <c r="D14" s="251" t="s">
        <v>292</v>
      </c>
      <c r="E14" s="251" t="s">
        <v>296</v>
      </c>
      <c r="F14" s="251" t="s">
        <v>1280</v>
      </c>
      <c r="G14" s="251" t="s">
        <v>300</v>
      </c>
      <c r="H14" s="250" t="s">
        <v>488</v>
      </c>
      <c r="I14" s="250" t="s">
        <v>489</v>
      </c>
      <c r="J14" s="250" t="s">
        <v>500</v>
      </c>
      <c r="K14" s="250" t="s">
        <v>490</v>
      </c>
      <c r="L14" s="250" t="s">
        <v>501</v>
      </c>
      <c r="M14" s="330" t="e">
        <f>HLOOKUP(データ参照シート!$B$2,汎用入力規則リスト!$B$12:$L$22,データ参照シート!G94,FALSE)</f>
        <v>#N/A</v>
      </c>
    </row>
    <row r="15" spans="1:13" ht="15" customHeight="1">
      <c r="B15" s="251" t="s">
        <v>572</v>
      </c>
      <c r="C15" s="251" t="s">
        <v>1232</v>
      </c>
      <c r="D15" s="251" t="s">
        <v>1232</v>
      </c>
      <c r="E15" s="251" t="s">
        <v>572</v>
      </c>
      <c r="F15" s="251" t="s">
        <v>497</v>
      </c>
      <c r="G15" s="251" t="s">
        <v>301</v>
      </c>
      <c r="H15" s="250" t="s">
        <v>491</v>
      </c>
      <c r="I15" s="250" t="s">
        <v>492</v>
      </c>
      <c r="J15" s="250" t="s">
        <v>574</v>
      </c>
      <c r="K15" s="250" t="s">
        <v>575</v>
      </c>
      <c r="L15" s="250" t="s">
        <v>493</v>
      </c>
      <c r="M15" s="330" t="e">
        <f>HLOOKUP(データ参照シート!$B$2,汎用入力規則リスト!$B$12:$L$22,データ参照シート!G95,FALSE)</f>
        <v>#N/A</v>
      </c>
    </row>
    <row r="16" spans="1:13" ht="15" customHeight="1">
      <c r="B16" s="251" t="s">
        <v>1232</v>
      </c>
      <c r="C16" s="251" t="s">
        <v>293</v>
      </c>
      <c r="D16" s="251" t="s">
        <v>293</v>
      </c>
      <c r="E16" s="251" t="s">
        <v>1232</v>
      </c>
      <c r="F16" s="251" t="s">
        <v>1233</v>
      </c>
      <c r="G16" s="251" t="s">
        <v>1235</v>
      </c>
      <c r="H16" s="250" t="s">
        <v>494</v>
      </c>
      <c r="I16" s="250" t="s">
        <v>495</v>
      </c>
      <c r="J16" s="250" t="s">
        <v>493</v>
      </c>
      <c r="K16" s="250" t="s">
        <v>492</v>
      </c>
      <c r="L16" s="250" t="s">
        <v>298</v>
      </c>
      <c r="M16" s="330" t="e">
        <f>HLOOKUP(データ参照シート!$B$2,汎用入力規則リスト!$B$12:$L$22,データ参照シート!G96,FALSE)</f>
        <v>#N/A</v>
      </c>
    </row>
    <row r="17" spans="1:13" ht="15" customHeight="1">
      <c r="B17" s="251" t="s">
        <v>293</v>
      </c>
      <c r="C17" s="251" t="s">
        <v>294</v>
      </c>
      <c r="D17" s="251" t="s">
        <v>294</v>
      </c>
      <c r="E17" s="251" t="s">
        <v>293</v>
      </c>
      <c r="F17" s="251" t="s">
        <v>1232</v>
      </c>
      <c r="G17" s="251" t="s">
        <v>1232</v>
      </c>
      <c r="H17" s="250" t="s">
        <v>495</v>
      </c>
      <c r="I17" s="250" t="s">
        <v>496</v>
      </c>
      <c r="J17" s="250" t="s">
        <v>497</v>
      </c>
      <c r="K17" s="250" t="s">
        <v>496</v>
      </c>
      <c r="L17" s="250" t="s">
        <v>498</v>
      </c>
      <c r="M17" s="330" t="e">
        <f>HLOOKUP(データ参照シート!$B$2,汎用入力規則リスト!$B$12:$L$22,データ参照シート!G97,FALSE)</f>
        <v>#N/A</v>
      </c>
    </row>
    <row r="18" spans="1:13" ht="15" customHeight="1">
      <c r="B18" s="251" t="s">
        <v>294</v>
      </c>
      <c r="C18" s="251" t="s">
        <v>295</v>
      </c>
      <c r="D18" s="251" t="s">
        <v>295</v>
      </c>
      <c r="E18" s="251" t="s">
        <v>294</v>
      </c>
      <c r="F18" s="251" t="s">
        <v>293</v>
      </c>
      <c r="G18" s="251" t="s">
        <v>302</v>
      </c>
      <c r="H18" s="250" t="s">
        <v>23</v>
      </c>
      <c r="I18" s="250" t="s">
        <v>499</v>
      </c>
      <c r="J18" s="250" t="s">
        <v>492</v>
      </c>
      <c r="K18" s="250" t="s">
        <v>499</v>
      </c>
      <c r="L18" s="250" t="s">
        <v>496</v>
      </c>
      <c r="M18" s="330" t="e">
        <f>HLOOKUP(データ参照シート!$B$2,汎用入力規則リスト!$B$12:$L$22,データ参照シート!G98,FALSE)</f>
        <v>#N/A</v>
      </c>
    </row>
    <row r="19" spans="1:13" ht="15" customHeight="1">
      <c r="B19" s="251" t="s">
        <v>295</v>
      </c>
      <c r="C19" s="251" t="s">
        <v>1019</v>
      </c>
      <c r="D19" s="251" t="s">
        <v>1019</v>
      </c>
      <c r="E19" s="251" t="s">
        <v>295</v>
      </c>
      <c r="F19" s="251" t="s">
        <v>294</v>
      </c>
      <c r="G19" s="251" t="s">
        <v>303</v>
      </c>
      <c r="H19" s="251" t="s">
        <v>638</v>
      </c>
      <c r="I19" s="251" t="s">
        <v>638</v>
      </c>
      <c r="J19" s="250" t="s">
        <v>496</v>
      </c>
      <c r="K19" s="251" t="s">
        <v>638</v>
      </c>
      <c r="L19" s="250" t="s">
        <v>499</v>
      </c>
      <c r="M19" s="330" t="e">
        <f>HLOOKUP(データ参照シート!$B$2,汎用入力規則リスト!$B$12:$L$22,データ参照シート!G99,FALSE)</f>
        <v>#N/A</v>
      </c>
    </row>
    <row r="20" spans="1:13" ht="15" customHeight="1">
      <c r="B20" s="251" t="s">
        <v>1019</v>
      </c>
      <c r="C20" s="251" t="s">
        <v>1019</v>
      </c>
      <c r="D20" s="251" t="s">
        <v>638</v>
      </c>
      <c r="E20" s="251" t="s">
        <v>638</v>
      </c>
      <c r="F20" s="251" t="s">
        <v>295</v>
      </c>
      <c r="G20" s="251" t="s">
        <v>295</v>
      </c>
      <c r="H20" s="251" t="s">
        <v>638</v>
      </c>
      <c r="I20" s="251" t="s">
        <v>638</v>
      </c>
      <c r="J20" s="250" t="s">
        <v>495</v>
      </c>
      <c r="K20" s="251" t="s">
        <v>638</v>
      </c>
      <c r="L20" s="251" t="s">
        <v>638</v>
      </c>
      <c r="M20" s="330" t="e">
        <f>HLOOKUP(データ参照シート!$B$2,汎用入力規則リスト!$B$12:$L$22,データ参照シート!G100,FALSE)</f>
        <v>#N/A</v>
      </c>
    </row>
    <row r="21" spans="1:13" ht="15" customHeight="1">
      <c r="B21" s="251" t="s">
        <v>1019</v>
      </c>
      <c r="C21" s="251" t="s">
        <v>1019</v>
      </c>
      <c r="D21" s="251" t="s">
        <v>638</v>
      </c>
      <c r="E21" s="251" t="s">
        <v>638</v>
      </c>
      <c r="F21" s="251" t="s">
        <v>1019</v>
      </c>
      <c r="G21" s="251" t="s">
        <v>1019</v>
      </c>
      <c r="H21" s="251" t="s">
        <v>638</v>
      </c>
      <c r="I21" s="251" t="s">
        <v>638</v>
      </c>
      <c r="J21" s="250" t="s">
        <v>499</v>
      </c>
      <c r="K21" s="251" t="s">
        <v>638</v>
      </c>
      <c r="L21" s="251" t="s">
        <v>638</v>
      </c>
      <c r="M21" s="330" t="e">
        <f>HLOOKUP(データ参照シート!$B$2,汎用入力規則リスト!$B$12:$L$22,データ参照シート!G101,FALSE)</f>
        <v>#N/A</v>
      </c>
    </row>
    <row r="22" spans="1:13" ht="15" customHeight="1">
      <c r="B22" s="251" t="s">
        <v>609</v>
      </c>
      <c r="C22" s="251" t="s">
        <v>609</v>
      </c>
      <c r="D22" s="251" t="s">
        <v>638</v>
      </c>
      <c r="E22" s="251" t="s">
        <v>638</v>
      </c>
      <c r="F22" s="251" t="s">
        <v>1019</v>
      </c>
      <c r="G22" s="251" t="s">
        <v>638</v>
      </c>
      <c r="H22" s="251" t="s">
        <v>638</v>
      </c>
      <c r="I22" s="250"/>
      <c r="J22" s="250"/>
      <c r="K22" s="250"/>
      <c r="L22" s="250"/>
      <c r="M22" s="330" t="e">
        <f>HLOOKUP(データ参照シート!$B$2,汎用入力規則リスト!$B$12:$L$22,データ参照シート!G102,FALSE)</f>
        <v>#N/A</v>
      </c>
    </row>
    <row r="23" spans="1:13" ht="15" customHeight="1">
      <c r="A23" s="202" t="s">
        <v>819</v>
      </c>
      <c r="B23" s="248" t="s">
        <v>881</v>
      </c>
      <c r="C23" s="248" t="s">
        <v>576</v>
      </c>
    </row>
    <row r="24" spans="1:13" ht="15" customHeight="1">
      <c r="A24" s="202" t="s">
        <v>820</v>
      </c>
      <c r="B24" s="248" t="s">
        <v>568</v>
      </c>
      <c r="C24" s="202" t="s">
        <v>577</v>
      </c>
    </row>
    <row r="25" spans="1:13" ht="15" customHeight="1">
      <c r="A25" s="260" t="s">
        <v>635</v>
      </c>
      <c r="B25" s="250" t="s">
        <v>99</v>
      </c>
      <c r="C25" s="250" t="s">
        <v>100</v>
      </c>
      <c r="D25" s="250" t="s">
        <v>480</v>
      </c>
      <c r="E25" s="250" t="s">
        <v>107</v>
      </c>
      <c r="F25" s="250" t="s">
        <v>102</v>
      </c>
      <c r="G25" s="250" t="s">
        <v>479</v>
      </c>
      <c r="H25" s="250" t="s">
        <v>481</v>
      </c>
      <c r="I25" s="250" t="s">
        <v>482</v>
      </c>
      <c r="J25" s="250" t="s">
        <v>483</v>
      </c>
      <c r="K25" s="250" t="s">
        <v>484</v>
      </c>
      <c r="L25" s="250" t="s">
        <v>485</v>
      </c>
    </row>
    <row r="26" spans="1:13" ht="15" customHeight="1">
      <c r="B26" s="202" t="s">
        <v>502</v>
      </c>
      <c r="C26" s="202" t="s">
        <v>502</v>
      </c>
      <c r="D26" s="202" t="s">
        <v>502</v>
      </c>
      <c r="E26" s="202" t="s">
        <v>502</v>
      </c>
      <c r="F26" s="202" t="s">
        <v>502</v>
      </c>
      <c r="G26" s="202" t="s">
        <v>502</v>
      </c>
      <c r="H26" s="202" t="s">
        <v>503</v>
      </c>
      <c r="I26" s="202" t="s">
        <v>503</v>
      </c>
      <c r="J26" s="202" t="s">
        <v>503</v>
      </c>
      <c r="K26" s="202" t="s">
        <v>504</v>
      </c>
      <c r="L26" s="202" t="s">
        <v>503</v>
      </c>
      <c r="M26" s="202" t="s">
        <v>503</v>
      </c>
    </row>
    <row r="27" spans="1:13" ht="15" customHeight="1">
      <c r="B27" s="202" t="s">
        <v>505</v>
      </c>
      <c r="C27" s="202" t="s">
        <v>505</v>
      </c>
      <c r="D27" s="202" t="s">
        <v>505</v>
      </c>
      <c r="E27" s="202" t="s">
        <v>505</v>
      </c>
      <c r="F27" s="202" t="s">
        <v>505</v>
      </c>
      <c r="G27" s="202" t="s">
        <v>505</v>
      </c>
      <c r="H27" s="202" t="s">
        <v>506</v>
      </c>
      <c r="I27" s="202" t="s">
        <v>506</v>
      </c>
      <c r="J27" s="202" t="s">
        <v>506</v>
      </c>
      <c r="K27" s="202" t="s">
        <v>507</v>
      </c>
      <c r="L27" s="202" t="s">
        <v>506</v>
      </c>
      <c r="M27" s="202" t="s">
        <v>506</v>
      </c>
    </row>
    <row r="28" spans="1:13" ht="15" customHeight="1">
      <c r="B28" s="202" t="s">
        <v>508</v>
      </c>
      <c r="C28" s="202" t="s">
        <v>508</v>
      </c>
      <c r="D28" s="202" t="s">
        <v>508</v>
      </c>
      <c r="E28" s="202" t="s">
        <v>508</v>
      </c>
      <c r="F28" s="202" t="s">
        <v>508</v>
      </c>
      <c r="G28" s="202" t="s">
        <v>508</v>
      </c>
      <c r="H28" s="202" t="s">
        <v>509</v>
      </c>
      <c r="I28" s="202" t="s">
        <v>509</v>
      </c>
      <c r="J28" s="202" t="s">
        <v>509</v>
      </c>
      <c r="K28" s="202" t="s">
        <v>510</v>
      </c>
      <c r="L28" s="202" t="s">
        <v>509</v>
      </c>
      <c r="M28" s="202" t="s">
        <v>509</v>
      </c>
    </row>
    <row r="29" spans="1:13" ht="15" customHeight="1">
      <c r="B29" s="202" t="s">
        <v>516</v>
      </c>
      <c r="C29" s="202" t="s">
        <v>516</v>
      </c>
      <c r="D29" s="202" t="s">
        <v>516</v>
      </c>
      <c r="E29" s="202" t="s">
        <v>516</v>
      </c>
      <c r="F29" s="202" t="s">
        <v>516</v>
      </c>
      <c r="G29" s="202" t="s">
        <v>516</v>
      </c>
      <c r="H29" s="202" t="s">
        <v>512</v>
      </c>
      <c r="I29" s="202" t="s">
        <v>512</v>
      </c>
      <c r="J29" s="202" t="s">
        <v>512</v>
      </c>
      <c r="K29" s="202" t="s">
        <v>512</v>
      </c>
      <c r="L29" s="202" t="s">
        <v>512</v>
      </c>
      <c r="M29" s="202" t="s">
        <v>512</v>
      </c>
    </row>
    <row r="30" spans="1:13" ht="15" customHeight="1">
      <c r="B30" s="202" t="s">
        <v>511</v>
      </c>
      <c r="C30" s="202" t="s">
        <v>511</v>
      </c>
      <c r="D30" s="202" t="s">
        <v>511</v>
      </c>
      <c r="E30" s="202" t="s">
        <v>511</v>
      </c>
      <c r="F30" s="202" t="s">
        <v>511</v>
      </c>
      <c r="G30" s="202" t="s">
        <v>511</v>
      </c>
      <c r="H30" s="202" t="s">
        <v>514</v>
      </c>
      <c r="I30" s="202" t="s">
        <v>514</v>
      </c>
      <c r="J30" s="202" t="s">
        <v>514</v>
      </c>
      <c r="K30" s="202" t="s">
        <v>515</v>
      </c>
      <c r="L30" s="202" t="s">
        <v>514</v>
      </c>
      <c r="M30" s="202" t="s">
        <v>514</v>
      </c>
    </row>
    <row r="31" spans="1:13" ht="15" customHeight="1">
      <c r="B31" s="202" t="s">
        <v>513</v>
      </c>
      <c r="C31" s="202" t="s">
        <v>513</v>
      </c>
      <c r="D31" s="202" t="s">
        <v>513</v>
      </c>
      <c r="E31" s="202" t="s">
        <v>513</v>
      </c>
      <c r="F31" s="202" t="s">
        <v>513</v>
      </c>
      <c r="G31" s="202" t="s">
        <v>513</v>
      </c>
      <c r="H31" s="202" t="s">
        <v>515</v>
      </c>
      <c r="I31" s="202" t="s">
        <v>515</v>
      </c>
      <c r="J31" s="202" t="s">
        <v>515</v>
      </c>
      <c r="K31" s="251" t="s">
        <v>638</v>
      </c>
      <c r="L31" s="202" t="s">
        <v>515</v>
      </c>
      <c r="M31" s="202" t="s">
        <v>515</v>
      </c>
    </row>
    <row r="32" spans="1:13" ht="15" customHeight="1">
      <c r="B32" s="202" t="s">
        <v>517</v>
      </c>
      <c r="C32" s="202" t="s">
        <v>517</v>
      </c>
      <c r="D32" s="202" t="s">
        <v>517</v>
      </c>
      <c r="E32" s="202" t="s">
        <v>517</v>
      </c>
      <c r="F32" s="202" t="s">
        <v>517</v>
      </c>
      <c r="G32" s="202" t="s">
        <v>517</v>
      </c>
      <c r="H32" s="251" t="s">
        <v>638</v>
      </c>
      <c r="I32" s="251" t="s">
        <v>638</v>
      </c>
      <c r="J32" s="251" t="s">
        <v>638</v>
      </c>
      <c r="K32" s="251" t="s">
        <v>638</v>
      </c>
      <c r="L32" s="251" t="s">
        <v>638</v>
      </c>
      <c r="M32" s="251" t="s">
        <v>638</v>
      </c>
    </row>
    <row r="33" spans="1:15" ht="15" customHeight="1">
      <c r="A33" s="202" t="s">
        <v>1201</v>
      </c>
      <c r="B33" s="202" t="s">
        <v>755</v>
      </c>
      <c r="C33" s="250" t="s">
        <v>99</v>
      </c>
      <c r="D33" s="250" t="s">
        <v>100</v>
      </c>
      <c r="E33" s="250" t="s">
        <v>480</v>
      </c>
      <c r="F33" s="250" t="s">
        <v>107</v>
      </c>
      <c r="G33" s="202" t="s">
        <v>752</v>
      </c>
      <c r="H33" s="250" t="s">
        <v>102</v>
      </c>
      <c r="I33" s="250" t="s">
        <v>479</v>
      </c>
      <c r="J33" s="250" t="s">
        <v>753</v>
      </c>
      <c r="K33" s="250" t="s">
        <v>754</v>
      </c>
      <c r="L33" s="250" t="s">
        <v>482</v>
      </c>
      <c r="M33" s="250" t="s">
        <v>483</v>
      </c>
      <c r="N33" s="250" t="s">
        <v>484</v>
      </c>
      <c r="O33" s="250" t="s">
        <v>485</v>
      </c>
    </row>
    <row r="34" spans="1:15" ht="15" customHeight="1">
      <c r="A34" s="202" t="s">
        <v>900</v>
      </c>
      <c r="B34" s="319" t="s">
        <v>904</v>
      </c>
      <c r="C34" s="320" t="s">
        <v>1208</v>
      </c>
    </row>
    <row r="35" spans="1:15" ht="15" customHeight="1">
      <c r="B35" s="319"/>
      <c r="C35" s="320"/>
    </row>
    <row r="36" spans="1:15" ht="15" customHeight="1">
      <c r="A36" s="508" t="s">
        <v>1121</v>
      </c>
      <c r="B36" s="508" t="s">
        <v>1122</v>
      </c>
      <c r="C36" s="508" t="s">
        <v>1123</v>
      </c>
      <c r="E36" s="202" t="s">
        <v>1146</v>
      </c>
    </row>
    <row r="37" spans="1:15" ht="15" customHeight="1">
      <c r="A37" s="508" t="s">
        <v>1257</v>
      </c>
      <c r="B37" s="508" t="s">
        <v>1124</v>
      </c>
      <c r="C37" s="508">
        <v>0.98599999999999999</v>
      </c>
      <c r="E37" s="202" t="s">
        <v>1147</v>
      </c>
    </row>
    <row r="38" spans="1:15" ht="15" customHeight="1">
      <c r="A38" s="508" t="s">
        <v>1258</v>
      </c>
      <c r="B38" s="508" t="s">
        <v>1125</v>
      </c>
      <c r="C38" s="508">
        <v>0.94699999999999995</v>
      </c>
      <c r="E38" s="202" t="s">
        <v>1148</v>
      </c>
    </row>
    <row r="39" spans="1:15" ht="15" customHeight="1">
      <c r="A39" s="508" t="s">
        <v>1126</v>
      </c>
      <c r="B39" s="508" t="s">
        <v>1125</v>
      </c>
      <c r="C39" s="508">
        <v>1.0089999999999999</v>
      </c>
      <c r="E39" s="202" t="s">
        <v>1149</v>
      </c>
    </row>
    <row r="40" spans="1:15" ht="15" customHeight="1">
      <c r="A40" s="508" t="s">
        <v>1236</v>
      </c>
      <c r="B40" s="508" t="s">
        <v>1125</v>
      </c>
      <c r="C40" s="508">
        <v>1.081</v>
      </c>
      <c r="E40" s="202" t="s">
        <v>1150</v>
      </c>
    </row>
    <row r="41" spans="1:15" ht="15" customHeight="1">
      <c r="A41" s="508" t="s">
        <v>1127</v>
      </c>
      <c r="B41" s="508" t="s">
        <v>1128</v>
      </c>
      <c r="C41" s="508">
        <v>1.3109999999999999</v>
      </c>
    </row>
    <row r="42" spans="1:15" ht="15" customHeight="1">
      <c r="A42" s="508" t="s">
        <v>1129</v>
      </c>
      <c r="B42" s="508" t="s">
        <v>1128</v>
      </c>
      <c r="C42" s="508">
        <v>1.409</v>
      </c>
    </row>
    <row r="43" spans="1:15" ht="15" customHeight="1">
      <c r="A43" s="508" t="s">
        <v>1259</v>
      </c>
      <c r="B43" s="508" t="s">
        <v>1285</v>
      </c>
      <c r="C43" s="508">
        <v>1.0349999999999999</v>
      </c>
    </row>
    <row r="44" spans="1:15" ht="15" customHeight="1">
      <c r="A44" s="508" t="s">
        <v>341</v>
      </c>
      <c r="B44" s="508"/>
      <c r="C44" s="508"/>
    </row>
    <row r="45" spans="1:15" ht="15" customHeight="1">
      <c r="A45" s="508" t="s">
        <v>1131</v>
      </c>
      <c r="B45" s="508" t="s">
        <v>1130</v>
      </c>
      <c r="C45" s="508">
        <v>0.25700000000000001</v>
      </c>
    </row>
    <row r="46" spans="1:15" ht="15" customHeight="1">
      <c r="A46" s="508"/>
      <c r="B46" s="508"/>
      <c r="C46" s="508"/>
    </row>
    <row r="47" spans="1:15" ht="15" customHeight="1">
      <c r="A47" s="508"/>
      <c r="B47" s="508"/>
      <c r="C47" s="508"/>
    </row>
    <row r="48" spans="1:15" ht="15" customHeight="1">
      <c r="A48" s="508"/>
      <c r="B48" s="508"/>
      <c r="C48" s="508"/>
    </row>
    <row r="49" ht="15" customHeight="1"/>
    <row r="50" ht="15" customHeight="1"/>
  </sheetData>
  <phoneticPr fontId="2"/>
  <pageMargins left="0.23622047244094491" right="0.23622047244094491" top="0.74803149606299213" bottom="0.74803149606299213" header="0.31496062992125984" footer="0.31496062992125984"/>
  <pageSetup paperSize="9" scale="6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pageSetUpPr fitToPage="1"/>
  </sheetPr>
  <dimension ref="A1:M33"/>
  <sheetViews>
    <sheetView view="pageBreakPreview" zoomScaleNormal="85" zoomScaleSheetLayoutView="100" workbookViewId="0"/>
  </sheetViews>
  <sheetFormatPr defaultRowHeight="13.5"/>
  <cols>
    <col min="1" max="1" width="12.7265625" style="22" customWidth="1"/>
    <col min="2" max="6" width="10.453125" style="22" customWidth="1"/>
    <col min="7" max="7" width="6.36328125" style="40" customWidth="1"/>
    <col min="8" max="8" width="10.453125" style="22" customWidth="1"/>
    <col min="9" max="9" width="10.90625" style="22" customWidth="1"/>
    <col min="10" max="16384" width="8.7265625" style="22"/>
  </cols>
  <sheetData>
    <row r="1" spans="1:13" ht="18.75" customHeight="1">
      <c r="A1" s="168" t="s">
        <v>342</v>
      </c>
      <c r="B1" s="20"/>
      <c r="C1" s="20"/>
      <c r="D1" s="20"/>
      <c r="E1" s="20"/>
      <c r="F1" s="20"/>
      <c r="G1" s="21"/>
      <c r="H1" s="20"/>
      <c r="I1" s="287"/>
      <c r="J1" s="20"/>
      <c r="K1" s="235"/>
      <c r="L1" s="235"/>
      <c r="M1" s="235"/>
    </row>
    <row r="2" spans="1:13" ht="22.5" customHeight="1">
      <c r="A2" s="835" t="str">
        <f>"設備導入事業経費の配分"&amp;"&lt;平成"&amp;データ参照シート!B7&amp;"年度&gt;"&amp;"（"&amp;データ参照シート!B2&amp;"）"</f>
        <v>設備導入事業経費の配分&lt;平成29年度&gt;（0）</v>
      </c>
      <c r="B2" s="836"/>
      <c r="C2" s="836"/>
      <c r="D2" s="836"/>
      <c r="E2" s="836"/>
      <c r="F2" s="836"/>
      <c r="G2" s="836"/>
      <c r="H2" s="836"/>
      <c r="I2" s="836"/>
      <c r="J2" s="20"/>
      <c r="K2" s="235"/>
      <c r="L2" s="235"/>
      <c r="M2" s="235"/>
    </row>
    <row r="3" spans="1:13" ht="9.75" customHeight="1">
      <c r="A3" s="191"/>
      <c r="B3" s="201"/>
      <c r="C3" s="201"/>
      <c r="D3" s="201"/>
      <c r="E3" s="201"/>
      <c r="F3" s="201"/>
      <c r="G3" s="201"/>
      <c r="H3" s="201"/>
      <c r="I3" s="201"/>
      <c r="J3" s="20"/>
      <c r="K3" s="235"/>
      <c r="L3" s="235"/>
      <c r="M3" s="235"/>
    </row>
    <row r="4" spans="1:13" ht="14.25">
      <c r="A4" s="335" t="s">
        <v>343</v>
      </c>
      <c r="B4" s="336"/>
      <c r="C4" s="337"/>
      <c r="D4" s="337"/>
      <c r="E4" s="23"/>
      <c r="F4" s="23"/>
      <c r="G4" s="23"/>
      <c r="H4" s="20"/>
      <c r="I4" s="20"/>
      <c r="J4" s="20"/>
      <c r="K4" s="235"/>
      <c r="L4" s="235"/>
      <c r="M4" s="235"/>
    </row>
    <row r="5" spans="1:13" ht="18" customHeight="1" thickBot="1">
      <c r="A5" s="20" t="s">
        <v>467</v>
      </c>
      <c r="B5" s="20"/>
      <c r="C5" s="20"/>
      <c r="D5" s="20"/>
      <c r="E5" s="20"/>
      <c r="F5" s="20"/>
      <c r="G5" s="21"/>
      <c r="H5" s="20"/>
      <c r="I5" s="25" t="s">
        <v>6</v>
      </c>
      <c r="J5" s="20"/>
      <c r="K5" s="235"/>
      <c r="L5" s="235"/>
      <c r="M5" s="235"/>
    </row>
    <row r="6" spans="1:13" ht="18" customHeight="1">
      <c r="A6" s="26" t="s">
        <v>524</v>
      </c>
      <c r="B6" s="837" t="s">
        <v>523</v>
      </c>
      <c r="C6" s="838"/>
      <c r="D6" s="839" t="s">
        <v>1279</v>
      </c>
      <c r="E6" s="838"/>
      <c r="F6" s="838"/>
      <c r="G6" s="840" t="s">
        <v>202</v>
      </c>
      <c r="H6" s="842" t="s">
        <v>1278</v>
      </c>
      <c r="I6" s="844" t="s">
        <v>203</v>
      </c>
      <c r="J6" s="20"/>
      <c r="K6" s="235"/>
      <c r="L6" s="235"/>
      <c r="M6" s="235"/>
    </row>
    <row r="7" spans="1:13" ht="18" customHeight="1">
      <c r="A7" s="27" t="s">
        <v>525</v>
      </c>
      <c r="B7" s="28" t="s">
        <v>7</v>
      </c>
      <c r="C7" s="29" t="s">
        <v>526</v>
      </c>
      <c r="D7" s="30" t="s">
        <v>7</v>
      </c>
      <c r="E7" s="31" t="s">
        <v>526</v>
      </c>
      <c r="F7" s="29" t="s">
        <v>527</v>
      </c>
      <c r="G7" s="841"/>
      <c r="H7" s="843"/>
      <c r="I7" s="845"/>
      <c r="J7" s="20"/>
      <c r="K7" s="235"/>
      <c r="L7" s="235"/>
      <c r="M7" s="235"/>
    </row>
    <row r="8" spans="1:13">
      <c r="A8" s="32" t="s">
        <v>8</v>
      </c>
      <c r="B8" s="583"/>
      <c r="C8" s="338" t="s">
        <v>895</v>
      </c>
      <c r="D8" s="592"/>
      <c r="E8" s="340" t="str">
        <f>C8</f>
        <v>実施設計費</v>
      </c>
      <c r="F8" s="565"/>
      <c r="G8" s="828">
        <f>データ参照シート!B4</f>
        <v>0</v>
      </c>
      <c r="H8" s="825"/>
      <c r="I8" s="373"/>
      <c r="J8" s="20"/>
      <c r="K8" s="235"/>
      <c r="L8" s="235"/>
      <c r="M8" s="235"/>
    </row>
    <row r="9" spans="1:13">
      <c r="A9" s="34"/>
      <c r="B9" s="584"/>
      <c r="C9" s="370" t="str">
        <f>IF(データ参照シート!$B$2="地中熱利用","調査費","")</f>
        <v/>
      </c>
      <c r="D9" s="593"/>
      <c r="E9" s="370" t="str">
        <f>IF(データ参照シート!$B$2="地中熱利用","調査費","")</f>
        <v/>
      </c>
      <c r="F9" s="566"/>
      <c r="G9" s="829"/>
      <c r="H9" s="826"/>
      <c r="I9" s="374"/>
      <c r="J9" s="20"/>
      <c r="K9" s="235"/>
      <c r="L9" s="235"/>
      <c r="M9" s="235"/>
    </row>
    <row r="10" spans="1:13">
      <c r="A10" s="35"/>
      <c r="B10" s="585"/>
      <c r="C10" s="371"/>
      <c r="D10" s="594"/>
      <c r="E10" s="372"/>
      <c r="F10" s="567"/>
      <c r="G10" s="829"/>
      <c r="H10" s="827"/>
      <c r="I10" s="375"/>
      <c r="J10" s="20"/>
    </row>
    <row r="11" spans="1:13">
      <c r="A11" s="27" t="s">
        <v>9</v>
      </c>
      <c r="B11" s="586">
        <f>SUM(B8:B10)</f>
        <v>0</v>
      </c>
      <c r="C11" s="334"/>
      <c r="D11" s="595">
        <f>SUM(D8:D10)</f>
        <v>0</v>
      </c>
      <c r="E11" s="334"/>
      <c r="F11" s="568"/>
      <c r="G11" s="829"/>
      <c r="H11" s="601">
        <f>ROUNDDOWN(D11*データ参照シート!B3/データ参照シート!C3,0)</f>
        <v>0</v>
      </c>
      <c r="I11" s="376"/>
      <c r="J11" s="20"/>
    </row>
    <row r="12" spans="1:13" ht="13.5" customHeight="1">
      <c r="A12" s="32" t="s">
        <v>10</v>
      </c>
      <c r="B12" s="583"/>
      <c r="C12" s="331" t="e">
        <f>データ参照シート!B83</f>
        <v>#N/A</v>
      </c>
      <c r="D12" s="592"/>
      <c r="E12" s="331" t="e">
        <f>C12</f>
        <v>#N/A</v>
      </c>
      <c r="F12" s="460"/>
      <c r="G12" s="829"/>
      <c r="H12" s="831"/>
      <c r="I12" s="377"/>
      <c r="J12" s="20"/>
    </row>
    <row r="13" spans="1:13" ht="13.5" customHeight="1">
      <c r="A13" s="36"/>
      <c r="B13" s="584"/>
      <c r="C13" s="332" t="e">
        <f>データ参照シート!B84</f>
        <v>#N/A</v>
      </c>
      <c r="D13" s="593"/>
      <c r="E13" s="332" t="e">
        <f t="shared" ref="E13:E20" si="0">C13</f>
        <v>#N/A</v>
      </c>
      <c r="F13" s="461"/>
      <c r="G13" s="829"/>
      <c r="H13" s="832"/>
      <c r="I13" s="378"/>
      <c r="J13" s="20"/>
    </row>
    <row r="14" spans="1:13" ht="13.5" customHeight="1">
      <c r="A14" s="36"/>
      <c r="B14" s="584"/>
      <c r="C14" s="332" t="e">
        <f>データ参照シート!B85</f>
        <v>#N/A</v>
      </c>
      <c r="D14" s="593"/>
      <c r="E14" s="332" t="e">
        <f t="shared" si="0"/>
        <v>#N/A</v>
      </c>
      <c r="F14" s="461"/>
      <c r="G14" s="829"/>
      <c r="H14" s="832"/>
      <c r="I14" s="378"/>
      <c r="J14" s="20"/>
    </row>
    <row r="15" spans="1:13">
      <c r="A15" s="36"/>
      <c r="B15" s="584"/>
      <c r="C15" s="333" t="e">
        <f>データ参照シート!B86</f>
        <v>#N/A</v>
      </c>
      <c r="D15" s="593"/>
      <c r="E15" s="332" t="e">
        <f t="shared" si="0"/>
        <v>#N/A</v>
      </c>
      <c r="F15" s="461"/>
      <c r="G15" s="829"/>
      <c r="H15" s="832"/>
      <c r="I15" s="378"/>
      <c r="J15" s="20"/>
    </row>
    <row r="16" spans="1:13">
      <c r="A16" s="34"/>
      <c r="B16" s="584"/>
      <c r="C16" s="333" t="e">
        <f>データ参照シート!B87</f>
        <v>#N/A</v>
      </c>
      <c r="D16" s="593"/>
      <c r="E16" s="332" t="e">
        <f t="shared" si="0"/>
        <v>#N/A</v>
      </c>
      <c r="F16" s="461"/>
      <c r="G16" s="829"/>
      <c r="H16" s="832"/>
      <c r="I16" s="378"/>
      <c r="J16" s="20"/>
    </row>
    <row r="17" spans="1:10">
      <c r="A17" s="36"/>
      <c r="B17" s="584"/>
      <c r="C17" s="333" t="e">
        <f>データ参照シート!B88</f>
        <v>#N/A</v>
      </c>
      <c r="D17" s="593"/>
      <c r="E17" s="332" t="e">
        <f t="shared" si="0"/>
        <v>#N/A</v>
      </c>
      <c r="F17" s="461"/>
      <c r="G17" s="829"/>
      <c r="H17" s="832"/>
      <c r="I17" s="378"/>
      <c r="J17" s="20"/>
    </row>
    <row r="18" spans="1:10">
      <c r="A18" s="36"/>
      <c r="B18" s="584"/>
      <c r="C18" s="333" t="e">
        <f>データ参照シート!B89</f>
        <v>#N/A</v>
      </c>
      <c r="D18" s="593"/>
      <c r="E18" s="332" t="e">
        <f t="shared" si="0"/>
        <v>#N/A</v>
      </c>
      <c r="F18" s="461"/>
      <c r="G18" s="829"/>
      <c r="H18" s="832"/>
      <c r="I18" s="378"/>
      <c r="J18" s="20"/>
    </row>
    <row r="19" spans="1:10">
      <c r="A19" s="36"/>
      <c r="B19" s="584"/>
      <c r="C19" s="333" t="e">
        <f>データ参照シート!B90</f>
        <v>#N/A</v>
      </c>
      <c r="D19" s="593"/>
      <c r="E19" s="332" t="e">
        <f t="shared" si="0"/>
        <v>#N/A</v>
      </c>
      <c r="F19" s="461"/>
      <c r="G19" s="829"/>
      <c r="H19" s="832"/>
      <c r="I19" s="378"/>
      <c r="J19" s="20"/>
    </row>
    <row r="20" spans="1:10">
      <c r="A20" s="36"/>
      <c r="B20" s="584"/>
      <c r="C20" s="333" t="e">
        <f>データ参照シート!B91</f>
        <v>#N/A</v>
      </c>
      <c r="D20" s="593"/>
      <c r="E20" s="332" t="e">
        <f t="shared" si="0"/>
        <v>#N/A</v>
      </c>
      <c r="F20" s="461"/>
      <c r="G20" s="829"/>
      <c r="H20" s="832"/>
      <c r="I20" s="378"/>
      <c r="J20" s="20"/>
    </row>
    <row r="21" spans="1:10">
      <c r="A21" s="570" t="s">
        <v>9</v>
      </c>
      <c r="B21" s="587">
        <f>SUM(B12:B20)</f>
        <v>0</v>
      </c>
      <c r="C21" s="334"/>
      <c r="D21" s="596">
        <f>SUM(D12:D20)</f>
        <v>0</v>
      </c>
      <c r="E21" s="334"/>
      <c r="F21" s="568"/>
      <c r="G21" s="829"/>
      <c r="H21" s="602">
        <f>ROUNDDOWN(D21*データ参照シート!B3/データ参照シート!C3,0)</f>
        <v>0</v>
      </c>
      <c r="I21" s="571"/>
      <c r="J21" s="20"/>
    </row>
    <row r="22" spans="1:10">
      <c r="A22" s="32" t="s">
        <v>11</v>
      </c>
      <c r="B22" s="583"/>
      <c r="C22" s="331" t="e">
        <f>データ参照シート!B93</f>
        <v>#N/A</v>
      </c>
      <c r="D22" s="592"/>
      <c r="E22" s="331" t="e">
        <f>C22</f>
        <v>#N/A</v>
      </c>
      <c r="F22" s="460"/>
      <c r="G22" s="829"/>
      <c r="H22" s="833"/>
      <c r="I22" s="377"/>
      <c r="J22" s="20"/>
    </row>
    <row r="23" spans="1:10">
      <c r="A23" s="37"/>
      <c r="B23" s="584"/>
      <c r="C23" s="332" t="e">
        <f>データ参照シート!B94</f>
        <v>#N/A</v>
      </c>
      <c r="D23" s="593"/>
      <c r="E23" s="332" t="e">
        <f t="shared" ref="E23:E28" si="1">C23</f>
        <v>#N/A</v>
      </c>
      <c r="F23" s="461"/>
      <c r="G23" s="829"/>
      <c r="H23" s="834"/>
      <c r="I23" s="378"/>
      <c r="J23" s="20"/>
    </row>
    <row r="24" spans="1:10">
      <c r="A24" s="37"/>
      <c r="B24" s="584"/>
      <c r="C24" s="332" t="e">
        <f>データ参照シート!B95</f>
        <v>#N/A</v>
      </c>
      <c r="D24" s="593"/>
      <c r="E24" s="332" t="e">
        <f t="shared" si="1"/>
        <v>#N/A</v>
      </c>
      <c r="F24" s="461"/>
      <c r="G24" s="829"/>
      <c r="H24" s="834"/>
      <c r="I24" s="378"/>
      <c r="J24" s="20"/>
    </row>
    <row r="25" spans="1:10">
      <c r="A25" s="37"/>
      <c r="B25" s="584"/>
      <c r="C25" s="332" t="e">
        <f>データ参照シート!B96</f>
        <v>#N/A</v>
      </c>
      <c r="D25" s="593"/>
      <c r="E25" s="332" t="e">
        <f t="shared" si="1"/>
        <v>#N/A</v>
      </c>
      <c r="F25" s="461"/>
      <c r="G25" s="829"/>
      <c r="H25" s="834"/>
      <c r="I25" s="378"/>
      <c r="J25" s="20"/>
    </row>
    <row r="26" spans="1:10">
      <c r="A26" s="37"/>
      <c r="B26" s="584"/>
      <c r="C26" s="332" t="e">
        <f>データ参照シート!B97</f>
        <v>#N/A</v>
      </c>
      <c r="D26" s="593"/>
      <c r="E26" s="332" t="e">
        <f t="shared" si="1"/>
        <v>#N/A</v>
      </c>
      <c r="F26" s="461"/>
      <c r="G26" s="829"/>
      <c r="H26" s="834"/>
      <c r="I26" s="378"/>
      <c r="J26" s="20"/>
    </row>
    <row r="27" spans="1:10">
      <c r="A27" s="37"/>
      <c r="B27" s="584"/>
      <c r="C27" s="332" t="e">
        <f>データ参照シート!B98</f>
        <v>#N/A</v>
      </c>
      <c r="D27" s="593"/>
      <c r="E27" s="332" t="e">
        <f t="shared" si="1"/>
        <v>#N/A</v>
      </c>
      <c r="F27" s="461"/>
      <c r="G27" s="829"/>
      <c r="H27" s="834"/>
      <c r="I27" s="378"/>
      <c r="J27" s="20"/>
    </row>
    <row r="28" spans="1:10">
      <c r="A28" s="36"/>
      <c r="B28" s="584"/>
      <c r="C28" s="332" t="e">
        <f>データ参照シート!B99</f>
        <v>#N/A</v>
      </c>
      <c r="D28" s="593"/>
      <c r="E28" s="332" t="e">
        <f t="shared" si="1"/>
        <v>#N/A</v>
      </c>
      <c r="F28" s="461"/>
      <c r="G28" s="829"/>
      <c r="H28" s="834"/>
      <c r="I28" s="378"/>
      <c r="J28" s="20"/>
    </row>
    <row r="29" spans="1:10" ht="14.25" thickBot="1">
      <c r="A29" s="226" t="s">
        <v>9</v>
      </c>
      <c r="B29" s="588">
        <f>SUM(B22:B28)</f>
        <v>0</v>
      </c>
      <c r="C29" s="267"/>
      <c r="D29" s="597">
        <f>SUM(D22:D28)</f>
        <v>0</v>
      </c>
      <c r="E29" s="266"/>
      <c r="F29" s="268"/>
      <c r="G29" s="830"/>
      <c r="H29" s="603">
        <f>ROUNDDOWN(D29*データ参照シート!B3/データ参照シート!C3,0)</f>
        <v>0</v>
      </c>
      <c r="I29" s="379"/>
      <c r="J29" s="20"/>
    </row>
    <row r="30" spans="1:10" ht="18" customHeight="1" thickTop="1" thickBot="1">
      <c r="A30" s="38" t="s">
        <v>12</v>
      </c>
      <c r="B30" s="589">
        <f>SUM(,B29,B21,B11)</f>
        <v>0</v>
      </c>
      <c r="C30" s="263"/>
      <c r="D30" s="598">
        <f>SUM(D29,D21,D11)</f>
        <v>0</v>
      </c>
      <c r="E30" s="263"/>
      <c r="F30" s="263"/>
      <c r="G30" s="263"/>
      <c r="H30" s="604">
        <f>SUM(H11,H21,H29)</f>
        <v>0</v>
      </c>
      <c r="I30" s="380"/>
      <c r="J30" s="20"/>
    </row>
    <row r="31" spans="1:10" ht="18" customHeight="1" thickTop="1" thickBot="1">
      <c r="A31" s="37" t="s">
        <v>13</v>
      </c>
      <c r="B31" s="590">
        <f>INT(B30*C31)</f>
        <v>0</v>
      </c>
      <c r="C31" s="381">
        <v>0.08</v>
      </c>
      <c r="D31" s="599"/>
      <c r="E31" s="264"/>
      <c r="F31" s="264"/>
      <c r="G31" s="264"/>
      <c r="H31" s="605"/>
      <c r="I31" s="262" t="str">
        <f>"税率"&amp;TEXT(C31,"0%")&amp;"で計算"</f>
        <v>税率8%で計算</v>
      </c>
      <c r="J31" s="20"/>
    </row>
    <row r="32" spans="1:10" ht="18" customHeight="1" thickBot="1">
      <c r="A32" s="261" t="s">
        <v>14</v>
      </c>
      <c r="B32" s="591">
        <f>SUM(B30:B31)</f>
        <v>0</v>
      </c>
      <c r="C32" s="265"/>
      <c r="D32" s="600">
        <f>D30</f>
        <v>0</v>
      </c>
      <c r="E32" s="265"/>
      <c r="F32" s="265"/>
      <c r="G32" s="265"/>
      <c r="H32" s="606">
        <f>H30</f>
        <v>0</v>
      </c>
      <c r="I32" s="462"/>
      <c r="J32" s="20"/>
    </row>
    <row r="33" spans="1:1" ht="19.5" customHeight="1">
      <c r="A33" s="24"/>
    </row>
  </sheetData>
  <sheetProtection sheet="1" objects="1" scenarios="1"/>
  <mergeCells count="10">
    <mergeCell ref="H8:H10"/>
    <mergeCell ref="G8:G29"/>
    <mergeCell ref="H12:H20"/>
    <mergeCell ref="H22:H28"/>
    <mergeCell ref="A2:I2"/>
    <mergeCell ref="B6:C6"/>
    <mergeCell ref="D6:F6"/>
    <mergeCell ref="G6:G7"/>
    <mergeCell ref="H6:H7"/>
    <mergeCell ref="I6:I7"/>
  </mergeCells>
  <phoneticPr fontId="2"/>
  <conditionalFormatting sqref="H11">
    <cfRule type="cellIs" dxfId="55" priority="1" stopIfTrue="1" operator="greaterThan">
      <formula>#REF!</formula>
    </cfRule>
  </conditionalFormatting>
  <conditionalFormatting sqref="H21">
    <cfRule type="cellIs" dxfId="54" priority="2" stopIfTrue="1" operator="greaterThan">
      <formula>#REF!</formula>
    </cfRule>
  </conditionalFormatting>
  <conditionalFormatting sqref="H29">
    <cfRule type="cellIs" dxfId="53" priority="3" stopIfTrue="1" operator="greaterThan">
      <formula>#REF!</formula>
    </cfRule>
  </conditionalFormatting>
  <dataValidations count="3">
    <dataValidation type="textLength" operator="equal" allowBlank="1" showInputMessage="1" showErrorMessage="1" errorTitle="消費税計上不可" error="補助金の消費税計上は出来ません。" sqref="H31">
      <formula1>0</formula1>
    </dataValidation>
    <dataValidation type="textLength" operator="equal" allowBlank="1" showInputMessage="1" showErrorMessage="1" errorTitle="消費税計上不可" error="補助対象経費の消費税計上は出来ません。" sqref="D31:G31">
      <formula1>0</formula1>
    </dataValidation>
    <dataValidation allowBlank="1" showInputMessage="1" showErrorMessage="1" prompt="自動計算としていますが、不都合がある場合は適宜修正をしてください。" sqref="H11 H21 H29"/>
  </dataValidations>
  <pageMargins left="0.43307086614173229" right="0" top="0.15748031496062992" bottom="0.15748031496062992" header="0.31496062992125984" footer="0.31496062992125984"/>
  <pageSetup paperSize="9" scale="73" orientation="portrait" blackAndWhite="1" r:id="rId1"/>
  <ignoredErrors>
    <ignoredError sqref="H11 H21 H29"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1"/>
    <pageSetUpPr fitToPage="1"/>
  </sheetPr>
  <dimension ref="A1:M33"/>
  <sheetViews>
    <sheetView view="pageBreakPreview" zoomScaleNormal="85" zoomScaleSheetLayoutView="100" workbookViewId="0"/>
  </sheetViews>
  <sheetFormatPr defaultRowHeight="13.5"/>
  <cols>
    <col min="1" max="1" width="12.7265625" style="22" customWidth="1"/>
    <col min="2" max="6" width="10.453125" style="22" customWidth="1"/>
    <col min="7" max="7" width="6.36328125" style="40" customWidth="1"/>
    <col min="8" max="8" width="10.453125" style="22" customWidth="1"/>
    <col min="9" max="9" width="10.90625" style="22" customWidth="1"/>
    <col min="10" max="16384" width="8.7265625" style="22"/>
  </cols>
  <sheetData>
    <row r="1" spans="1:13" ht="18.75" customHeight="1">
      <c r="A1" s="402" t="s">
        <v>342</v>
      </c>
      <c r="B1" s="20"/>
      <c r="C1" s="20"/>
      <c r="D1" s="20"/>
      <c r="E1" s="20"/>
      <c r="F1" s="20"/>
      <c r="G1" s="21"/>
      <c r="H1" s="20"/>
      <c r="I1" s="287"/>
      <c r="J1" s="20"/>
      <c r="K1" s="269"/>
      <c r="L1" s="270"/>
      <c r="M1" s="269"/>
    </row>
    <row r="2" spans="1:13" ht="22.5" customHeight="1">
      <c r="A2" s="835" t="e">
        <f>"設備導入事業経費の配分"&amp;"&lt;平成"&amp;データ参照シート!B11&amp;"年度&gt;"&amp;"（"&amp;データ参照シート!B2&amp;"）"</f>
        <v>#N/A</v>
      </c>
      <c r="B2" s="836"/>
      <c r="C2" s="836"/>
      <c r="D2" s="836"/>
      <c r="E2" s="836"/>
      <c r="F2" s="836"/>
      <c r="G2" s="836"/>
      <c r="H2" s="836"/>
      <c r="I2" s="836"/>
      <c r="J2" s="20"/>
      <c r="K2" s="269"/>
      <c r="L2" s="269"/>
      <c r="M2" s="269"/>
    </row>
    <row r="3" spans="1:13" ht="9.75" customHeight="1">
      <c r="A3" s="191"/>
      <c r="B3" s="236"/>
      <c r="C3" s="236"/>
      <c r="D3" s="236"/>
      <c r="E3" s="236"/>
      <c r="F3" s="236"/>
      <c r="G3" s="236"/>
      <c r="H3" s="236"/>
      <c r="I3" s="236"/>
      <c r="J3" s="20"/>
      <c r="K3" s="269"/>
      <c r="L3" s="269"/>
      <c r="M3" s="269"/>
    </row>
    <row r="4" spans="1:13" ht="14.25">
      <c r="A4" s="335" t="e">
        <f>データ参照シート!B14</f>
        <v>#N/A</v>
      </c>
      <c r="B4" s="336"/>
      <c r="C4" s="337"/>
      <c r="D4" s="337"/>
      <c r="E4" s="23"/>
      <c r="F4" s="23"/>
      <c r="G4" s="23"/>
      <c r="H4" s="20"/>
      <c r="I4" s="20"/>
      <c r="J4" s="20"/>
      <c r="K4" s="269"/>
      <c r="L4" s="269"/>
      <c r="M4" s="269"/>
    </row>
    <row r="5" spans="1:13" ht="18" customHeight="1" thickBot="1">
      <c r="A5" s="20" t="s">
        <v>467</v>
      </c>
      <c r="B5" s="20"/>
      <c r="C5" s="20"/>
      <c r="D5" s="20"/>
      <c r="E5" s="20"/>
      <c r="F5" s="20"/>
      <c r="G5" s="21"/>
      <c r="H5" s="20"/>
      <c r="I5" s="25" t="s">
        <v>6</v>
      </c>
      <c r="J5" s="20"/>
      <c r="K5" s="269"/>
      <c r="L5" s="269"/>
      <c r="M5" s="269"/>
    </row>
    <row r="6" spans="1:13" ht="18" customHeight="1">
      <c r="A6" s="26" t="s">
        <v>524</v>
      </c>
      <c r="B6" s="837" t="s">
        <v>523</v>
      </c>
      <c r="C6" s="838"/>
      <c r="D6" s="839" t="s">
        <v>1279</v>
      </c>
      <c r="E6" s="838"/>
      <c r="F6" s="838"/>
      <c r="G6" s="840" t="s">
        <v>202</v>
      </c>
      <c r="H6" s="842" t="s">
        <v>1278</v>
      </c>
      <c r="I6" s="844" t="s">
        <v>203</v>
      </c>
      <c r="J6" s="20"/>
      <c r="K6" s="269"/>
      <c r="L6" s="269"/>
      <c r="M6" s="269"/>
    </row>
    <row r="7" spans="1:13" ht="18" customHeight="1">
      <c r="A7" s="27" t="s">
        <v>525</v>
      </c>
      <c r="B7" s="28" t="s">
        <v>7</v>
      </c>
      <c r="C7" s="29" t="s">
        <v>526</v>
      </c>
      <c r="D7" s="30" t="s">
        <v>7</v>
      </c>
      <c r="E7" s="31" t="s">
        <v>526</v>
      </c>
      <c r="F7" s="29" t="s">
        <v>527</v>
      </c>
      <c r="G7" s="841"/>
      <c r="H7" s="843"/>
      <c r="I7" s="845"/>
      <c r="J7" s="20"/>
      <c r="K7" s="269"/>
      <c r="L7" s="269"/>
      <c r="M7" s="269"/>
    </row>
    <row r="8" spans="1:13">
      <c r="A8" s="32" t="s">
        <v>8</v>
      </c>
      <c r="B8" s="583"/>
      <c r="C8" s="338" t="s">
        <v>895</v>
      </c>
      <c r="D8" s="592"/>
      <c r="E8" s="340" t="str">
        <f>C8</f>
        <v>実施設計費</v>
      </c>
      <c r="F8" s="565"/>
      <c r="G8" s="828">
        <f>データ参照シート!B4</f>
        <v>0</v>
      </c>
      <c r="H8" s="825"/>
      <c r="I8" s="373"/>
      <c r="J8" s="20"/>
      <c r="K8" s="269"/>
      <c r="L8" s="269"/>
      <c r="M8" s="269"/>
    </row>
    <row r="9" spans="1:13">
      <c r="A9" s="34"/>
      <c r="B9" s="584"/>
      <c r="C9" s="332" t="str">
        <f>IF(データ参照シート!$B$2="地中熱利用","調査費","")</f>
        <v/>
      </c>
      <c r="D9" s="593"/>
      <c r="E9" s="332" t="str">
        <f>IF(データ参照シート!$B$2="地中熱利用","調査費","")</f>
        <v/>
      </c>
      <c r="F9" s="566"/>
      <c r="G9" s="829"/>
      <c r="H9" s="826"/>
      <c r="I9" s="374"/>
      <c r="J9" s="20"/>
      <c r="K9" s="269"/>
      <c r="L9" s="269"/>
      <c r="M9" s="269"/>
    </row>
    <row r="10" spans="1:13">
      <c r="A10" s="35"/>
      <c r="B10" s="585"/>
      <c r="C10" s="339"/>
      <c r="D10" s="594"/>
      <c r="E10" s="341"/>
      <c r="F10" s="567"/>
      <c r="G10" s="829"/>
      <c r="H10" s="827"/>
      <c r="I10" s="375"/>
      <c r="J10" s="20"/>
    </row>
    <row r="11" spans="1:13">
      <c r="A11" s="27" t="s">
        <v>9</v>
      </c>
      <c r="B11" s="586">
        <f>SUM(B8:B10)</f>
        <v>0</v>
      </c>
      <c r="C11" s="334"/>
      <c r="D11" s="595">
        <f>SUM(D8:D10)</f>
        <v>0</v>
      </c>
      <c r="E11" s="334"/>
      <c r="F11" s="568"/>
      <c r="G11" s="829"/>
      <c r="H11" s="601">
        <f>ROUNDDOWN(D11*データ参照シート!B3/データ参照シート!C3,0)</f>
        <v>0</v>
      </c>
      <c r="I11" s="376"/>
      <c r="J11" s="20"/>
    </row>
    <row r="12" spans="1:13">
      <c r="A12" s="32" t="s">
        <v>10</v>
      </c>
      <c r="B12" s="583"/>
      <c r="C12" s="331" t="e">
        <f>データ参照シート!B83</f>
        <v>#N/A</v>
      </c>
      <c r="D12" s="592"/>
      <c r="E12" s="331" t="e">
        <f>C12</f>
        <v>#N/A</v>
      </c>
      <c r="F12" s="460"/>
      <c r="G12" s="829"/>
      <c r="H12" s="831"/>
      <c r="I12" s="377"/>
      <c r="J12" s="20"/>
    </row>
    <row r="13" spans="1:13" ht="13.5" customHeight="1">
      <c r="A13" s="36"/>
      <c r="B13" s="584"/>
      <c r="C13" s="332" t="e">
        <f>データ参照シート!B84</f>
        <v>#N/A</v>
      </c>
      <c r="D13" s="593"/>
      <c r="E13" s="332" t="e">
        <f t="shared" ref="E13:E20" si="0">C13</f>
        <v>#N/A</v>
      </c>
      <c r="F13" s="461"/>
      <c r="G13" s="829"/>
      <c r="H13" s="832"/>
      <c r="I13" s="378"/>
      <c r="J13" s="20"/>
    </row>
    <row r="14" spans="1:13" ht="13.5" customHeight="1">
      <c r="A14" s="36"/>
      <c r="B14" s="584"/>
      <c r="C14" s="332" t="e">
        <f>データ参照シート!B85</f>
        <v>#N/A</v>
      </c>
      <c r="D14" s="593"/>
      <c r="E14" s="332" t="e">
        <f t="shared" si="0"/>
        <v>#N/A</v>
      </c>
      <c r="F14" s="461"/>
      <c r="G14" s="829"/>
      <c r="H14" s="832"/>
      <c r="I14" s="378"/>
      <c r="J14" s="20"/>
    </row>
    <row r="15" spans="1:13">
      <c r="A15" s="36"/>
      <c r="B15" s="584"/>
      <c r="C15" s="333" t="e">
        <f>データ参照シート!B86</f>
        <v>#N/A</v>
      </c>
      <c r="D15" s="593"/>
      <c r="E15" s="332" t="e">
        <f t="shared" si="0"/>
        <v>#N/A</v>
      </c>
      <c r="F15" s="461"/>
      <c r="G15" s="829"/>
      <c r="H15" s="832"/>
      <c r="I15" s="378"/>
      <c r="J15" s="20"/>
    </row>
    <row r="16" spans="1:13">
      <c r="A16" s="34"/>
      <c r="B16" s="584"/>
      <c r="C16" s="333" t="e">
        <f>データ参照シート!B87</f>
        <v>#N/A</v>
      </c>
      <c r="D16" s="593"/>
      <c r="E16" s="332" t="e">
        <f t="shared" si="0"/>
        <v>#N/A</v>
      </c>
      <c r="F16" s="461"/>
      <c r="G16" s="829"/>
      <c r="H16" s="832"/>
      <c r="I16" s="378"/>
      <c r="J16" s="20"/>
    </row>
    <row r="17" spans="1:10">
      <c r="A17" s="36"/>
      <c r="B17" s="584"/>
      <c r="C17" s="333" t="e">
        <f>データ参照シート!B88</f>
        <v>#N/A</v>
      </c>
      <c r="D17" s="593"/>
      <c r="E17" s="332" t="e">
        <f t="shared" si="0"/>
        <v>#N/A</v>
      </c>
      <c r="F17" s="461"/>
      <c r="G17" s="829"/>
      <c r="H17" s="832"/>
      <c r="I17" s="378"/>
      <c r="J17" s="20"/>
    </row>
    <row r="18" spans="1:10">
      <c r="A18" s="36"/>
      <c r="B18" s="584"/>
      <c r="C18" s="333" t="e">
        <f>データ参照シート!B89</f>
        <v>#N/A</v>
      </c>
      <c r="D18" s="593"/>
      <c r="E18" s="332" t="e">
        <f t="shared" si="0"/>
        <v>#N/A</v>
      </c>
      <c r="F18" s="461"/>
      <c r="G18" s="829"/>
      <c r="H18" s="832"/>
      <c r="I18" s="378"/>
      <c r="J18" s="20"/>
    </row>
    <row r="19" spans="1:10">
      <c r="A19" s="36"/>
      <c r="B19" s="584"/>
      <c r="C19" s="333" t="e">
        <f>データ参照シート!B90</f>
        <v>#N/A</v>
      </c>
      <c r="D19" s="593"/>
      <c r="E19" s="332" t="e">
        <f t="shared" si="0"/>
        <v>#N/A</v>
      </c>
      <c r="F19" s="461"/>
      <c r="G19" s="829"/>
      <c r="H19" s="832"/>
      <c r="I19" s="378"/>
      <c r="J19" s="20"/>
    </row>
    <row r="20" spans="1:10">
      <c r="A20" s="36"/>
      <c r="B20" s="584"/>
      <c r="C20" s="333" t="e">
        <f>データ参照シート!B91</f>
        <v>#N/A</v>
      </c>
      <c r="D20" s="593"/>
      <c r="E20" s="332" t="e">
        <f t="shared" si="0"/>
        <v>#N/A</v>
      </c>
      <c r="F20" s="461"/>
      <c r="G20" s="829"/>
      <c r="H20" s="832"/>
      <c r="I20" s="378"/>
      <c r="J20" s="20"/>
    </row>
    <row r="21" spans="1:10">
      <c r="A21" s="570" t="s">
        <v>9</v>
      </c>
      <c r="B21" s="587">
        <f>SUM(B12:B20)</f>
        <v>0</v>
      </c>
      <c r="C21" s="334"/>
      <c r="D21" s="596">
        <f>SUM(D12:D20)</f>
        <v>0</v>
      </c>
      <c r="E21" s="334"/>
      <c r="F21" s="568"/>
      <c r="G21" s="829"/>
      <c r="H21" s="602">
        <f>ROUNDDOWN(D21*データ参照シート!B3/データ参照シート!C3,0)</f>
        <v>0</v>
      </c>
      <c r="I21" s="571"/>
      <c r="J21" s="20"/>
    </row>
    <row r="22" spans="1:10">
      <c r="A22" s="32" t="s">
        <v>11</v>
      </c>
      <c r="B22" s="583"/>
      <c r="C22" s="331" t="e">
        <f>データ参照シート!B93</f>
        <v>#N/A</v>
      </c>
      <c r="D22" s="592"/>
      <c r="E22" s="331" t="e">
        <f>C22</f>
        <v>#N/A</v>
      </c>
      <c r="F22" s="460"/>
      <c r="G22" s="829"/>
      <c r="H22" s="833"/>
      <c r="I22" s="377"/>
      <c r="J22" s="20"/>
    </row>
    <row r="23" spans="1:10">
      <c r="A23" s="37"/>
      <c r="B23" s="584"/>
      <c r="C23" s="332" t="e">
        <f>データ参照シート!B94</f>
        <v>#N/A</v>
      </c>
      <c r="D23" s="593"/>
      <c r="E23" s="332" t="e">
        <f t="shared" ref="E23:E28" si="1">C23</f>
        <v>#N/A</v>
      </c>
      <c r="F23" s="461"/>
      <c r="G23" s="829"/>
      <c r="H23" s="834"/>
      <c r="I23" s="378"/>
      <c r="J23" s="20"/>
    </row>
    <row r="24" spans="1:10">
      <c r="A24" s="37"/>
      <c r="B24" s="584"/>
      <c r="C24" s="332" t="e">
        <f>データ参照シート!B95</f>
        <v>#N/A</v>
      </c>
      <c r="D24" s="593"/>
      <c r="E24" s="332" t="e">
        <f t="shared" si="1"/>
        <v>#N/A</v>
      </c>
      <c r="F24" s="461"/>
      <c r="G24" s="829"/>
      <c r="H24" s="834"/>
      <c r="I24" s="378"/>
      <c r="J24" s="20"/>
    </row>
    <row r="25" spans="1:10">
      <c r="A25" s="37"/>
      <c r="B25" s="584"/>
      <c r="C25" s="332" t="e">
        <f>データ参照シート!B96</f>
        <v>#N/A</v>
      </c>
      <c r="D25" s="593"/>
      <c r="E25" s="332" t="e">
        <f t="shared" si="1"/>
        <v>#N/A</v>
      </c>
      <c r="F25" s="461"/>
      <c r="G25" s="829"/>
      <c r="H25" s="834"/>
      <c r="I25" s="378"/>
      <c r="J25" s="20"/>
    </row>
    <row r="26" spans="1:10">
      <c r="A26" s="37"/>
      <c r="B26" s="584"/>
      <c r="C26" s="332" t="e">
        <f>データ参照シート!B97</f>
        <v>#N/A</v>
      </c>
      <c r="D26" s="593"/>
      <c r="E26" s="332" t="e">
        <f t="shared" si="1"/>
        <v>#N/A</v>
      </c>
      <c r="F26" s="461"/>
      <c r="G26" s="829"/>
      <c r="H26" s="834"/>
      <c r="I26" s="378"/>
      <c r="J26" s="20"/>
    </row>
    <row r="27" spans="1:10">
      <c r="A27" s="37"/>
      <c r="B27" s="584"/>
      <c r="C27" s="332" t="e">
        <f>データ参照シート!B98</f>
        <v>#N/A</v>
      </c>
      <c r="D27" s="593"/>
      <c r="E27" s="332" t="e">
        <f t="shared" si="1"/>
        <v>#N/A</v>
      </c>
      <c r="F27" s="461"/>
      <c r="G27" s="829"/>
      <c r="H27" s="834"/>
      <c r="I27" s="378"/>
      <c r="J27" s="20"/>
    </row>
    <row r="28" spans="1:10">
      <c r="A28" s="36"/>
      <c r="B28" s="584"/>
      <c r="C28" s="332" t="e">
        <f>データ参照シート!B99</f>
        <v>#N/A</v>
      </c>
      <c r="D28" s="593"/>
      <c r="E28" s="332" t="e">
        <f t="shared" si="1"/>
        <v>#N/A</v>
      </c>
      <c r="F28" s="461"/>
      <c r="G28" s="829"/>
      <c r="H28" s="834"/>
      <c r="I28" s="378"/>
      <c r="J28" s="20"/>
    </row>
    <row r="29" spans="1:10" ht="14.25" thickBot="1">
      <c r="A29" s="226" t="s">
        <v>9</v>
      </c>
      <c r="B29" s="588">
        <f>SUM(B22:B28)</f>
        <v>0</v>
      </c>
      <c r="C29" s="267"/>
      <c r="D29" s="597">
        <f>SUM(D22:D28)</f>
        <v>0</v>
      </c>
      <c r="E29" s="266"/>
      <c r="F29" s="268"/>
      <c r="G29" s="830"/>
      <c r="H29" s="603">
        <f>ROUNDDOWN(D29*データ参照シート!B3/データ参照シート!C3,0)</f>
        <v>0</v>
      </c>
      <c r="I29" s="379"/>
      <c r="J29" s="20"/>
    </row>
    <row r="30" spans="1:10" ht="18" customHeight="1" thickTop="1" thickBot="1">
      <c r="A30" s="38" t="s">
        <v>12</v>
      </c>
      <c r="B30" s="589">
        <f>SUM(,B29,B21,B11)</f>
        <v>0</v>
      </c>
      <c r="C30" s="263"/>
      <c r="D30" s="598">
        <f>SUM(D29,D21,D11)</f>
        <v>0</v>
      </c>
      <c r="E30" s="263"/>
      <c r="F30" s="263"/>
      <c r="G30" s="263"/>
      <c r="H30" s="604">
        <f>SUM(H11,H21,H29)</f>
        <v>0</v>
      </c>
      <c r="I30" s="380"/>
      <c r="J30" s="20"/>
    </row>
    <row r="31" spans="1:10" ht="18" customHeight="1" thickTop="1" thickBot="1">
      <c r="A31" s="37" t="s">
        <v>13</v>
      </c>
      <c r="B31" s="590">
        <f>INT(B30*C31)</f>
        <v>0</v>
      </c>
      <c r="C31" s="381">
        <v>0.08</v>
      </c>
      <c r="D31" s="599"/>
      <c r="E31" s="264"/>
      <c r="F31" s="264"/>
      <c r="G31" s="264"/>
      <c r="H31" s="605"/>
      <c r="I31" s="262" t="str">
        <f>"税率"&amp;TEXT(C31,"0%")&amp;"で計算"</f>
        <v>税率8%で計算</v>
      </c>
      <c r="J31" s="20"/>
    </row>
    <row r="32" spans="1:10" ht="18" customHeight="1" thickBot="1">
      <c r="A32" s="261" t="s">
        <v>14</v>
      </c>
      <c r="B32" s="591">
        <f>SUM(B30:B31)</f>
        <v>0</v>
      </c>
      <c r="C32" s="265"/>
      <c r="D32" s="600">
        <f>D30</f>
        <v>0</v>
      </c>
      <c r="E32" s="265"/>
      <c r="F32" s="265"/>
      <c r="G32" s="265"/>
      <c r="H32" s="606">
        <f>H30</f>
        <v>0</v>
      </c>
      <c r="I32" s="462"/>
      <c r="J32" s="20"/>
    </row>
    <row r="33" spans="1:1" ht="19.5" customHeight="1">
      <c r="A33" s="24"/>
    </row>
  </sheetData>
  <sheetProtection sheet="1" objects="1" scenarios="1"/>
  <mergeCells count="10">
    <mergeCell ref="G8:G29"/>
    <mergeCell ref="H8:H10"/>
    <mergeCell ref="H12:H20"/>
    <mergeCell ref="H22:H28"/>
    <mergeCell ref="A2:I2"/>
    <mergeCell ref="B6:C6"/>
    <mergeCell ref="D6:F6"/>
    <mergeCell ref="G6:G7"/>
    <mergeCell ref="H6:H7"/>
    <mergeCell ref="I6:I7"/>
  </mergeCells>
  <phoneticPr fontId="2"/>
  <conditionalFormatting sqref="H11">
    <cfRule type="cellIs" dxfId="52" priority="2" stopIfTrue="1" operator="greaterThan">
      <formula>#REF!</formula>
    </cfRule>
  </conditionalFormatting>
  <conditionalFormatting sqref="H21">
    <cfRule type="cellIs" dxfId="51" priority="3" stopIfTrue="1" operator="greaterThan">
      <formula>#REF!</formula>
    </cfRule>
  </conditionalFormatting>
  <conditionalFormatting sqref="H29">
    <cfRule type="cellIs" dxfId="50" priority="4" stopIfTrue="1" operator="greaterThan">
      <formula>#REF!</formula>
    </cfRule>
  </conditionalFormatting>
  <conditionalFormatting sqref="L1">
    <cfRule type="expression" dxfId="49" priority="1" stopIfTrue="1">
      <formula>$K$1="-"</formula>
    </cfRule>
  </conditionalFormatting>
  <dataValidations count="3">
    <dataValidation type="textLength" operator="equal" allowBlank="1" showInputMessage="1" showErrorMessage="1" errorTitle="消費税計上不可" error="補助対象経費の消費税計上は出来ません。" sqref="D31:G31">
      <formula1>0</formula1>
    </dataValidation>
    <dataValidation type="textLength" operator="equal" allowBlank="1" showInputMessage="1" showErrorMessage="1" errorTitle="消費税計上不可" error="補助金の消費税計上は出来ません。" sqref="H31">
      <formula1>0</formula1>
    </dataValidation>
    <dataValidation allowBlank="1" showInputMessage="1" showErrorMessage="1" prompt="自動計算としていますが、不都合がある場合は適宜修正をしてください。" sqref="H11 H21 H29"/>
  </dataValidations>
  <pageMargins left="0.43307086614173229" right="0" top="0.15748031496062992" bottom="0.15748031496062992" header="0.31496062992125984" footer="0.31496062992125984"/>
  <pageSetup paperSize="9" scale="73" orientation="portrait" blackAndWhite="1" r:id="rId1"/>
  <ignoredErrors>
    <ignoredError sqref="H29 H21 H1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pageSetUpPr fitToPage="1"/>
  </sheetPr>
  <dimension ref="A1:M33"/>
  <sheetViews>
    <sheetView view="pageBreakPreview" zoomScaleNormal="85" zoomScaleSheetLayoutView="100" workbookViewId="0"/>
  </sheetViews>
  <sheetFormatPr defaultRowHeight="13.5"/>
  <cols>
    <col min="1" max="1" width="12.7265625" style="22" customWidth="1"/>
    <col min="2" max="6" width="10.453125" style="22" customWidth="1"/>
    <col min="7" max="7" width="6.36328125" style="40" customWidth="1"/>
    <col min="8" max="8" width="10.453125" style="22" customWidth="1"/>
    <col min="9" max="9" width="10.90625" style="22" customWidth="1"/>
    <col min="10" max="16384" width="8.7265625" style="22"/>
  </cols>
  <sheetData>
    <row r="1" spans="1:13" ht="18.75" customHeight="1">
      <c r="A1" s="402" t="s">
        <v>342</v>
      </c>
      <c r="B1" s="20"/>
      <c r="C1" s="20"/>
      <c r="D1" s="20"/>
      <c r="E1" s="20"/>
      <c r="F1" s="20"/>
      <c r="G1" s="21"/>
      <c r="H1" s="20"/>
      <c r="I1" s="20"/>
      <c r="J1" s="20"/>
      <c r="K1" s="235"/>
      <c r="L1" s="235"/>
      <c r="M1" s="235"/>
    </row>
    <row r="2" spans="1:13" ht="22.5" customHeight="1">
      <c r="A2" s="835" t="e">
        <f>"設備導入事業経費の配分"&amp;"&lt;平成"&amp;データ参照シート!B12&amp;"年度&gt;"&amp;"（"&amp;データ参照シート!B2&amp;"）"</f>
        <v>#N/A</v>
      </c>
      <c r="B2" s="836"/>
      <c r="C2" s="836"/>
      <c r="D2" s="836"/>
      <c r="E2" s="836"/>
      <c r="F2" s="836"/>
      <c r="G2" s="836"/>
      <c r="H2" s="836"/>
      <c r="I2" s="836"/>
      <c r="J2" s="20"/>
      <c r="K2" s="235"/>
      <c r="L2" s="235"/>
      <c r="M2" s="235"/>
    </row>
    <row r="3" spans="1:13" ht="9.75" customHeight="1">
      <c r="A3" s="191"/>
      <c r="B3" s="236"/>
      <c r="C3" s="236"/>
      <c r="D3" s="236"/>
      <c r="E3" s="236"/>
      <c r="F3" s="236"/>
      <c r="G3" s="236"/>
      <c r="H3" s="236"/>
      <c r="I3" s="236"/>
      <c r="J3" s="20"/>
      <c r="K3" s="235"/>
      <c r="L3" s="235"/>
      <c r="M3" s="235"/>
    </row>
    <row r="4" spans="1:13" ht="14.25">
      <c r="A4" s="335" t="e">
        <f>データ参照シート!B15</f>
        <v>#N/A</v>
      </c>
      <c r="B4" s="336"/>
      <c r="C4" s="337"/>
      <c r="D4" s="337"/>
      <c r="E4" s="23"/>
      <c r="F4" s="23"/>
      <c r="G4" s="23"/>
      <c r="H4" s="20"/>
      <c r="I4" s="20"/>
      <c r="J4" s="20"/>
      <c r="K4" s="235"/>
      <c r="L4" s="235"/>
      <c r="M4" s="235"/>
    </row>
    <row r="5" spans="1:13" ht="18" customHeight="1" thickBot="1">
      <c r="A5" s="20" t="s">
        <v>467</v>
      </c>
      <c r="B5" s="20"/>
      <c r="C5" s="20"/>
      <c r="D5" s="20"/>
      <c r="E5" s="20"/>
      <c r="F5" s="20"/>
      <c r="G5" s="21"/>
      <c r="H5" s="20"/>
      <c r="I5" s="25" t="s">
        <v>6</v>
      </c>
      <c r="J5" s="20"/>
      <c r="K5" s="235"/>
      <c r="L5" s="235"/>
      <c r="M5" s="235"/>
    </row>
    <row r="6" spans="1:13" ht="18" customHeight="1">
      <c r="A6" s="26" t="s">
        <v>524</v>
      </c>
      <c r="B6" s="837" t="s">
        <v>523</v>
      </c>
      <c r="C6" s="838"/>
      <c r="D6" s="839" t="s">
        <v>1279</v>
      </c>
      <c r="E6" s="838"/>
      <c r="F6" s="838"/>
      <c r="G6" s="840" t="s">
        <v>202</v>
      </c>
      <c r="H6" s="842" t="s">
        <v>1278</v>
      </c>
      <c r="I6" s="844" t="s">
        <v>203</v>
      </c>
      <c r="J6" s="20"/>
      <c r="K6" s="235"/>
      <c r="L6" s="235"/>
      <c r="M6" s="235"/>
    </row>
    <row r="7" spans="1:13" ht="18" customHeight="1">
      <c r="A7" s="27" t="s">
        <v>525</v>
      </c>
      <c r="B7" s="28" t="s">
        <v>7</v>
      </c>
      <c r="C7" s="29" t="s">
        <v>526</v>
      </c>
      <c r="D7" s="30" t="s">
        <v>7</v>
      </c>
      <c r="E7" s="31" t="s">
        <v>526</v>
      </c>
      <c r="F7" s="29" t="s">
        <v>527</v>
      </c>
      <c r="G7" s="841"/>
      <c r="H7" s="843"/>
      <c r="I7" s="845"/>
      <c r="J7" s="20"/>
      <c r="K7" s="235"/>
      <c r="L7" s="235"/>
      <c r="M7" s="235"/>
    </row>
    <row r="8" spans="1:13">
      <c r="A8" s="32" t="s">
        <v>8</v>
      </c>
      <c r="B8" s="583"/>
      <c r="C8" s="338" t="s">
        <v>895</v>
      </c>
      <c r="D8" s="592"/>
      <c r="E8" s="340" t="str">
        <f>C8</f>
        <v>実施設計費</v>
      </c>
      <c r="F8" s="565"/>
      <c r="G8" s="828">
        <f>データ参照シート!B4</f>
        <v>0</v>
      </c>
      <c r="H8" s="825"/>
      <c r="I8" s="373"/>
      <c r="J8" s="20"/>
      <c r="K8" s="235"/>
      <c r="L8" s="235"/>
      <c r="M8" s="235"/>
    </row>
    <row r="9" spans="1:13">
      <c r="A9" s="34"/>
      <c r="B9" s="584"/>
      <c r="C9" s="332" t="str">
        <f>IF(データ参照シート!$B$2="地中熱利用","調査費","")</f>
        <v/>
      </c>
      <c r="D9" s="593"/>
      <c r="E9" s="332" t="str">
        <f>IF(データ参照シート!$B$2="地中熱利用","調査費","")</f>
        <v/>
      </c>
      <c r="F9" s="566"/>
      <c r="G9" s="829"/>
      <c r="H9" s="826"/>
      <c r="I9" s="374"/>
      <c r="J9" s="20"/>
      <c r="K9" s="235"/>
      <c r="L9" s="235"/>
      <c r="M9" s="235"/>
    </row>
    <row r="10" spans="1:13">
      <c r="A10" s="35"/>
      <c r="B10" s="585"/>
      <c r="C10" s="339"/>
      <c r="D10" s="594"/>
      <c r="E10" s="341"/>
      <c r="F10" s="567"/>
      <c r="G10" s="829"/>
      <c r="H10" s="827"/>
      <c r="I10" s="375"/>
      <c r="J10" s="20"/>
    </row>
    <row r="11" spans="1:13">
      <c r="A11" s="27" t="s">
        <v>9</v>
      </c>
      <c r="B11" s="586">
        <f>SUM(B8:B10)</f>
        <v>0</v>
      </c>
      <c r="C11" s="334"/>
      <c r="D11" s="595">
        <f>SUM(D8:D10)</f>
        <v>0</v>
      </c>
      <c r="E11" s="334"/>
      <c r="F11" s="568"/>
      <c r="G11" s="829"/>
      <c r="H11" s="601">
        <f>ROUNDDOWN(D11*データ参照シート!B3/データ参照シート!C3,0)</f>
        <v>0</v>
      </c>
      <c r="I11" s="376"/>
      <c r="J11" s="20"/>
    </row>
    <row r="12" spans="1:13">
      <c r="A12" s="32" t="s">
        <v>10</v>
      </c>
      <c r="B12" s="583"/>
      <c r="C12" s="331" t="e">
        <f>データ参照シート!B83</f>
        <v>#N/A</v>
      </c>
      <c r="D12" s="592"/>
      <c r="E12" s="331" t="e">
        <f>C12</f>
        <v>#N/A</v>
      </c>
      <c r="F12" s="460"/>
      <c r="G12" s="829"/>
      <c r="H12" s="831"/>
      <c r="I12" s="377"/>
      <c r="J12" s="20"/>
    </row>
    <row r="13" spans="1:13" ht="13.5" customHeight="1">
      <c r="A13" s="36"/>
      <c r="B13" s="584"/>
      <c r="C13" s="332" t="e">
        <f>データ参照シート!B84</f>
        <v>#N/A</v>
      </c>
      <c r="D13" s="593"/>
      <c r="E13" s="332" t="e">
        <f t="shared" ref="E13:E20" si="0">C13</f>
        <v>#N/A</v>
      </c>
      <c r="F13" s="461"/>
      <c r="G13" s="829"/>
      <c r="H13" s="832"/>
      <c r="I13" s="378"/>
      <c r="J13" s="20"/>
    </row>
    <row r="14" spans="1:13" ht="13.5" customHeight="1">
      <c r="A14" s="36"/>
      <c r="B14" s="584"/>
      <c r="C14" s="332" t="e">
        <f>データ参照シート!B85</f>
        <v>#N/A</v>
      </c>
      <c r="D14" s="593"/>
      <c r="E14" s="332" t="e">
        <f t="shared" si="0"/>
        <v>#N/A</v>
      </c>
      <c r="F14" s="461"/>
      <c r="G14" s="829"/>
      <c r="H14" s="832"/>
      <c r="I14" s="378"/>
      <c r="J14" s="20"/>
    </row>
    <row r="15" spans="1:13">
      <c r="A15" s="36"/>
      <c r="B15" s="584"/>
      <c r="C15" s="333" t="e">
        <f>データ参照シート!B86</f>
        <v>#N/A</v>
      </c>
      <c r="D15" s="593"/>
      <c r="E15" s="332" t="e">
        <f t="shared" si="0"/>
        <v>#N/A</v>
      </c>
      <c r="F15" s="461"/>
      <c r="G15" s="829"/>
      <c r="H15" s="832"/>
      <c r="I15" s="378"/>
      <c r="J15" s="20"/>
    </row>
    <row r="16" spans="1:13">
      <c r="A16" s="34"/>
      <c r="B16" s="584"/>
      <c r="C16" s="333" t="e">
        <f>データ参照シート!B87</f>
        <v>#N/A</v>
      </c>
      <c r="D16" s="593"/>
      <c r="E16" s="332" t="e">
        <f t="shared" si="0"/>
        <v>#N/A</v>
      </c>
      <c r="F16" s="461"/>
      <c r="G16" s="829"/>
      <c r="H16" s="832"/>
      <c r="I16" s="378"/>
      <c r="J16" s="20"/>
    </row>
    <row r="17" spans="1:10">
      <c r="A17" s="36"/>
      <c r="B17" s="584"/>
      <c r="C17" s="333" t="e">
        <f>データ参照シート!B88</f>
        <v>#N/A</v>
      </c>
      <c r="D17" s="593"/>
      <c r="E17" s="332" t="e">
        <f t="shared" si="0"/>
        <v>#N/A</v>
      </c>
      <c r="F17" s="461"/>
      <c r="G17" s="829"/>
      <c r="H17" s="832"/>
      <c r="I17" s="378"/>
      <c r="J17" s="20"/>
    </row>
    <row r="18" spans="1:10">
      <c r="A18" s="36"/>
      <c r="B18" s="584"/>
      <c r="C18" s="333" t="e">
        <f>データ参照シート!B89</f>
        <v>#N/A</v>
      </c>
      <c r="D18" s="593"/>
      <c r="E18" s="332" t="e">
        <f t="shared" si="0"/>
        <v>#N/A</v>
      </c>
      <c r="F18" s="461"/>
      <c r="G18" s="829"/>
      <c r="H18" s="832"/>
      <c r="I18" s="378"/>
      <c r="J18" s="20"/>
    </row>
    <row r="19" spans="1:10">
      <c r="A19" s="36"/>
      <c r="B19" s="584"/>
      <c r="C19" s="333" t="e">
        <f>データ参照シート!B90</f>
        <v>#N/A</v>
      </c>
      <c r="D19" s="593"/>
      <c r="E19" s="332" t="e">
        <f t="shared" si="0"/>
        <v>#N/A</v>
      </c>
      <c r="F19" s="461"/>
      <c r="G19" s="829"/>
      <c r="H19" s="832"/>
      <c r="I19" s="378"/>
      <c r="J19" s="20"/>
    </row>
    <row r="20" spans="1:10">
      <c r="A20" s="36"/>
      <c r="B20" s="584"/>
      <c r="C20" s="333" t="e">
        <f>データ参照シート!B91</f>
        <v>#N/A</v>
      </c>
      <c r="D20" s="593"/>
      <c r="E20" s="332" t="e">
        <f t="shared" si="0"/>
        <v>#N/A</v>
      </c>
      <c r="F20" s="461"/>
      <c r="G20" s="829"/>
      <c r="H20" s="832"/>
      <c r="I20" s="378"/>
      <c r="J20" s="20"/>
    </row>
    <row r="21" spans="1:10">
      <c r="A21" s="570" t="s">
        <v>9</v>
      </c>
      <c r="B21" s="587">
        <f>SUM(B12:B20)</f>
        <v>0</v>
      </c>
      <c r="C21" s="334"/>
      <c r="D21" s="596">
        <f>SUM(D12:D20)</f>
        <v>0</v>
      </c>
      <c r="E21" s="334"/>
      <c r="F21" s="568"/>
      <c r="G21" s="829"/>
      <c r="H21" s="602">
        <f>ROUNDDOWN(D21*データ参照シート!B3/データ参照シート!C3,0)</f>
        <v>0</v>
      </c>
      <c r="I21" s="571"/>
      <c r="J21" s="20"/>
    </row>
    <row r="22" spans="1:10">
      <c r="A22" s="32" t="s">
        <v>11</v>
      </c>
      <c r="B22" s="583"/>
      <c r="C22" s="331" t="e">
        <f>データ参照シート!B93</f>
        <v>#N/A</v>
      </c>
      <c r="D22" s="592"/>
      <c r="E22" s="331" t="e">
        <f>C22</f>
        <v>#N/A</v>
      </c>
      <c r="F22" s="460"/>
      <c r="G22" s="829"/>
      <c r="H22" s="833"/>
      <c r="I22" s="377"/>
      <c r="J22" s="20"/>
    </row>
    <row r="23" spans="1:10">
      <c r="A23" s="37"/>
      <c r="B23" s="584"/>
      <c r="C23" s="332" t="e">
        <f>データ参照シート!B94</f>
        <v>#N/A</v>
      </c>
      <c r="D23" s="593"/>
      <c r="E23" s="332" t="e">
        <f t="shared" ref="E23:E28" si="1">C23</f>
        <v>#N/A</v>
      </c>
      <c r="F23" s="461"/>
      <c r="G23" s="829"/>
      <c r="H23" s="834"/>
      <c r="I23" s="378"/>
      <c r="J23" s="20"/>
    </row>
    <row r="24" spans="1:10">
      <c r="A24" s="37"/>
      <c r="B24" s="584"/>
      <c r="C24" s="332" t="e">
        <f>データ参照シート!B95</f>
        <v>#N/A</v>
      </c>
      <c r="D24" s="593"/>
      <c r="E24" s="332" t="e">
        <f t="shared" si="1"/>
        <v>#N/A</v>
      </c>
      <c r="F24" s="461"/>
      <c r="G24" s="829"/>
      <c r="H24" s="834"/>
      <c r="I24" s="378"/>
      <c r="J24" s="20"/>
    </row>
    <row r="25" spans="1:10">
      <c r="A25" s="37"/>
      <c r="B25" s="584"/>
      <c r="C25" s="332" t="e">
        <f>データ参照シート!B96</f>
        <v>#N/A</v>
      </c>
      <c r="D25" s="593"/>
      <c r="E25" s="332" t="e">
        <f t="shared" si="1"/>
        <v>#N/A</v>
      </c>
      <c r="F25" s="461"/>
      <c r="G25" s="829"/>
      <c r="H25" s="834"/>
      <c r="I25" s="378"/>
      <c r="J25" s="20"/>
    </row>
    <row r="26" spans="1:10">
      <c r="A26" s="37"/>
      <c r="B26" s="584"/>
      <c r="C26" s="332" t="e">
        <f>データ参照シート!B97</f>
        <v>#N/A</v>
      </c>
      <c r="D26" s="593"/>
      <c r="E26" s="332" t="e">
        <f t="shared" si="1"/>
        <v>#N/A</v>
      </c>
      <c r="F26" s="461"/>
      <c r="G26" s="829"/>
      <c r="H26" s="834"/>
      <c r="I26" s="378"/>
      <c r="J26" s="20"/>
    </row>
    <row r="27" spans="1:10">
      <c r="A27" s="37"/>
      <c r="B27" s="584"/>
      <c r="C27" s="332" t="e">
        <f>データ参照シート!B98</f>
        <v>#N/A</v>
      </c>
      <c r="D27" s="593"/>
      <c r="E27" s="332" t="e">
        <f t="shared" si="1"/>
        <v>#N/A</v>
      </c>
      <c r="F27" s="461"/>
      <c r="G27" s="829"/>
      <c r="H27" s="834"/>
      <c r="I27" s="378"/>
      <c r="J27" s="20"/>
    </row>
    <row r="28" spans="1:10">
      <c r="A28" s="36"/>
      <c r="B28" s="584"/>
      <c r="C28" s="332" t="e">
        <f>データ参照シート!B99</f>
        <v>#N/A</v>
      </c>
      <c r="D28" s="593"/>
      <c r="E28" s="332" t="e">
        <f t="shared" si="1"/>
        <v>#N/A</v>
      </c>
      <c r="F28" s="461"/>
      <c r="G28" s="829"/>
      <c r="H28" s="834"/>
      <c r="I28" s="378"/>
      <c r="J28" s="20"/>
    </row>
    <row r="29" spans="1:10" ht="14.25" thickBot="1">
      <c r="A29" s="226" t="s">
        <v>9</v>
      </c>
      <c r="B29" s="588">
        <f>SUM(B22:B28)</f>
        <v>0</v>
      </c>
      <c r="C29" s="267"/>
      <c r="D29" s="597">
        <f>SUM(D22:D28)</f>
        <v>0</v>
      </c>
      <c r="E29" s="266"/>
      <c r="F29" s="268"/>
      <c r="G29" s="830"/>
      <c r="H29" s="603">
        <f>ROUNDDOWN(D29*データ参照シート!B3/データ参照シート!C3,0)</f>
        <v>0</v>
      </c>
      <c r="I29" s="379"/>
      <c r="J29" s="20"/>
    </row>
    <row r="30" spans="1:10" ht="18" customHeight="1" thickTop="1" thickBot="1">
      <c r="A30" s="38" t="s">
        <v>12</v>
      </c>
      <c r="B30" s="589">
        <f>SUM(,B29,B21,B11)</f>
        <v>0</v>
      </c>
      <c r="C30" s="263"/>
      <c r="D30" s="598">
        <f>SUM(D29,D21,D11)</f>
        <v>0</v>
      </c>
      <c r="E30" s="263"/>
      <c r="F30" s="263"/>
      <c r="G30" s="263"/>
      <c r="H30" s="604">
        <f>SUM(H11,H21,H29)</f>
        <v>0</v>
      </c>
      <c r="I30" s="380"/>
      <c r="J30" s="20"/>
    </row>
    <row r="31" spans="1:10" ht="18" customHeight="1" thickTop="1" thickBot="1">
      <c r="A31" s="37" t="s">
        <v>13</v>
      </c>
      <c r="B31" s="590">
        <f>INT(B30*C31)</f>
        <v>0</v>
      </c>
      <c r="C31" s="381">
        <v>0.08</v>
      </c>
      <c r="D31" s="599"/>
      <c r="E31" s="264"/>
      <c r="F31" s="264"/>
      <c r="G31" s="264"/>
      <c r="H31" s="605"/>
      <c r="I31" s="262" t="str">
        <f>"税率"&amp;TEXT(C31,"0%")&amp;"で計算"</f>
        <v>税率8%で計算</v>
      </c>
      <c r="J31" s="20"/>
    </row>
    <row r="32" spans="1:10" ht="18" customHeight="1" thickBot="1">
      <c r="A32" s="261" t="s">
        <v>14</v>
      </c>
      <c r="B32" s="591">
        <f>SUM(B30:B31)</f>
        <v>0</v>
      </c>
      <c r="C32" s="265"/>
      <c r="D32" s="600">
        <f>D30</f>
        <v>0</v>
      </c>
      <c r="E32" s="265"/>
      <c r="F32" s="265"/>
      <c r="G32" s="265"/>
      <c r="H32" s="606">
        <f>H30</f>
        <v>0</v>
      </c>
      <c r="I32" s="462"/>
      <c r="J32" s="20"/>
    </row>
    <row r="33" spans="1:1" ht="19.5" customHeight="1">
      <c r="A33" s="24"/>
    </row>
  </sheetData>
  <sheetProtection sheet="1" objects="1" scenarios="1"/>
  <mergeCells count="10">
    <mergeCell ref="G8:G29"/>
    <mergeCell ref="H8:H10"/>
    <mergeCell ref="H12:H20"/>
    <mergeCell ref="H22:H28"/>
    <mergeCell ref="A2:I2"/>
    <mergeCell ref="B6:C6"/>
    <mergeCell ref="D6:F6"/>
    <mergeCell ref="G6:G7"/>
    <mergeCell ref="H6:H7"/>
    <mergeCell ref="I6:I7"/>
  </mergeCells>
  <phoneticPr fontId="2"/>
  <conditionalFormatting sqref="H11">
    <cfRule type="cellIs" dxfId="48" priority="1" stopIfTrue="1" operator="greaterThan">
      <formula>#REF!</formula>
    </cfRule>
  </conditionalFormatting>
  <conditionalFormatting sqref="H21">
    <cfRule type="cellIs" dxfId="47" priority="2" stopIfTrue="1" operator="greaterThan">
      <formula>#REF!</formula>
    </cfRule>
  </conditionalFormatting>
  <conditionalFormatting sqref="H29">
    <cfRule type="cellIs" dxfId="46" priority="3" stopIfTrue="1" operator="greaterThan">
      <formula>#REF!</formula>
    </cfRule>
  </conditionalFormatting>
  <dataValidations count="3">
    <dataValidation type="textLength" operator="equal" allowBlank="1" showInputMessage="1" showErrorMessage="1" errorTitle="消費税計上不可" error="補助金の消費税計上は出来ません。" sqref="H31">
      <formula1>0</formula1>
    </dataValidation>
    <dataValidation type="textLength" operator="equal" allowBlank="1" showInputMessage="1" showErrorMessage="1" errorTitle="消費税計上不可" error="補助対象経費の消費税計上は出来ません。" sqref="D31:G31">
      <formula1>0</formula1>
    </dataValidation>
    <dataValidation allowBlank="1" showInputMessage="1" showErrorMessage="1" prompt="自動計算としていますが、不都合がある場合は適宜修正をしてください。" sqref="H11 H21 H29"/>
  </dataValidations>
  <pageMargins left="0.43307086614173229" right="0" top="0.15748031496062992" bottom="0.15748031496062992" header="0.31496062992125984" footer="0.31496062992125984"/>
  <pageSetup paperSize="9" scale="73" orientation="portrait" blackAndWhite="1" r:id="rId1"/>
  <ignoredErrors>
    <ignoredError sqref="H29 H21 H1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pageSetUpPr fitToPage="1"/>
  </sheetPr>
  <dimension ref="A1:M33"/>
  <sheetViews>
    <sheetView view="pageBreakPreview" zoomScaleNormal="85" zoomScaleSheetLayoutView="100" workbookViewId="0"/>
  </sheetViews>
  <sheetFormatPr defaultRowHeight="13.5"/>
  <cols>
    <col min="1" max="1" width="12.7265625" style="22" customWidth="1"/>
    <col min="2" max="6" width="10.453125" style="22" customWidth="1"/>
    <col min="7" max="7" width="6.36328125" style="40" customWidth="1"/>
    <col min="8" max="8" width="10.453125" style="22" customWidth="1"/>
    <col min="9" max="9" width="10.90625" style="22" customWidth="1"/>
    <col min="10" max="16384" width="8.7265625" style="22"/>
  </cols>
  <sheetData>
    <row r="1" spans="1:13" ht="18.75" customHeight="1">
      <c r="A1" s="402" t="s">
        <v>342</v>
      </c>
      <c r="B1" s="20"/>
      <c r="C1" s="20"/>
      <c r="D1" s="20"/>
      <c r="E1" s="20"/>
      <c r="F1" s="20"/>
      <c r="G1" s="21"/>
      <c r="H1" s="20"/>
      <c r="I1" s="20"/>
      <c r="J1" s="20"/>
      <c r="K1" s="235"/>
      <c r="L1" s="235"/>
      <c r="M1" s="235"/>
    </row>
    <row r="2" spans="1:13" ht="22.5" customHeight="1">
      <c r="A2" s="835" t="e">
        <f>"設備導入事業経費の配分"&amp;"&lt;平成"&amp;データ参照シート!B13&amp;"年度&gt;"&amp;"（"&amp;データ参照シート!B2&amp;"）"</f>
        <v>#N/A</v>
      </c>
      <c r="B2" s="836"/>
      <c r="C2" s="836"/>
      <c r="D2" s="836"/>
      <c r="E2" s="836"/>
      <c r="F2" s="836"/>
      <c r="G2" s="836"/>
      <c r="H2" s="836"/>
      <c r="I2" s="836"/>
      <c r="J2" s="20"/>
      <c r="K2" s="235"/>
      <c r="L2" s="235"/>
      <c r="M2" s="235"/>
    </row>
    <row r="3" spans="1:13" ht="9.75" customHeight="1">
      <c r="A3" s="191"/>
      <c r="B3" s="236"/>
      <c r="C3" s="236"/>
      <c r="D3" s="236"/>
      <c r="E3" s="236"/>
      <c r="F3" s="236"/>
      <c r="G3" s="236"/>
      <c r="H3" s="236"/>
      <c r="I3" s="236"/>
      <c r="J3" s="20"/>
      <c r="K3" s="235"/>
      <c r="L3" s="235"/>
      <c r="M3" s="235"/>
    </row>
    <row r="4" spans="1:13" ht="14.25">
      <c r="A4" s="335" t="e">
        <f>データ参照シート!B16</f>
        <v>#N/A</v>
      </c>
      <c r="B4" s="336"/>
      <c r="C4" s="337"/>
      <c r="D4" s="337"/>
      <c r="E4" s="23"/>
      <c r="F4" s="23"/>
      <c r="G4" s="23"/>
      <c r="H4" s="20"/>
      <c r="I4" s="20"/>
      <c r="J4" s="20"/>
      <c r="K4" s="235"/>
      <c r="L4" s="235"/>
      <c r="M4" s="235"/>
    </row>
    <row r="5" spans="1:13" ht="18" customHeight="1" thickBot="1">
      <c r="A5" s="20" t="s">
        <v>467</v>
      </c>
      <c r="B5" s="20"/>
      <c r="C5" s="20"/>
      <c r="D5" s="20"/>
      <c r="E5" s="20"/>
      <c r="F5" s="20"/>
      <c r="G5" s="21"/>
      <c r="H5" s="20"/>
      <c r="I5" s="25" t="s">
        <v>6</v>
      </c>
      <c r="J5" s="20"/>
      <c r="K5" s="235"/>
      <c r="L5" s="235"/>
      <c r="M5" s="235"/>
    </row>
    <row r="6" spans="1:13" ht="18" customHeight="1">
      <c r="A6" s="26" t="s">
        <v>524</v>
      </c>
      <c r="B6" s="837" t="s">
        <v>523</v>
      </c>
      <c r="C6" s="838"/>
      <c r="D6" s="839" t="s">
        <v>1279</v>
      </c>
      <c r="E6" s="838"/>
      <c r="F6" s="838"/>
      <c r="G6" s="840" t="s">
        <v>202</v>
      </c>
      <c r="H6" s="842" t="s">
        <v>1278</v>
      </c>
      <c r="I6" s="844" t="s">
        <v>203</v>
      </c>
      <c r="J6" s="20"/>
      <c r="K6" s="235"/>
      <c r="L6" s="235"/>
      <c r="M6" s="235"/>
    </row>
    <row r="7" spans="1:13" ht="18" customHeight="1">
      <c r="A7" s="27" t="s">
        <v>525</v>
      </c>
      <c r="B7" s="28" t="s">
        <v>7</v>
      </c>
      <c r="C7" s="29" t="s">
        <v>526</v>
      </c>
      <c r="D7" s="30" t="s">
        <v>7</v>
      </c>
      <c r="E7" s="31" t="s">
        <v>526</v>
      </c>
      <c r="F7" s="29" t="s">
        <v>527</v>
      </c>
      <c r="G7" s="841"/>
      <c r="H7" s="843"/>
      <c r="I7" s="845"/>
      <c r="J7" s="20"/>
      <c r="K7" s="235"/>
      <c r="L7" s="235"/>
      <c r="M7" s="235"/>
    </row>
    <row r="8" spans="1:13">
      <c r="A8" s="32" t="s">
        <v>8</v>
      </c>
      <c r="B8" s="583"/>
      <c r="C8" s="338" t="s">
        <v>895</v>
      </c>
      <c r="D8" s="607"/>
      <c r="E8" s="340" t="str">
        <f>C8</f>
        <v>実施設計費</v>
      </c>
      <c r="F8" s="565"/>
      <c r="G8" s="828">
        <f>データ参照シート!B4</f>
        <v>0</v>
      </c>
      <c r="H8" s="846"/>
      <c r="I8" s="373"/>
      <c r="J8" s="20"/>
      <c r="K8" s="235"/>
      <c r="L8" s="235"/>
      <c r="M8" s="235"/>
    </row>
    <row r="9" spans="1:13">
      <c r="A9" s="34"/>
      <c r="B9" s="584"/>
      <c r="C9" s="332" t="str">
        <f>IF(データ参照シート!$B$2="地中熱利用","調査費","")</f>
        <v/>
      </c>
      <c r="D9" s="608"/>
      <c r="E9" s="332" t="str">
        <f>IF(データ参照シート!$B$2="地中熱利用","調査費","")</f>
        <v/>
      </c>
      <c r="F9" s="566"/>
      <c r="G9" s="829"/>
      <c r="H9" s="847"/>
      <c r="I9" s="374"/>
      <c r="J9" s="20"/>
      <c r="K9" s="235"/>
      <c r="L9" s="235"/>
      <c r="M9" s="235"/>
    </row>
    <row r="10" spans="1:13">
      <c r="A10" s="35"/>
      <c r="B10" s="585"/>
      <c r="C10" s="339"/>
      <c r="D10" s="609"/>
      <c r="E10" s="341"/>
      <c r="F10" s="567"/>
      <c r="G10" s="829"/>
      <c r="H10" s="848"/>
      <c r="I10" s="375"/>
      <c r="J10" s="20"/>
    </row>
    <row r="11" spans="1:13">
      <c r="A11" s="27" t="s">
        <v>9</v>
      </c>
      <c r="B11" s="586">
        <f>SUM(B8:B10)</f>
        <v>0</v>
      </c>
      <c r="C11" s="334"/>
      <c r="D11" s="610">
        <f>SUM(D8:D10)</f>
        <v>0</v>
      </c>
      <c r="E11" s="334"/>
      <c r="F11" s="568"/>
      <c r="G11" s="829"/>
      <c r="H11" s="613">
        <f>ROUNDDOWN(D11*データ参照シート!B3/データ参照シート!C3,0)</f>
        <v>0</v>
      </c>
      <c r="I11" s="376"/>
      <c r="J11" s="20"/>
    </row>
    <row r="12" spans="1:13">
      <c r="A12" s="32" t="s">
        <v>10</v>
      </c>
      <c r="B12" s="583"/>
      <c r="C12" s="331" t="e">
        <f>データ参照シート!B83</f>
        <v>#N/A</v>
      </c>
      <c r="D12" s="607"/>
      <c r="E12" s="331" t="e">
        <f>C12</f>
        <v>#N/A</v>
      </c>
      <c r="F12" s="460"/>
      <c r="G12" s="829"/>
      <c r="H12" s="849"/>
      <c r="I12" s="377"/>
      <c r="J12" s="20"/>
    </row>
    <row r="13" spans="1:13" ht="13.5" customHeight="1">
      <c r="A13" s="36"/>
      <c r="B13" s="584"/>
      <c r="C13" s="332" t="e">
        <f>データ参照シート!B84</f>
        <v>#N/A</v>
      </c>
      <c r="D13" s="608"/>
      <c r="E13" s="332" t="e">
        <f t="shared" ref="E13:E20" si="0">C13</f>
        <v>#N/A</v>
      </c>
      <c r="F13" s="461"/>
      <c r="G13" s="829"/>
      <c r="H13" s="850"/>
      <c r="I13" s="378"/>
      <c r="J13" s="20"/>
    </row>
    <row r="14" spans="1:13" ht="13.5" customHeight="1">
      <c r="A14" s="36"/>
      <c r="B14" s="584"/>
      <c r="C14" s="332" t="e">
        <f>データ参照シート!B85</f>
        <v>#N/A</v>
      </c>
      <c r="D14" s="608"/>
      <c r="E14" s="332" t="e">
        <f t="shared" si="0"/>
        <v>#N/A</v>
      </c>
      <c r="F14" s="461"/>
      <c r="G14" s="829"/>
      <c r="H14" s="850"/>
      <c r="I14" s="378"/>
      <c r="J14" s="20"/>
    </row>
    <row r="15" spans="1:13">
      <c r="A15" s="36"/>
      <c r="B15" s="584"/>
      <c r="C15" s="333" t="e">
        <f>データ参照シート!B86</f>
        <v>#N/A</v>
      </c>
      <c r="D15" s="608"/>
      <c r="E15" s="332" t="e">
        <f t="shared" si="0"/>
        <v>#N/A</v>
      </c>
      <c r="F15" s="461"/>
      <c r="G15" s="829"/>
      <c r="H15" s="850"/>
      <c r="I15" s="378"/>
      <c r="J15" s="20"/>
    </row>
    <row r="16" spans="1:13">
      <c r="A16" s="34"/>
      <c r="B16" s="584"/>
      <c r="C16" s="333" t="e">
        <f>データ参照シート!B87</f>
        <v>#N/A</v>
      </c>
      <c r="D16" s="608"/>
      <c r="E16" s="332" t="e">
        <f t="shared" si="0"/>
        <v>#N/A</v>
      </c>
      <c r="F16" s="461"/>
      <c r="G16" s="829"/>
      <c r="H16" s="850"/>
      <c r="I16" s="378"/>
      <c r="J16" s="20"/>
    </row>
    <row r="17" spans="1:10">
      <c r="A17" s="36"/>
      <c r="B17" s="584"/>
      <c r="C17" s="333" t="e">
        <f>データ参照シート!B88</f>
        <v>#N/A</v>
      </c>
      <c r="D17" s="608"/>
      <c r="E17" s="332" t="e">
        <f t="shared" si="0"/>
        <v>#N/A</v>
      </c>
      <c r="F17" s="461"/>
      <c r="G17" s="829"/>
      <c r="H17" s="850"/>
      <c r="I17" s="378"/>
      <c r="J17" s="20"/>
    </row>
    <row r="18" spans="1:10">
      <c r="A18" s="36"/>
      <c r="B18" s="584"/>
      <c r="C18" s="333" t="e">
        <f>データ参照シート!B89</f>
        <v>#N/A</v>
      </c>
      <c r="D18" s="608"/>
      <c r="E18" s="332" t="e">
        <f t="shared" si="0"/>
        <v>#N/A</v>
      </c>
      <c r="F18" s="461"/>
      <c r="G18" s="829"/>
      <c r="H18" s="850"/>
      <c r="I18" s="378"/>
      <c r="J18" s="20"/>
    </row>
    <row r="19" spans="1:10">
      <c r="A19" s="36"/>
      <c r="B19" s="584"/>
      <c r="C19" s="333" t="e">
        <f>データ参照シート!B90</f>
        <v>#N/A</v>
      </c>
      <c r="D19" s="608"/>
      <c r="E19" s="332" t="e">
        <f t="shared" si="0"/>
        <v>#N/A</v>
      </c>
      <c r="F19" s="461"/>
      <c r="G19" s="829"/>
      <c r="H19" s="850"/>
      <c r="I19" s="378"/>
      <c r="J19" s="20"/>
    </row>
    <row r="20" spans="1:10">
      <c r="A20" s="36"/>
      <c r="B20" s="584"/>
      <c r="C20" s="333" t="e">
        <f>データ参照シート!B91</f>
        <v>#N/A</v>
      </c>
      <c r="D20" s="608"/>
      <c r="E20" s="332" t="e">
        <f t="shared" si="0"/>
        <v>#N/A</v>
      </c>
      <c r="F20" s="461"/>
      <c r="G20" s="829"/>
      <c r="H20" s="850"/>
      <c r="I20" s="378"/>
      <c r="J20" s="20"/>
    </row>
    <row r="21" spans="1:10">
      <c r="A21" s="570" t="s">
        <v>9</v>
      </c>
      <c r="B21" s="587">
        <f>SUM(B12:B20)</f>
        <v>0</v>
      </c>
      <c r="C21" s="334"/>
      <c r="D21" s="611">
        <f>SUM(D12:D20)</f>
        <v>0</v>
      </c>
      <c r="E21" s="334"/>
      <c r="F21" s="568"/>
      <c r="G21" s="829"/>
      <c r="H21" s="614">
        <f>ROUNDDOWN(D21*データ参照シート!B3/データ参照シート!C3,0)</f>
        <v>0</v>
      </c>
      <c r="I21" s="571"/>
      <c r="J21" s="20"/>
    </row>
    <row r="22" spans="1:10">
      <c r="A22" s="32" t="s">
        <v>11</v>
      </c>
      <c r="B22" s="583"/>
      <c r="C22" s="331" t="e">
        <f>データ参照シート!B93</f>
        <v>#N/A</v>
      </c>
      <c r="D22" s="607"/>
      <c r="E22" s="331" t="e">
        <f>C22</f>
        <v>#N/A</v>
      </c>
      <c r="F22" s="460"/>
      <c r="G22" s="829"/>
      <c r="H22" s="851"/>
      <c r="I22" s="377"/>
      <c r="J22" s="20"/>
    </row>
    <row r="23" spans="1:10">
      <c r="A23" s="37"/>
      <c r="B23" s="584"/>
      <c r="C23" s="332" t="e">
        <f>データ参照シート!B94</f>
        <v>#N/A</v>
      </c>
      <c r="D23" s="608"/>
      <c r="E23" s="332" t="e">
        <f t="shared" ref="E23:E28" si="1">C23</f>
        <v>#N/A</v>
      </c>
      <c r="F23" s="461"/>
      <c r="G23" s="829"/>
      <c r="H23" s="852"/>
      <c r="I23" s="378"/>
      <c r="J23" s="20"/>
    </row>
    <row r="24" spans="1:10">
      <c r="A24" s="37"/>
      <c r="B24" s="584"/>
      <c r="C24" s="332" t="e">
        <f>データ参照シート!B95</f>
        <v>#N/A</v>
      </c>
      <c r="D24" s="608"/>
      <c r="E24" s="332" t="e">
        <f t="shared" si="1"/>
        <v>#N/A</v>
      </c>
      <c r="F24" s="461"/>
      <c r="G24" s="829"/>
      <c r="H24" s="852"/>
      <c r="I24" s="378"/>
      <c r="J24" s="20"/>
    </row>
    <row r="25" spans="1:10">
      <c r="A25" s="37"/>
      <c r="B25" s="584"/>
      <c r="C25" s="332" t="e">
        <f>データ参照シート!B96</f>
        <v>#N/A</v>
      </c>
      <c r="D25" s="608"/>
      <c r="E25" s="332" t="e">
        <f t="shared" si="1"/>
        <v>#N/A</v>
      </c>
      <c r="F25" s="461"/>
      <c r="G25" s="829"/>
      <c r="H25" s="852"/>
      <c r="I25" s="378"/>
      <c r="J25" s="20"/>
    </row>
    <row r="26" spans="1:10">
      <c r="A26" s="37"/>
      <c r="B26" s="584"/>
      <c r="C26" s="332" t="e">
        <f>データ参照シート!B97</f>
        <v>#N/A</v>
      </c>
      <c r="D26" s="608"/>
      <c r="E26" s="332" t="e">
        <f t="shared" si="1"/>
        <v>#N/A</v>
      </c>
      <c r="F26" s="461"/>
      <c r="G26" s="829"/>
      <c r="H26" s="852"/>
      <c r="I26" s="378"/>
      <c r="J26" s="20"/>
    </row>
    <row r="27" spans="1:10">
      <c r="A27" s="37"/>
      <c r="B27" s="584"/>
      <c r="C27" s="332" t="e">
        <f>データ参照シート!B98</f>
        <v>#N/A</v>
      </c>
      <c r="D27" s="608"/>
      <c r="E27" s="332" t="e">
        <f t="shared" si="1"/>
        <v>#N/A</v>
      </c>
      <c r="F27" s="461"/>
      <c r="G27" s="829"/>
      <c r="H27" s="852"/>
      <c r="I27" s="378"/>
      <c r="J27" s="20"/>
    </row>
    <row r="28" spans="1:10">
      <c r="A28" s="36"/>
      <c r="B28" s="584"/>
      <c r="C28" s="332" t="e">
        <f>データ参照シート!B99</f>
        <v>#N/A</v>
      </c>
      <c r="D28" s="608"/>
      <c r="E28" s="332" t="e">
        <f t="shared" si="1"/>
        <v>#N/A</v>
      </c>
      <c r="F28" s="461"/>
      <c r="G28" s="829"/>
      <c r="H28" s="852"/>
      <c r="I28" s="378"/>
      <c r="J28" s="20"/>
    </row>
    <row r="29" spans="1:10" ht="14.25" thickBot="1">
      <c r="A29" s="226" t="s">
        <v>9</v>
      </c>
      <c r="B29" s="588">
        <f>SUM(B22:B28)</f>
        <v>0</v>
      </c>
      <c r="C29" s="267"/>
      <c r="D29" s="612">
        <f>SUM(D22:D28)</f>
        <v>0</v>
      </c>
      <c r="E29" s="266"/>
      <c r="F29" s="268"/>
      <c r="G29" s="830"/>
      <c r="H29" s="615">
        <f>ROUNDDOWN(D29*データ参照シート!B3/データ参照シート!C3,0)</f>
        <v>0</v>
      </c>
      <c r="I29" s="379"/>
      <c r="J29" s="20"/>
    </row>
    <row r="30" spans="1:10" ht="18" customHeight="1" thickTop="1" thickBot="1">
      <c r="A30" s="38" t="s">
        <v>12</v>
      </c>
      <c r="B30" s="589">
        <f>SUM(,B29,B21,B11)</f>
        <v>0</v>
      </c>
      <c r="C30" s="263"/>
      <c r="D30" s="598">
        <f>SUM(D29,D21,D11)</f>
        <v>0</v>
      </c>
      <c r="E30" s="263"/>
      <c r="F30" s="263"/>
      <c r="G30" s="263"/>
      <c r="H30" s="604">
        <f>SUM(H11,H21,H29)</f>
        <v>0</v>
      </c>
      <c r="I30" s="380"/>
      <c r="J30" s="20"/>
    </row>
    <row r="31" spans="1:10" ht="18" customHeight="1" thickTop="1" thickBot="1">
      <c r="A31" s="37" t="s">
        <v>13</v>
      </c>
      <c r="B31" s="590">
        <f>INT(B30*C31)</f>
        <v>0</v>
      </c>
      <c r="C31" s="381">
        <v>0.08</v>
      </c>
      <c r="D31" s="599"/>
      <c r="E31" s="264"/>
      <c r="F31" s="264"/>
      <c r="G31" s="264"/>
      <c r="H31" s="605"/>
      <c r="I31" s="262" t="str">
        <f>"税率"&amp;TEXT(C31,"0%")&amp;"で計算"</f>
        <v>税率8%で計算</v>
      </c>
      <c r="J31" s="20"/>
    </row>
    <row r="32" spans="1:10" ht="18" customHeight="1" thickBot="1">
      <c r="A32" s="261" t="s">
        <v>14</v>
      </c>
      <c r="B32" s="591">
        <f>SUM(B30:B31)</f>
        <v>0</v>
      </c>
      <c r="C32" s="265"/>
      <c r="D32" s="600">
        <f>D30</f>
        <v>0</v>
      </c>
      <c r="E32" s="265"/>
      <c r="F32" s="265"/>
      <c r="G32" s="265"/>
      <c r="H32" s="606">
        <f>H30</f>
        <v>0</v>
      </c>
      <c r="I32" s="462"/>
      <c r="J32" s="20"/>
    </row>
    <row r="33" spans="1:1" ht="19.5" customHeight="1">
      <c r="A33" s="24"/>
    </row>
  </sheetData>
  <sheetProtection sheet="1" objects="1" scenarios="1"/>
  <mergeCells count="10">
    <mergeCell ref="G8:G29"/>
    <mergeCell ref="H8:H10"/>
    <mergeCell ref="H12:H20"/>
    <mergeCell ref="H22:H28"/>
    <mergeCell ref="A2:I2"/>
    <mergeCell ref="B6:C6"/>
    <mergeCell ref="D6:F6"/>
    <mergeCell ref="G6:G7"/>
    <mergeCell ref="H6:H7"/>
    <mergeCell ref="I6:I7"/>
  </mergeCells>
  <phoneticPr fontId="2"/>
  <conditionalFormatting sqref="H11">
    <cfRule type="cellIs" dxfId="45" priority="1" stopIfTrue="1" operator="greaterThan">
      <formula>#REF!</formula>
    </cfRule>
  </conditionalFormatting>
  <conditionalFormatting sqref="H21">
    <cfRule type="cellIs" dxfId="44" priority="2" stopIfTrue="1" operator="greaterThan">
      <formula>#REF!</formula>
    </cfRule>
  </conditionalFormatting>
  <conditionalFormatting sqref="H29">
    <cfRule type="cellIs" dxfId="43" priority="3" stopIfTrue="1" operator="greaterThan">
      <formula>#REF!</formula>
    </cfRule>
  </conditionalFormatting>
  <dataValidations count="3">
    <dataValidation type="textLength" operator="equal" allowBlank="1" showInputMessage="1" showErrorMessage="1" errorTitle="消費税計上不可" error="補助対象経費の消費税計上は出来ません。" sqref="D31:G31">
      <formula1>0</formula1>
    </dataValidation>
    <dataValidation type="textLength" operator="equal" allowBlank="1" showInputMessage="1" showErrorMessage="1" errorTitle="消費税計上不可" error="補助金の消費税計上は出来ません。" sqref="H31">
      <formula1>0</formula1>
    </dataValidation>
    <dataValidation allowBlank="1" showInputMessage="1" showErrorMessage="1" prompt="自動計算としていますが、不都合がある場合は適宜修正をしてください。" sqref="H11 H21 H29"/>
  </dataValidations>
  <pageMargins left="0.43307086614173229" right="0" top="0.15748031496062992" bottom="0.15748031496062992" header="0.31496062992125984" footer="0.31496062992125984"/>
  <pageSetup paperSize="9" scale="73"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1"/>
    <pageSetUpPr fitToPage="1"/>
  </sheetPr>
  <dimension ref="A1:M34"/>
  <sheetViews>
    <sheetView view="pageBreakPreview" zoomScaleNormal="85" zoomScaleSheetLayoutView="100" workbookViewId="0"/>
  </sheetViews>
  <sheetFormatPr defaultRowHeight="13.5"/>
  <cols>
    <col min="1" max="1" width="12.7265625" style="22" customWidth="1"/>
    <col min="2" max="6" width="10.453125" style="22" customWidth="1"/>
    <col min="7" max="7" width="6.36328125" style="40" customWidth="1"/>
    <col min="8" max="8" width="10.453125" style="22" customWidth="1"/>
    <col min="9" max="9" width="10.90625" style="22" customWidth="1"/>
    <col min="10" max="16384" width="8.7265625" style="22"/>
  </cols>
  <sheetData>
    <row r="1" spans="1:13" ht="18.75" customHeight="1">
      <c r="A1" s="168" t="s">
        <v>342</v>
      </c>
      <c r="B1" s="20"/>
      <c r="C1" s="20"/>
      <c r="D1" s="20"/>
      <c r="E1" s="20"/>
      <c r="F1" s="20"/>
      <c r="G1" s="21"/>
      <c r="H1" s="20"/>
      <c r="I1" s="287"/>
      <c r="J1" s="20"/>
      <c r="K1" s="854"/>
      <c r="L1" s="854"/>
      <c r="M1" s="854"/>
    </row>
    <row r="2" spans="1:13" ht="22.5" customHeight="1">
      <c r="A2" s="835" t="str">
        <f>"設備導入事業経費の配分＜総計＞"&amp;"（"&amp;データ参照シート!B2&amp;"）"</f>
        <v>設備導入事業経費の配分＜総計＞（0）</v>
      </c>
      <c r="B2" s="836"/>
      <c r="C2" s="836"/>
      <c r="D2" s="836"/>
      <c r="E2" s="836"/>
      <c r="F2" s="836"/>
      <c r="G2" s="836"/>
      <c r="H2" s="836"/>
      <c r="I2" s="836"/>
      <c r="J2" s="20"/>
      <c r="K2" s="854"/>
      <c r="L2" s="854"/>
      <c r="M2" s="854"/>
    </row>
    <row r="3" spans="1:13" ht="9.75" customHeight="1">
      <c r="A3" s="191"/>
      <c r="B3" s="201"/>
      <c r="C3" s="201"/>
      <c r="D3" s="201"/>
      <c r="E3" s="201"/>
      <c r="F3" s="201"/>
      <c r="G3" s="201"/>
      <c r="H3" s="201"/>
      <c r="I3" s="201"/>
      <c r="J3" s="20"/>
      <c r="K3" s="854"/>
      <c r="L3" s="854"/>
      <c r="M3" s="854"/>
    </row>
    <row r="4" spans="1:13" ht="14.25">
      <c r="A4" s="335" t="s">
        <v>344</v>
      </c>
      <c r="B4" s="336"/>
      <c r="C4" s="337"/>
      <c r="D4" s="337"/>
      <c r="E4" s="23"/>
      <c r="F4" s="23"/>
      <c r="G4" s="23"/>
      <c r="H4" s="20"/>
      <c r="I4" s="20"/>
      <c r="J4" s="20"/>
      <c r="K4" s="854"/>
      <c r="L4" s="854"/>
      <c r="M4" s="854"/>
    </row>
    <row r="5" spans="1:13" ht="18" customHeight="1" thickBot="1">
      <c r="A5" s="20" t="s">
        <v>467</v>
      </c>
      <c r="B5" s="20"/>
      <c r="C5" s="20"/>
      <c r="D5" s="20"/>
      <c r="E5" s="20"/>
      <c r="F5" s="20"/>
      <c r="G5" s="21"/>
      <c r="H5" s="20"/>
      <c r="I5" s="25" t="s">
        <v>6</v>
      </c>
      <c r="J5" s="20"/>
      <c r="K5" s="854"/>
      <c r="L5" s="854"/>
      <c r="M5" s="854"/>
    </row>
    <row r="6" spans="1:13" ht="18" customHeight="1">
      <c r="A6" s="26" t="s">
        <v>524</v>
      </c>
      <c r="B6" s="837" t="s">
        <v>523</v>
      </c>
      <c r="C6" s="838"/>
      <c r="D6" s="839" t="s">
        <v>1277</v>
      </c>
      <c r="E6" s="838"/>
      <c r="F6" s="838"/>
      <c r="G6" s="840" t="s">
        <v>202</v>
      </c>
      <c r="H6" s="842" t="s">
        <v>1278</v>
      </c>
      <c r="I6" s="844" t="s">
        <v>203</v>
      </c>
      <c r="J6" s="20"/>
      <c r="K6" s="854"/>
      <c r="L6" s="854"/>
      <c r="M6" s="854"/>
    </row>
    <row r="7" spans="1:13" ht="18" customHeight="1">
      <c r="A7" s="27" t="s">
        <v>525</v>
      </c>
      <c r="B7" s="28" t="s">
        <v>7</v>
      </c>
      <c r="C7" s="29" t="s">
        <v>526</v>
      </c>
      <c r="D7" s="30" t="s">
        <v>7</v>
      </c>
      <c r="E7" s="31" t="s">
        <v>526</v>
      </c>
      <c r="F7" s="29" t="s">
        <v>527</v>
      </c>
      <c r="G7" s="841"/>
      <c r="H7" s="843"/>
      <c r="I7" s="845"/>
      <c r="J7" s="20"/>
      <c r="K7" s="854"/>
      <c r="L7" s="854"/>
      <c r="M7" s="854"/>
    </row>
    <row r="8" spans="1:13">
      <c r="A8" s="32" t="s">
        <v>8</v>
      </c>
      <c r="B8" s="616" t="str">
        <f>IF(SUM('3-2　設備導入事業経費の配分（当年度）（熱利用）:3-2　設備導入事業経費の配分（他年度３）（熱利用）'!B8)=0,"-",SUM('3-2　設備導入事業経費の配分（当年度）（熱利用）:3-2　設備導入事業経費の配分（他年度３）（熱利用）'!B8))</f>
        <v>-</v>
      </c>
      <c r="C8" s="338" t="s">
        <v>895</v>
      </c>
      <c r="D8" s="622" t="str">
        <f>IF(SUM('3-2　設備導入事業経費の配分（当年度）（熱利用）:3-2　設備導入事業経費の配分（他年度３）（熱利用）'!D8)=0,"-",SUM('3-2　設備導入事業経費の配分（当年度）（熱利用）:3-2　設備導入事業経費の配分（他年度３）（熱利用）'!D8))</f>
        <v>-</v>
      </c>
      <c r="E8" s="340" t="str">
        <f>C8</f>
        <v>実施設計費</v>
      </c>
      <c r="F8" s="825"/>
      <c r="G8" s="828">
        <f>データ参照シート!B4</f>
        <v>0</v>
      </c>
      <c r="H8" s="825"/>
      <c r="I8" s="373"/>
      <c r="J8" s="20"/>
      <c r="K8" s="854"/>
      <c r="L8" s="854"/>
      <c r="M8" s="854"/>
    </row>
    <row r="9" spans="1:13">
      <c r="A9" s="34"/>
      <c r="B9" s="590" t="str">
        <f>IF(SUM('3-2　設備導入事業経費の配分（当年度）（熱利用）:3-2　設備導入事業経費の配分（他年度３）（熱利用）'!B9)=0,"-",SUM('3-2　設備導入事業経費の配分（当年度）（熱利用）:3-2　設備導入事業経費の配分（他年度３）（熱利用）'!B9))</f>
        <v>-</v>
      </c>
      <c r="C9" s="332" t="str">
        <f>IF(データ参照シート!$B$2="地中熱利用","調査費","")</f>
        <v/>
      </c>
      <c r="D9" s="623" t="str">
        <f>IF(SUM('3-2　設備導入事業経費の配分（当年度）（熱利用）:3-2　設備導入事業経費の配分（他年度３）（熱利用）'!D9)=0,"-",SUM('3-2　設備導入事業経費の配分（当年度）（熱利用）:3-2　設備導入事業経費の配分（他年度３）（熱利用）'!D9))</f>
        <v>-</v>
      </c>
      <c r="E9" s="332" t="str">
        <f>IF(データ参照シート!$B$2="地中熱利用","調査費","")</f>
        <v/>
      </c>
      <c r="F9" s="853"/>
      <c r="G9" s="829"/>
      <c r="H9" s="826"/>
      <c r="I9" s="374"/>
      <c r="J9" s="20"/>
      <c r="K9" s="854"/>
      <c r="L9" s="854"/>
      <c r="M9" s="854"/>
    </row>
    <row r="10" spans="1:13">
      <c r="A10" s="35"/>
      <c r="B10" s="617" t="str">
        <f>IF(SUM('3-2　設備導入事業経費の配分（当年度）（熱利用）:3-2　設備導入事業経費の配分（他年度３）（熱利用）'!B10)=0,"-",SUM('3-2　設備導入事業経費の配分（当年度）（熱利用）:3-2　設備導入事業経費の配分（他年度３）（熱利用）'!B10))</f>
        <v>-</v>
      </c>
      <c r="C10" s="339"/>
      <c r="D10" s="624" t="str">
        <f>IF(SUM('3-2　設備導入事業経費の配分（当年度）（熱利用）:3-2　設備導入事業経費の配分（他年度３）（熱利用）'!D10)=0,"-",SUM('3-2　設備導入事業経費の配分（当年度）（熱利用）:3-2　設備導入事業経費の配分（他年度３）（熱利用）'!D10))</f>
        <v>-</v>
      </c>
      <c r="E10" s="339"/>
      <c r="F10" s="853"/>
      <c r="G10" s="829"/>
      <c r="H10" s="827"/>
      <c r="I10" s="375"/>
      <c r="J10" s="20"/>
    </row>
    <row r="11" spans="1:13">
      <c r="A11" s="27" t="s">
        <v>9</v>
      </c>
      <c r="B11" s="618" t="str">
        <f>IF(SUM('3-2　設備導入事業経費の配分（当年度）（熱利用）:3-2　設備導入事業経費の配分（他年度３）（熱利用）'!B11)=0,"-",SUM('3-2　設備導入事業経費の配分（当年度）（熱利用）:3-2　設備導入事業経費の配分（他年度３）（熱利用）'!B11))</f>
        <v>-</v>
      </c>
      <c r="C11" s="334"/>
      <c r="D11" s="610" t="str">
        <f>IF(SUM('3-2　設備導入事業経費の配分（当年度）（熱利用）:3-2　設備導入事業経費の配分（他年度３）（熱利用）'!D11)=0,"-",SUM('3-2　設備導入事業経費の配分（当年度）（熱利用）:3-2　設備導入事業経費の配分（他年度３）（熱利用）'!D11))</f>
        <v>-</v>
      </c>
      <c r="E11" s="334"/>
      <c r="F11" s="853"/>
      <c r="G11" s="829"/>
      <c r="H11" s="628" t="str">
        <f>IF(SUM('3-2　設備導入事業経費の配分（当年度）（熱利用）:3-2　設備導入事業経費の配分（他年度３）（熱利用）'!H11)=0,"-",SUM('3-2　設備導入事業経費の配分（当年度）（熱利用）:3-2　設備導入事業経費の配分（他年度３）（熱利用）'!H11))</f>
        <v>-</v>
      </c>
      <c r="I11" s="376"/>
      <c r="J11" s="20"/>
    </row>
    <row r="12" spans="1:13" ht="13.5" customHeight="1">
      <c r="A12" s="32" t="s">
        <v>10</v>
      </c>
      <c r="B12" s="616" t="str">
        <f>IF(SUM('3-2　設備導入事業経費の配分（当年度）（熱利用）:3-2　設備導入事業経費の配分（他年度３）（熱利用）'!B12)=0,"-",SUM('3-2　設備導入事業経費の配分（当年度）（熱利用）:3-2　設備導入事業経費の配分（他年度３）（熱利用）'!B12))</f>
        <v>-</v>
      </c>
      <c r="C12" s="331" t="e">
        <f>データ参照シート!B83</f>
        <v>#N/A</v>
      </c>
      <c r="D12" s="625" t="str">
        <f>IF(SUM('3-2　設備導入事業経費の配分（当年度）（熱利用）:3-2　設備導入事業経費の配分（他年度３）（熱利用）'!D12)=0,"-",SUM('3-2　設備導入事業経費の配分（当年度）（熱利用）:3-2　設備導入事業経費の配分（他年度３）（熱利用）'!D12))</f>
        <v>-</v>
      </c>
      <c r="E12" s="331" t="e">
        <f>C12</f>
        <v>#N/A</v>
      </c>
      <c r="F12" s="853"/>
      <c r="G12" s="829"/>
      <c r="H12" s="849"/>
      <c r="I12" s="377"/>
      <c r="J12" s="20"/>
    </row>
    <row r="13" spans="1:13" ht="13.5" customHeight="1">
      <c r="A13" s="36"/>
      <c r="B13" s="590" t="str">
        <f>IF(SUM('3-2　設備導入事業経費の配分（当年度）（熱利用）:3-2　設備導入事業経費の配分（他年度３）（熱利用）'!B13)=0,"-",SUM('3-2　設備導入事業経費の配分（当年度）（熱利用）:3-2　設備導入事業経費の配分（他年度３）（熱利用）'!B13))</f>
        <v>-</v>
      </c>
      <c r="C13" s="332" t="e">
        <f>データ参照シート!B84</f>
        <v>#N/A</v>
      </c>
      <c r="D13" s="623" t="str">
        <f>IF(SUM('3-2　設備導入事業経費の配分（当年度）（熱利用）:3-2　設備導入事業経費の配分（他年度３）（熱利用）'!D13)=0,"-",SUM('3-2　設備導入事業経費の配分（当年度）（熱利用）:3-2　設備導入事業経費の配分（他年度３）（熱利用）'!D13))</f>
        <v>-</v>
      </c>
      <c r="E13" s="332" t="e">
        <f t="shared" ref="E13:E20" si="0">C13</f>
        <v>#N/A</v>
      </c>
      <c r="F13" s="853"/>
      <c r="G13" s="829"/>
      <c r="H13" s="850"/>
      <c r="I13" s="378"/>
      <c r="J13" s="20"/>
    </row>
    <row r="14" spans="1:13" ht="13.5" customHeight="1">
      <c r="A14" s="36"/>
      <c r="B14" s="590" t="str">
        <f>IF(SUM('3-2　設備導入事業経費の配分（当年度）（熱利用）:3-2　設備導入事業経費の配分（他年度３）（熱利用）'!B14)=0,"-",SUM('3-2　設備導入事業経費の配分（当年度）（熱利用）:3-2　設備導入事業経費の配分（他年度３）（熱利用）'!B14))</f>
        <v>-</v>
      </c>
      <c r="C14" s="332" t="e">
        <f>データ参照シート!B85</f>
        <v>#N/A</v>
      </c>
      <c r="D14" s="623" t="str">
        <f>IF(SUM('3-2　設備導入事業経費の配分（当年度）（熱利用）:3-2　設備導入事業経費の配分（他年度３）（熱利用）'!D14)=0,"-",SUM('3-2　設備導入事業経費の配分（当年度）（熱利用）:3-2　設備導入事業経費の配分（他年度３）（熱利用）'!D14))</f>
        <v>-</v>
      </c>
      <c r="E14" s="332" t="e">
        <f t="shared" si="0"/>
        <v>#N/A</v>
      </c>
      <c r="F14" s="853"/>
      <c r="G14" s="829"/>
      <c r="H14" s="850"/>
      <c r="I14" s="378"/>
      <c r="J14" s="20"/>
    </row>
    <row r="15" spans="1:13">
      <c r="A15" s="36"/>
      <c r="B15" s="590" t="str">
        <f>IF(SUM('3-2　設備導入事業経費の配分（当年度）（熱利用）:3-2　設備導入事業経費の配分（他年度３）（熱利用）'!B15)=0,"-",SUM('3-2　設備導入事業経費の配分（当年度）（熱利用）:3-2　設備導入事業経費の配分（他年度３）（熱利用）'!B15))</f>
        <v>-</v>
      </c>
      <c r="C15" s="333" t="e">
        <f>データ参照シート!B86</f>
        <v>#N/A</v>
      </c>
      <c r="D15" s="623" t="str">
        <f>IF(SUM('3-2　設備導入事業経費の配分（当年度）（熱利用）:3-2　設備導入事業経費の配分（他年度３）（熱利用）'!D15)=0,"-",SUM('3-2　設備導入事業経費の配分（当年度）（熱利用）:3-2　設備導入事業経費の配分（他年度３）（熱利用）'!D15))</f>
        <v>-</v>
      </c>
      <c r="E15" s="332" t="e">
        <f t="shared" si="0"/>
        <v>#N/A</v>
      </c>
      <c r="F15" s="853"/>
      <c r="G15" s="829"/>
      <c r="H15" s="850"/>
      <c r="I15" s="378"/>
      <c r="J15" s="20"/>
    </row>
    <row r="16" spans="1:13">
      <c r="A16" s="34"/>
      <c r="B16" s="590" t="str">
        <f>IF(SUM('3-2　設備導入事業経費の配分（当年度）（熱利用）:3-2　設備導入事業経費の配分（他年度３）（熱利用）'!B16)=0,"-",SUM('3-2　設備導入事業経費の配分（当年度）（熱利用）:3-2　設備導入事業経費の配分（他年度３）（熱利用）'!B16))</f>
        <v>-</v>
      </c>
      <c r="C16" s="333" t="e">
        <f>データ参照シート!B87</f>
        <v>#N/A</v>
      </c>
      <c r="D16" s="623" t="str">
        <f>IF(SUM('3-2　設備導入事業経費の配分（当年度）（熱利用）:3-2　設備導入事業経費の配分（他年度３）（熱利用）'!D16)=0,"-",SUM('3-2　設備導入事業経費の配分（当年度）（熱利用）:3-2　設備導入事業経費の配分（他年度３）（熱利用）'!D16))</f>
        <v>-</v>
      </c>
      <c r="E16" s="332" t="e">
        <f t="shared" si="0"/>
        <v>#N/A</v>
      </c>
      <c r="F16" s="853"/>
      <c r="G16" s="829"/>
      <c r="H16" s="850"/>
      <c r="I16" s="378"/>
      <c r="J16" s="20"/>
    </row>
    <row r="17" spans="1:10">
      <c r="A17" s="36"/>
      <c r="B17" s="590" t="str">
        <f>IF(SUM('3-2　設備導入事業経費の配分（当年度）（熱利用）:3-2　設備導入事業経費の配分（他年度３）（熱利用）'!B17)=0,"-",SUM('3-2　設備導入事業経費の配分（当年度）（熱利用）:3-2　設備導入事業経費の配分（他年度３）（熱利用）'!B17))</f>
        <v>-</v>
      </c>
      <c r="C17" s="333" t="e">
        <f>データ参照シート!B88</f>
        <v>#N/A</v>
      </c>
      <c r="D17" s="623" t="str">
        <f>IF(SUM('3-2　設備導入事業経費の配分（当年度）（熱利用）:3-2　設備導入事業経費の配分（他年度３）（熱利用）'!D17)=0,"-",SUM('3-2　設備導入事業経費の配分（当年度）（熱利用）:3-2　設備導入事業経費の配分（他年度３）（熱利用）'!D17))</f>
        <v>-</v>
      </c>
      <c r="E17" s="332" t="e">
        <f t="shared" si="0"/>
        <v>#N/A</v>
      </c>
      <c r="F17" s="853"/>
      <c r="G17" s="829"/>
      <c r="H17" s="850"/>
      <c r="I17" s="378"/>
      <c r="J17" s="20"/>
    </row>
    <row r="18" spans="1:10">
      <c r="A18" s="36"/>
      <c r="B18" s="590" t="str">
        <f>IF(SUM('3-2　設備導入事業経費の配分（当年度）（熱利用）:3-2　設備導入事業経費の配分（他年度３）（熱利用）'!B18)=0,"-",SUM('3-2　設備導入事業経費の配分（当年度）（熱利用）:3-2　設備導入事業経費の配分（他年度３）（熱利用）'!B18))</f>
        <v>-</v>
      </c>
      <c r="C18" s="333" t="e">
        <f>データ参照シート!B89</f>
        <v>#N/A</v>
      </c>
      <c r="D18" s="623" t="str">
        <f>IF(SUM('3-2　設備導入事業経費の配分（当年度）（熱利用）:3-2　設備導入事業経費の配分（他年度３）（熱利用）'!D18)=0,"-",SUM('3-2　設備導入事業経費の配分（当年度）（熱利用）:3-2　設備導入事業経費の配分（他年度３）（熱利用）'!D18))</f>
        <v>-</v>
      </c>
      <c r="E18" s="332" t="e">
        <f t="shared" si="0"/>
        <v>#N/A</v>
      </c>
      <c r="F18" s="853"/>
      <c r="G18" s="829"/>
      <c r="H18" s="850"/>
      <c r="I18" s="378"/>
      <c r="J18" s="20"/>
    </row>
    <row r="19" spans="1:10">
      <c r="A19" s="36"/>
      <c r="B19" s="590" t="str">
        <f>IF(SUM('3-2　設備導入事業経費の配分（当年度）（熱利用）:3-2　設備導入事業経費の配分（他年度３）（熱利用）'!B19)=0,"-",SUM('3-2　設備導入事業経費の配分（当年度）（熱利用）:3-2　設備導入事業経費の配分（他年度３）（熱利用）'!B19))</f>
        <v>-</v>
      </c>
      <c r="C19" s="333" t="e">
        <f>データ参照シート!B90</f>
        <v>#N/A</v>
      </c>
      <c r="D19" s="623" t="str">
        <f>IF(SUM('3-2　設備導入事業経費の配分（当年度）（熱利用）:3-2　設備導入事業経費の配分（他年度３）（熱利用）'!D19)=0,"-",SUM('3-2　設備導入事業経費の配分（当年度）（熱利用）:3-2　設備導入事業経費の配分（他年度３）（熱利用）'!D19))</f>
        <v>-</v>
      </c>
      <c r="E19" s="332" t="e">
        <f t="shared" si="0"/>
        <v>#N/A</v>
      </c>
      <c r="F19" s="853"/>
      <c r="G19" s="829"/>
      <c r="H19" s="850"/>
      <c r="I19" s="378"/>
      <c r="J19" s="20"/>
    </row>
    <row r="20" spans="1:10">
      <c r="A20" s="36"/>
      <c r="B20" s="590" t="str">
        <f>IF(SUM('3-2　設備導入事業経費の配分（当年度）（熱利用）:3-2　設備導入事業経費の配分（他年度３）（熱利用）'!B20)=0,"-",SUM('3-2　設備導入事業経費の配分（当年度）（熱利用）:3-2　設備導入事業経費の配分（他年度３）（熱利用）'!B20))</f>
        <v>-</v>
      </c>
      <c r="C20" s="333" t="e">
        <f>データ参照シート!B91</f>
        <v>#N/A</v>
      </c>
      <c r="D20" s="623" t="str">
        <f>IF(SUM('3-2　設備導入事業経費の配分（当年度）（熱利用）:3-2　設備導入事業経費の配分（他年度３）（熱利用）'!D20)=0,"-",SUM('3-2　設備導入事業経費の配分（当年度）（熱利用）:3-2　設備導入事業経費の配分（他年度３）（熱利用）'!D20))</f>
        <v>-</v>
      </c>
      <c r="E20" s="332" t="e">
        <f t="shared" si="0"/>
        <v>#N/A</v>
      </c>
      <c r="F20" s="853"/>
      <c r="G20" s="829"/>
      <c r="H20" s="850"/>
      <c r="I20" s="378"/>
      <c r="J20" s="20"/>
    </row>
    <row r="21" spans="1:10">
      <c r="A21" s="570" t="s">
        <v>9</v>
      </c>
      <c r="B21" s="619" t="str">
        <f>IF(SUM('3-2　設備導入事業経費の配分（当年度）（熱利用）:3-2　設備導入事業経費の配分（他年度３）（熱利用）'!B21)=0,"-",SUM('3-2　設備導入事業経費の配分（当年度）（熱利用）:3-2　設備導入事業経費の配分（他年度３）（熱利用）'!B21))</f>
        <v>-</v>
      </c>
      <c r="C21" s="334"/>
      <c r="D21" s="611" t="str">
        <f>IF(SUM('3-2　設備導入事業経費の配分（当年度）（熱利用）:3-2　設備導入事業経費の配分（他年度３）（熱利用）'!D21)=0,"-",SUM('3-2　設備導入事業経費の配分（当年度）（熱利用）:3-2　設備導入事業経費の配分（他年度３）（熱利用）'!D21))</f>
        <v>-</v>
      </c>
      <c r="E21" s="334"/>
      <c r="F21" s="853"/>
      <c r="G21" s="829"/>
      <c r="H21" s="629" t="str">
        <f>IF(SUM('3-2　設備導入事業経費の配分（当年度）（熱利用）:3-2　設備導入事業経費の配分（他年度３）（熱利用）'!H21)=0,"-",SUM('3-2　設備導入事業経費の配分（当年度）（熱利用）:3-2　設備導入事業経費の配分（他年度３）（熱利用）'!H21))</f>
        <v>-</v>
      </c>
      <c r="I21" s="571"/>
      <c r="J21" s="20"/>
    </row>
    <row r="22" spans="1:10">
      <c r="A22" s="32" t="s">
        <v>11</v>
      </c>
      <c r="B22" s="616" t="str">
        <f>IF(SUM('3-2　設備導入事業経費の配分（当年度）（熱利用）:3-2　設備導入事業経費の配分（他年度３）（熱利用）'!B22)=0,"-",SUM('3-2　設備導入事業経費の配分（当年度）（熱利用）:3-2　設備導入事業経費の配分（他年度３）（熱利用）'!B22))</f>
        <v>-</v>
      </c>
      <c r="C22" s="331" t="e">
        <f>データ参照シート!B93</f>
        <v>#N/A</v>
      </c>
      <c r="D22" s="625" t="str">
        <f>IF(SUM('3-2　設備導入事業経費の配分（当年度）（熱利用）:3-2　設備導入事業経費の配分（他年度３）（熱利用）'!D22)=0,"-",SUM('3-2　設備導入事業経費の配分（当年度）（熱利用）:3-2　設備導入事業経費の配分（他年度３）（熱利用）'!D22))</f>
        <v>-</v>
      </c>
      <c r="E22" s="331" t="e">
        <f>C22</f>
        <v>#N/A</v>
      </c>
      <c r="F22" s="853"/>
      <c r="G22" s="829"/>
      <c r="H22" s="851"/>
      <c r="I22" s="377"/>
      <c r="J22" s="20"/>
    </row>
    <row r="23" spans="1:10">
      <c r="A23" s="37"/>
      <c r="B23" s="590" t="str">
        <f>IF(SUM('3-2　設備導入事業経費の配分（当年度）（熱利用）:3-2　設備導入事業経費の配分（他年度３）（熱利用）'!B23)=0,"-",SUM('3-2　設備導入事業経費の配分（当年度）（熱利用）:3-2　設備導入事業経費の配分（他年度３）（熱利用）'!B23))</f>
        <v>-</v>
      </c>
      <c r="C23" s="332" t="e">
        <f>データ参照シート!B94</f>
        <v>#N/A</v>
      </c>
      <c r="D23" s="623" t="str">
        <f>IF(SUM('3-2　設備導入事業経費の配分（当年度）（熱利用）:3-2　設備導入事業経費の配分（他年度３）（熱利用）'!D23)=0,"-",SUM('3-2　設備導入事業経費の配分（当年度）（熱利用）:3-2　設備導入事業経費の配分（他年度３）（熱利用）'!D23))</f>
        <v>-</v>
      </c>
      <c r="E23" s="332" t="e">
        <f t="shared" ref="E23:E28" si="1">C23</f>
        <v>#N/A</v>
      </c>
      <c r="F23" s="853"/>
      <c r="G23" s="829"/>
      <c r="H23" s="852"/>
      <c r="I23" s="378"/>
      <c r="J23" s="20"/>
    </row>
    <row r="24" spans="1:10">
      <c r="A24" s="37"/>
      <c r="B24" s="590" t="str">
        <f>IF(SUM('3-2　設備導入事業経費の配分（当年度）（熱利用）:3-2　設備導入事業経費の配分（他年度３）（熱利用）'!B24)=0,"-",SUM('3-2　設備導入事業経費の配分（当年度）（熱利用）:3-2　設備導入事業経費の配分（他年度３）（熱利用）'!B24))</f>
        <v>-</v>
      </c>
      <c r="C24" s="332" t="e">
        <f>データ参照シート!B95</f>
        <v>#N/A</v>
      </c>
      <c r="D24" s="623" t="str">
        <f>IF(SUM('3-2　設備導入事業経費の配分（当年度）（熱利用）:3-2　設備導入事業経費の配分（他年度３）（熱利用）'!D24)=0,"-",SUM('3-2　設備導入事業経費の配分（当年度）（熱利用）:3-2　設備導入事業経費の配分（他年度３）（熱利用）'!D24))</f>
        <v>-</v>
      </c>
      <c r="E24" s="332" t="e">
        <f t="shared" si="1"/>
        <v>#N/A</v>
      </c>
      <c r="F24" s="853"/>
      <c r="G24" s="829"/>
      <c r="H24" s="852"/>
      <c r="I24" s="378"/>
      <c r="J24" s="20"/>
    </row>
    <row r="25" spans="1:10">
      <c r="A25" s="37"/>
      <c r="B25" s="590" t="str">
        <f>IF(SUM('3-2　設備導入事業経費の配分（当年度）（熱利用）:3-2　設備導入事業経費の配分（他年度３）（熱利用）'!B25)=0,"-",SUM('3-2　設備導入事業経費の配分（当年度）（熱利用）:3-2　設備導入事業経費の配分（他年度３）（熱利用）'!B25))</f>
        <v>-</v>
      </c>
      <c r="C25" s="332" t="e">
        <f>データ参照シート!B96</f>
        <v>#N/A</v>
      </c>
      <c r="D25" s="623" t="str">
        <f>IF(SUM('3-2　設備導入事業経費の配分（当年度）（熱利用）:3-2　設備導入事業経費の配分（他年度３）（熱利用）'!D25)=0,"-",SUM('3-2　設備導入事業経費の配分（当年度）（熱利用）:3-2　設備導入事業経費の配分（他年度３）（熱利用）'!D25))</f>
        <v>-</v>
      </c>
      <c r="E25" s="332" t="e">
        <f t="shared" si="1"/>
        <v>#N/A</v>
      </c>
      <c r="F25" s="853"/>
      <c r="G25" s="829"/>
      <c r="H25" s="852"/>
      <c r="I25" s="378"/>
      <c r="J25" s="20"/>
    </row>
    <row r="26" spans="1:10">
      <c r="A26" s="37"/>
      <c r="B26" s="590" t="str">
        <f>IF(SUM('3-2　設備導入事業経費の配分（当年度）（熱利用）:3-2　設備導入事業経費の配分（他年度３）（熱利用）'!B26)=0,"-",SUM('3-2　設備導入事業経費の配分（当年度）（熱利用）:3-2　設備導入事業経費の配分（他年度３）（熱利用）'!B26))</f>
        <v>-</v>
      </c>
      <c r="C26" s="332" t="e">
        <f>データ参照シート!B97</f>
        <v>#N/A</v>
      </c>
      <c r="D26" s="623" t="str">
        <f>IF(SUM('3-2　設備導入事業経費の配分（当年度）（熱利用）:3-2　設備導入事業経費の配分（他年度３）（熱利用）'!D26)=0,"-",SUM('3-2　設備導入事業経費の配分（当年度）（熱利用）:3-2　設備導入事業経費の配分（他年度３）（熱利用）'!D26))</f>
        <v>-</v>
      </c>
      <c r="E26" s="332" t="e">
        <f t="shared" si="1"/>
        <v>#N/A</v>
      </c>
      <c r="F26" s="853"/>
      <c r="G26" s="829"/>
      <c r="H26" s="852"/>
      <c r="I26" s="378"/>
      <c r="J26" s="20"/>
    </row>
    <row r="27" spans="1:10">
      <c r="A27" s="37"/>
      <c r="B27" s="590" t="str">
        <f>IF(SUM('3-2　設備導入事業経費の配分（当年度）（熱利用）:3-2　設備導入事業経費の配分（他年度３）（熱利用）'!B27)=0,"-",SUM('3-2　設備導入事業経費の配分（当年度）（熱利用）:3-2　設備導入事業経費の配分（他年度３）（熱利用）'!B27))</f>
        <v>-</v>
      </c>
      <c r="C27" s="332" t="e">
        <f>データ参照シート!B98</f>
        <v>#N/A</v>
      </c>
      <c r="D27" s="623" t="str">
        <f>IF(SUM('3-2　設備導入事業経費の配分（当年度）（熱利用）:3-2　設備導入事業経費の配分（他年度３）（熱利用）'!D27)=0,"-",SUM('3-2　設備導入事業経費の配分（当年度）（熱利用）:3-2　設備導入事業経費の配分（他年度３）（熱利用）'!D27))</f>
        <v>-</v>
      </c>
      <c r="E27" s="332" t="e">
        <f t="shared" si="1"/>
        <v>#N/A</v>
      </c>
      <c r="F27" s="853"/>
      <c r="G27" s="829"/>
      <c r="H27" s="852"/>
      <c r="I27" s="378"/>
      <c r="J27" s="20"/>
    </row>
    <row r="28" spans="1:10">
      <c r="A28" s="36"/>
      <c r="B28" s="590" t="str">
        <f>IF(SUM('3-2　設備導入事業経費の配分（当年度）（熱利用）:3-2　設備導入事業経費の配分（他年度３）（熱利用）'!B28)=0,"-",SUM('3-2　設備導入事業経費の配分（当年度）（熱利用）:3-2　設備導入事業経費の配分（他年度３）（熱利用）'!B28))</f>
        <v>-</v>
      </c>
      <c r="C28" s="332" t="e">
        <f>データ参照シート!B99</f>
        <v>#N/A</v>
      </c>
      <c r="D28" s="623" t="str">
        <f>IF(SUM('3-2　設備導入事業経費の配分（当年度）（熱利用）:3-2　設備導入事業経費の配分（他年度３）（熱利用）'!D28)=0,"-",SUM('3-2　設備導入事業経費の配分（当年度）（熱利用）:3-2　設備導入事業経費の配分（他年度３）（熱利用）'!D28))</f>
        <v>-</v>
      </c>
      <c r="E28" s="332" t="e">
        <f t="shared" si="1"/>
        <v>#N/A</v>
      </c>
      <c r="F28" s="853"/>
      <c r="G28" s="829"/>
      <c r="H28" s="852"/>
      <c r="I28" s="378"/>
      <c r="J28" s="20"/>
    </row>
    <row r="29" spans="1:10" ht="14.25" thickBot="1">
      <c r="A29" s="226" t="s">
        <v>9</v>
      </c>
      <c r="B29" s="620" t="str">
        <f>IF(SUM('3-2　設備導入事業経費の配分（当年度）（熱利用）:3-2　設備導入事業経費の配分（他年度３）（熱利用）'!B29)=0,"-",SUM('3-2　設備導入事業経費の配分（当年度）（熱利用）:3-2　設備導入事業経費の配分（他年度３）（熱利用）'!B29))</f>
        <v>-</v>
      </c>
      <c r="C29" s="266"/>
      <c r="D29" s="612" t="str">
        <f>IF(SUM('3-2　設備導入事業経費の配分（当年度）（熱利用）:3-2　設備導入事業経費の配分（他年度３）（熱利用）'!D29)=0,"-",SUM('3-2　設備導入事業経費の配分（当年度）（熱利用）:3-2　設備導入事業経費の配分（他年度３）（熱利用）'!D29))</f>
        <v>-</v>
      </c>
      <c r="E29" s="266"/>
      <c r="F29" s="853"/>
      <c r="G29" s="829"/>
      <c r="H29" s="630" t="str">
        <f>IF(SUM('3-2　設備導入事業経費の配分（当年度）（熱利用）:3-2　設備導入事業経費の配分（他年度３）（熱利用）'!H29)=0,"-",SUM('3-2　設備導入事業経費の配分（当年度）（熱利用）:3-2　設備導入事業経費の配分（他年度３）（熱利用）'!H29))</f>
        <v>-</v>
      </c>
      <c r="I29" s="382"/>
      <c r="J29" s="20"/>
    </row>
    <row r="30" spans="1:10" ht="18" customHeight="1" thickTop="1" thickBot="1">
      <c r="A30" s="38" t="s">
        <v>12</v>
      </c>
      <c r="B30" s="589" t="str">
        <f>IF(SUM('3-2　設備導入事業経費の配分（当年度）（熱利用）:3-2　設備導入事業経費の配分（他年度３）（熱利用）'!B30)=0,"-",SUM('3-2　設備導入事業経費の配分（当年度）（熱利用）:3-2　設備導入事業経費の配分（他年度３）（熱利用）'!B30))</f>
        <v>-</v>
      </c>
      <c r="C30" s="283"/>
      <c r="D30" s="598" t="str">
        <f>IF(SUM('3-2　設備導入事業経費の配分（当年度）（熱利用）:3-2　設備導入事業経費の配分（他年度３）（熱利用）'!D30)=0,"-",SUM('3-2　設備導入事業経費の配分（当年度）（熱利用）:3-2　設備導入事業経費の配分（他年度３）（熱利用）'!D30))</f>
        <v>-</v>
      </c>
      <c r="E30" s="283"/>
      <c r="F30" s="283"/>
      <c r="G30" s="282"/>
      <c r="H30" s="604" t="str">
        <f>IF(SUM('3-2　設備導入事業経費の配分（当年度）（熱利用）:3-2　設備導入事業経費の配分（他年度３）（熱利用）'!H30)=0,"-",SUM('3-2　設備導入事業経費の配分（当年度）（熱利用）:3-2　設備導入事業経費の配分（他年度３）（熱利用）'!H30))</f>
        <v>-</v>
      </c>
      <c r="I30" s="380"/>
      <c r="J30" s="20"/>
    </row>
    <row r="31" spans="1:10" ht="18" customHeight="1" thickTop="1" thickBot="1">
      <c r="A31" s="39" t="s">
        <v>13</v>
      </c>
      <c r="B31" s="621" t="str">
        <f>IF(SUM('3-2　設備導入事業経費の配分（当年度）（熱利用）:3-2　設備導入事業経費の配分（他年度３）（熱利用）'!B31)=0,"-",SUM('3-2　設備導入事業経費の配分（当年度）（熱利用）:3-2　設備導入事業経費の配分（他年度３）（熱利用）'!B31))</f>
        <v>-</v>
      </c>
      <c r="C31" s="284"/>
      <c r="D31" s="626"/>
      <c r="E31" s="284"/>
      <c r="F31" s="284"/>
      <c r="G31" s="281"/>
      <c r="H31" s="631"/>
      <c r="I31" s="280"/>
      <c r="J31" s="20"/>
    </row>
    <row r="32" spans="1:10" ht="18" customHeight="1" thickBot="1">
      <c r="A32" s="39" t="s">
        <v>14</v>
      </c>
      <c r="B32" s="621" t="str">
        <f>IF(SUM('3-2　設備導入事業経費の配分（当年度）（熱利用）:3-2　設備導入事業経費の配分（他年度３）（熱利用）'!B32)=0,"-",SUM('3-2　設備導入事業経費の配分（当年度）（熱利用）:3-2　設備導入事業経費の配分（他年度３）（熱利用）'!B32))</f>
        <v>-</v>
      </c>
      <c r="C32" s="284"/>
      <c r="D32" s="627" t="str">
        <f>IF(SUM('3-2　設備導入事業経費の配分（当年度）（熱利用）:3-2　設備導入事業経費の配分（他年度３）（熱利用）'!D32)=0,"-",SUM('3-2　設備導入事業経費の配分（当年度）（熱利用）:3-2　設備導入事業経費の配分（他年度３）（熱利用）'!D32))</f>
        <v>-</v>
      </c>
      <c r="E32" s="284"/>
      <c r="F32" s="284"/>
      <c r="G32" s="281"/>
      <c r="H32" s="632" t="str">
        <f>IF(SUM('3-2　設備導入事業経費の配分（当年度）（熱利用）:3-2　設備導入事業経費の配分（他年度３）（熱利用）'!H32)=0,"-",SUM('3-2　設備導入事業経費の配分（当年度）（熱利用）:3-2　設備導入事業経費の配分（他年度３）（熱利用）'!H32))</f>
        <v>-</v>
      </c>
      <c r="I32" s="462"/>
      <c r="J32" s="20"/>
    </row>
    <row r="33" spans="1:1" ht="19.5" customHeight="1">
      <c r="A33" s="24"/>
    </row>
    <row r="34" spans="1:1" ht="19.5" customHeight="1"/>
  </sheetData>
  <sheetProtection sheet="1" objects="1" scenarios="1"/>
  <mergeCells count="12">
    <mergeCell ref="F8:F29"/>
    <mergeCell ref="H12:H20"/>
    <mergeCell ref="H22:H28"/>
    <mergeCell ref="G8:G29"/>
    <mergeCell ref="K1:M9"/>
    <mergeCell ref="A2:I2"/>
    <mergeCell ref="B6:C6"/>
    <mergeCell ref="D6:F6"/>
    <mergeCell ref="G6:G7"/>
    <mergeCell ref="H6:H7"/>
    <mergeCell ref="I6:I7"/>
    <mergeCell ref="H8:H10"/>
  </mergeCells>
  <phoneticPr fontId="2"/>
  <conditionalFormatting sqref="H11">
    <cfRule type="cellIs" dxfId="42" priority="1" stopIfTrue="1" operator="greaterThan">
      <formula>#REF!</formula>
    </cfRule>
  </conditionalFormatting>
  <conditionalFormatting sqref="H21">
    <cfRule type="cellIs" dxfId="41" priority="2" stopIfTrue="1" operator="greaterThan">
      <formula>#REF!</formula>
    </cfRule>
  </conditionalFormatting>
  <conditionalFormatting sqref="H29">
    <cfRule type="cellIs" dxfId="40" priority="3" stopIfTrue="1" operator="greaterThan">
      <formula>#REF!</formula>
    </cfRule>
  </conditionalFormatting>
  <dataValidations count="2">
    <dataValidation type="textLength" operator="equal" allowBlank="1" showInputMessage="1" showErrorMessage="1" errorTitle="消費税計上不可" error="補助対象経費の消費税計上は出来ません。" sqref="D31:G31">
      <formula1>0</formula1>
    </dataValidation>
    <dataValidation type="textLength" operator="equal" allowBlank="1" showInputMessage="1" showErrorMessage="1" errorTitle="消費税計上不可" error="補助金の消費税計上は出来ません。" sqref="H31:I31">
      <formula1>0</formula1>
    </dataValidation>
  </dataValidations>
  <pageMargins left="0.43307086614173229" right="0" top="0.15748031496062992" bottom="0.15748031496062992" header="0.31496062992125984" footer="0.31496062992125984"/>
  <pageSetup paperSize="9" scale="73" orientation="portrait" blackAndWhite="1" r:id="rId1"/>
  <ignoredErrors>
    <ignoredError sqref="D9"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0000"/>
    <pageSetUpPr fitToPage="1"/>
  </sheetPr>
  <dimension ref="A1:BD17"/>
  <sheetViews>
    <sheetView showZeros="0" view="pageBreakPreview" zoomScale="85" zoomScaleNormal="70" zoomScaleSheetLayoutView="85" workbookViewId="0"/>
  </sheetViews>
  <sheetFormatPr defaultRowHeight="13.5"/>
  <cols>
    <col min="1" max="1" width="2.36328125" style="43" customWidth="1"/>
    <col min="2" max="2" width="8.453125" style="43" customWidth="1"/>
    <col min="3" max="4" width="9.08984375" style="43" customWidth="1"/>
    <col min="5" max="5" width="9.1796875" style="43" customWidth="1"/>
    <col min="6" max="7" width="8.6328125" style="43" customWidth="1"/>
    <col min="8" max="8" width="8.6328125" style="48" customWidth="1"/>
    <col min="9" max="14" width="8.6328125" style="43" customWidth="1"/>
    <col min="15" max="16384" width="8.7265625" style="43"/>
  </cols>
  <sheetData>
    <row r="1" spans="1:56" ht="18.75" customHeight="1">
      <c r="A1" s="168" t="s">
        <v>345</v>
      </c>
      <c r="C1" s="41"/>
      <c r="D1" s="41"/>
      <c r="E1" s="2"/>
      <c r="F1" s="2"/>
      <c r="G1" s="2"/>
      <c r="H1" s="42"/>
      <c r="I1" s="2"/>
      <c r="J1" s="2"/>
      <c r="K1" s="2"/>
      <c r="L1" s="2"/>
      <c r="M1" s="2"/>
      <c r="N1" s="287"/>
    </row>
    <row r="2" spans="1:56" ht="22.5" customHeight="1">
      <c r="B2" s="858" t="str">
        <f>"補助事業に要する経費及びその調達方法"&amp;"（"&amp;データ参照シート!B2&amp;"）"</f>
        <v>補助事業に要する経費及びその調達方法（0）</v>
      </c>
      <c r="C2" s="858"/>
      <c r="D2" s="858"/>
      <c r="E2" s="858"/>
      <c r="F2" s="858"/>
      <c r="G2" s="858"/>
      <c r="H2" s="858"/>
      <c r="I2" s="858"/>
      <c r="J2" s="858"/>
      <c r="K2" s="858"/>
      <c r="L2" s="858"/>
      <c r="M2" s="858"/>
      <c r="N2" s="858"/>
    </row>
    <row r="3" spans="1:56" ht="17.25" customHeight="1">
      <c r="B3" s="286"/>
      <c r="C3" s="286"/>
      <c r="D3" s="286"/>
      <c r="E3" s="286"/>
      <c r="F3" s="286"/>
      <c r="G3" s="286"/>
      <c r="H3" s="286"/>
      <c r="I3" s="286"/>
      <c r="J3" s="286"/>
      <c r="K3" s="286"/>
      <c r="L3" s="286"/>
      <c r="M3" s="286"/>
      <c r="N3" s="286"/>
    </row>
    <row r="4" spans="1:56" s="45" customFormat="1" ht="18" customHeight="1">
      <c r="B4" s="5" t="s">
        <v>864</v>
      </c>
      <c r="C4" s="5"/>
      <c r="D4" s="5"/>
      <c r="E4" s="2"/>
      <c r="F4" s="2"/>
      <c r="G4" s="2"/>
      <c r="H4" s="42"/>
      <c r="I4" s="2"/>
      <c r="J4" s="2"/>
      <c r="K4" s="2"/>
      <c r="L4" s="2"/>
      <c r="M4" s="2"/>
      <c r="N4" s="44" t="s">
        <v>15</v>
      </c>
    </row>
    <row r="5" spans="1:56" s="45" customFormat="1" ht="27" customHeight="1">
      <c r="B5" s="176"/>
      <c r="C5" s="740" t="s">
        <v>1275</v>
      </c>
      <c r="D5" s="860" t="s">
        <v>196</v>
      </c>
      <c r="E5" s="861" t="s">
        <v>16</v>
      </c>
      <c r="F5" s="862"/>
      <c r="G5" s="863"/>
      <c r="H5" s="757" t="s">
        <v>17</v>
      </c>
      <c r="I5" s="865" t="s">
        <v>18</v>
      </c>
      <c r="J5" s="866"/>
      <c r="K5" s="866"/>
      <c r="L5" s="867" t="s">
        <v>23</v>
      </c>
      <c r="M5" s="869" t="s">
        <v>19</v>
      </c>
      <c r="N5" s="757" t="s">
        <v>206</v>
      </c>
    </row>
    <row r="6" spans="1:56" s="45" customFormat="1" ht="42" customHeight="1" thickBot="1">
      <c r="B6" s="177"/>
      <c r="C6" s="859"/>
      <c r="D6" s="859"/>
      <c r="E6" s="210" t="s">
        <v>1276</v>
      </c>
      <c r="F6" s="210" t="s">
        <v>528</v>
      </c>
      <c r="G6" s="178" t="s">
        <v>20</v>
      </c>
      <c r="H6" s="864"/>
      <c r="I6" s="463" t="s">
        <v>1046</v>
      </c>
      <c r="J6" s="463" t="s">
        <v>21</v>
      </c>
      <c r="K6" s="178" t="s">
        <v>20</v>
      </c>
      <c r="L6" s="868"/>
      <c r="M6" s="870"/>
      <c r="N6" s="864"/>
      <c r="O6" s="84"/>
    </row>
    <row r="7" spans="1:56" s="45" customFormat="1" ht="27" customHeight="1" thickTop="1">
      <c r="B7" s="303">
        <f>データ参照シート!B7</f>
        <v>29</v>
      </c>
      <c r="C7" s="633">
        <f>データ参照シート!B26</f>
        <v>0</v>
      </c>
      <c r="D7" s="633">
        <f>データ参照シート!B30</f>
        <v>0</v>
      </c>
      <c r="E7" s="633">
        <f>データ参照シート!B34</f>
        <v>0</v>
      </c>
      <c r="F7" s="634"/>
      <c r="G7" s="633">
        <f>SUM(E7:F7)</f>
        <v>0</v>
      </c>
      <c r="H7" s="634"/>
      <c r="I7" s="634"/>
      <c r="J7" s="634"/>
      <c r="K7" s="633">
        <f>SUM(I7:J7)</f>
        <v>0</v>
      </c>
      <c r="L7" s="635"/>
      <c r="M7" s="636">
        <f>G7+H7+K7+L7</f>
        <v>0</v>
      </c>
      <c r="N7" s="383"/>
      <c r="O7" s="45" t="str">
        <f>IF(C7=M7,"","×")</f>
        <v/>
      </c>
    </row>
    <row r="8" spans="1:56" s="45" customFormat="1" ht="27" customHeight="1">
      <c r="B8" s="304" t="e">
        <f>データ参照シート!B11</f>
        <v>#N/A</v>
      </c>
      <c r="C8" s="633">
        <f>データ参照シート!B40</f>
        <v>0</v>
      </c>
      <c r="D8" s="633">
        <f>データ参照シート!B44</f>
        <v>0</v>
      </c>
      <c r="E8" s="633">
        <f>データ参照シート!B48</f>
        <v>0</v>
      </c>
      <c r="F8" s="634"/>
      <c r="G8" s="633">
        <f>SUM(E8:F8)</f>
        <v>0</v>
      </c>
      <c r="H8" s="634"/>
      <c r="I8" s="634"/>
      <c r="J8" s="634"/>
      <c r="K8" s="633">
        <f>SUM(I8:J8)</f>
        <v>0</v>
      </c>
      <c r="L8" s="635"/>
      <c r="M8" s="636">
        <f>G8+H8+K8+L8</f>
        <v>0</v>
      </c>
      <c r="N8" s="383"/>
      <c r="O8" s="45" t="str">
        <f>IF(C8=M8,"","×")</f>
        <v/>
      </c>
    </row>
    <row r="9" spans="1:56" s="45" customFormat="1" ht="27" customHeight="1">
      <c r="B9" s="304" t="e">
        <f>データ参照シート!B12</f>
        <v>#N/A</v>
      </c>
      <c r="C9" s="633">
        <f>データ参照シート!B54</f>
        <v>0</v>
      </c>
      <c r="D9" s="633">
        <f>データ参照シート!B58</f>
        <v>0</v>
      </c>
      <c r="E9" s="633">
        <f>データ参照シート!B62</f>
        <v>0</v>
      </c>
      <c r="F9" s="634"/>
      <c r="G9" s="633">
        <f>SUM(E9:F9)</f>
        <v>0</v>
      </c>
      <c r="H9" s="634"/>
      <c r="I9" s="634"/>
      <c r="J9" s="634"/>
      <c r="K9" s="633">
        <f>SUM(I9:J9)</f>
        <v>0</v>
      </c>
      <c r="L9" s="635"/>
      <c r="M9" s="636">
        <f>G9+H9+K9+L9</f>
        <v>0</v>
      </c>
      <c r="N9" s="383"/>
      <c r="O9" s="45" t="str">
        <f>IF(C9=M9,"","×")</f>
        <v/>
      </c>
    </row>
    <row r="10" spans="1:56" s="45" customFormat="1" ht="27" customHeight="1" thickBot="1">
      <c r="B10" s="305" t="e">
        <f>データ参照シート!B13</f>
        <v>#N/A</v>
      </c>
      <c r="C10" s="637">
        <f>データ参照シート!B68</f>
        <v>0</v>
      </c>
      <c r="D10" s="637">
        <f>データ参照シート!B72</f>
        <v>0</v>
      </c>
      <c r="E10" s="637">
        <f>データ参照シート!B76</f>
        <v>0</v>
      </c>
      <c r="F10" s="638"/>
      <c r="G10" s="633">
        <f>SUM(E10:F10)</f>
        <v>0</v>
      </c>
      <c r="H10" s="638"/>
      <c r="I10" s="638"/>
      <c r="J10" s="638"/>
      <c r="K10" s="633">
        <f>SUM(I10:J10)</f>
        <v>0</v>
      </c>
      <c r="L10" s="593"/>
      <c r="M10" s="639">
        <f>G10+H10+K10+L10</f>
        <v>0</v>
      </c>
      <c r="N10" s="384"/>
      <c r="O10" s="45" t="str">
        <f>IF(C10=M10,"","×")</f>
        <v/>
      </c>
    </row>
    <row r="11" spans="1:56" s="45" customFormat="1" ht="27" customHeight="1" thickTop="1">
      <c r="B11" s="306" t="s">
        <v>22</v>
      </c>
      <c r="C11" s="640">
        <f t="shared" ref="C11:M11" si="0">SUM(C7:C10)</f>
        <v>0</v>
      </c>
      <c r="D11" s="640">
        <f t="shared" si="0"/>
        <v>0</v>
      </c>
      <c r="E11" s="640">
        <f t="shared" si="0"/>
        <v>0</v>
      </c>
      <c r="F11" s="640">
        <f t="shared" si="0"/>
        <v>0</v>
      </c>
      <c r="G11" s="640">
        <f t="shared" si="0"/>
        <v>0</v>
      </c>
      <c r="H11" s="640">
        <f t="shared" si="0"/>
        <v>0</v>
      </c>
      <c r="I11" s="640">
        <f t="shared" si="0"/>
        <v>0</v>
      </c>
      <c r="J11" s="640">
        <f t="shared" si="0"/>
        <v>0</v>
      </c>
      <c r="K11" s="640">
        <f t="shared" si="0"/>
        <v>0</v>
      </c>
      <c r="L11" s="641">
        <f t="shared" si="0"/>
        <v>0</v>
      </c>
      <c r="M11" s="642">
        <f t="shared" si="0"/>
        <v>0</v>
      </c>
      <c r="N11" s="307"/>
      <c r="O11" s="45" t="str">
        <f>IF(C11=M11,"","×")</f>
        <v/>
      </c>
    </row>
    <row r="12" spans="1:56" s="45" customFormat="1" ht="18.75" customHeight="1">
      <c r="B12" s="199"/>
      <c r="C12" s="49"/>
      <c r="D12" s="49"/>
      <c r="E12" s="50"/>
      <c r="F12" s="50"/>
      <c r="G12" s="50"/>
      <c r="H12" s="51"/>
      <c r="I12" s="50"/>
      <c r="J12" s="50"/>
      <c r="K12" s="50"/>
      <c r="L12" s="50"/>
      <c r="M12" s="50"/>
      <c r="N12" s="50"/>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row>
    <row r="13" spans="1:56" s="45" customFormat="1" ht="18.75" customHeight="1">
      <c r="B13" s="43" t="s">
        <v>1206</v>
      </c>
      <c r="C13" s="43"/>
      <c r="D13" s="43"/>
      <c r="E13" s="43"/>
      <c r="F13" s="43"/>
      <c r="G13" s="43"/>
      <c r="H13" s="48"/>
      <c r="I13" s="43"/>
      <c r="J13" s="43"/>
      <c r="K13" s="43"/>
      <c r="L13" s="43"/>
      <c r="M13" s="43"/>
      <c r="N13" s="50"/>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row>
    <row r="14" spans="1:56" s="45" customFormat="1" ht="57" customHeight="1">
      <c r="B14" s="855"/>
      <c r="C14" s="856"/>
      <c r="D14" s="856"/>
      <c r="E14" s="856"/>
      <c r="F14" s="856"/>
      <c r="G14" s="856"/>
      <c r="H14" s="856"/>
      <c r="I14" s="856"/>
      <c r="J14" s="856"/>
      <c r="K14" s="856"/>
      <c r="L14" s="856"/>
      <c r="M14" s="857"/>
      <c r="N14" s="50"/>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row>
    <row r="15" spans="1:56" s="45" customFormat="1" ht="18.75" customHeight="1">
      <c r="B15" s="85"/>
      <c r="C15" s="49"/>
      <c r="D15" s="49"/>
      <c r="E15" s="50"/>
      <c r="F15" s="50"/>
      <c r="G15" s="50"/>
      <c r="H15" s="51"/>
      <c r="I15" s="50"/>
      <c r="J15" s="50"/>
      <c r="K15" s="50"/>
      <c r="L15" s="50"/>
      <c r="M15" s="50"/>
      <c r="N15" s="50"/>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row>
    <row r="16" spans="1:56" ht="18.75" customHeight="1">
      <c r="B16" s="43" t="s">
        <v>1205</v>
      </c>
    </row>
    <row r="17" spans="2:13" ht="90" customHeight="1">
      <c r="B17" s="855"/>
      <c r="C17" s="856"/>
      <c r="D17" s="856"/>
      <c r="E17" s="856"/>
      <c r="F17" s="856"/>
      <c r="G17" s="856"/>
      <c r="H17" s="856"/>
      <c r="I17" s="856"/>
      <c r="J17" s="856"/>
      <c r="K17" s="856"/>
      <c r="L17" s="856"/>
      <c r="M17" s="857"/>
    </row>
  </sheetData>
  <sheetProtection sheet="1" objects="1" scenarios="1"/>
  <mergeCells count="11">
    <mergeCell ref="B17:M17"/>
    <mergeCell ref="B2:N2"/>
    <mergeCell ref="C5:C6"/>
    <mergeCell ref="D5:D6"/>
    <mergeCell ref="E5:G5"/>
    <mergeCell ref="H5:H6"/>
    <mergeCell ref="N5:N6"/>
    <mergeCell ref="I5:K5"/>
    <mergeCell ref="L5:L6"/>
    <mergeCell ref="M5:M6"/>
    <mergeCell ref="B14:M14"/>
  </mergeCells>
  <phoneticPr fontId="2"/>
  <dataValidations count="1">
    <dataValidation allowBlank="1" showErrorMessage="1" sqref="N7:N10"/>
  </dataValidations>
  <pageMargins left="0.43307086614173229" right="0" top="0.15748031496062992" bottom="0.15748031496062992" header="0.31496062992125984" footer="0.31496062992125984"/>
  <pageSetup paperSize="9" scale="85"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0000"/>
    <pageSetUpPr fitToPage="1"/>
  </sheetPr>
  <dimension ref="A1:L35"/>
  <sheetViews>
    <sheetView showZeros="0" view="pageBreakPreview" zoomScaleNormal="100" zoomScaleSheetLayoutView="100" workbookViewId="0">
      <selection activeCell="C14" sqref="C14:E14"/>
    </sheetView>
  </sheetViews>
  <sheetFormatPr defaultRowHeight="13.5"/>
  <cols>
    <col min="1" max="1" width="2.1796875" style="58" customWidth="1"/>
    <col min="2" max="2" width="14.90625" style="58" customWidth="1"/>
    <col min="3" max="3" width="4.1796875" style="58" customWidth="1"/>
    <col min="4" max="4" width="9.7265625" style="58" customWidth="1"/>
    <col min="5" max="5" width="5.08984375" style="58" customWidth="1"/>
    <col min="6" max="6" width="14.1796875" style="58" customWidth="1"/>
    <col min="7" max="7" width="5.26953125" style="58" customWidth="1"/>
    <col min="8" max="8" width="6.26953125" style="58" customWidth="1"/>
    <col min="9" max="9" width="12.26953125" style="58" customWidth="1"/>
    <col min="10" max="10" width="0" style="58" hidden="1" customWidth="1"/>
    <col min="11" max="11" width="8.7265625" style="58"/>
    <col min="12" max="12" width="11.08984375" style="58" customWidth="1"/>
    <col min="13" max="16384" width="8.7265625" style="58"/>
  </cols>
  <sheetData>
    <row r="1" spans="1:12" ht="18.75" customHeight="1">
      <c r="A1" s="168" t="s">
        <v>905</v>
      </c>
      <c r="I1" s="287"/>
    </row>
    <row r="2" spans="1:12" ht="22.5" customHeight="1">
      <c r="A2" s="885" t="s">
        <v>207</v>
      </c>
      <c r="B2" s="798"/>
      <c r="C2" s="798"/>
      <c r="D2" s="798"/>
      <c r="E2" s="798"/>
      <c r="F2" s="798"/>
      <c r="G2" s="798"/>
      <c r="H2" s="798"/>
      <c r="I2" s="798"/>
      <c r="J2" s="103"/>
      <c r="K2" s="103"/>
      <c r="L2" s="57"/>
    </row>
    <row r="3" spans="1:12" ht="18.75" customHeight="1">
      <c r="B3" s="56"/>
      <c r="C3" s="60"/>
      <c r="D3" s="60"/>
      <c r="E3" s="60"/>
      <c r="F3" s="60"/>
      <c r="G3" s="60"/>
      <c r="H3" s="60"/>
      <c r="I3" s="60"/>
      <c r="J3" s="60"/>
      <c r="K3" s="60"/>
      <c r="L3" s="57"/>
    </row>
    <row r="4" spans="1:12" ht="15.75" customHeight="1">
      <c r="A4" s="70" t="s">
        <v>109</v>
      </c>
      <c r="C4" s="70" t="s">
        <v>657</v>
      </c>
      <c r="D4" s="56"/>
      <c r="E4" s="56"/>
      <c r="F4" s="59"/>
      <c r="G4" s="57"/>
      <c r="H4" s="57"/>
      <c r="I4" s="57"/>
      <c r="J4" s="57"/>
      <c r="K4" s="57"/>
      <c r="L4" s="57"/>
    </row>
    <row r="5" spans="1:12" ht="15.75" customHeight="1">
      <c r="A5" s="70" t="s">
        <v>110</v>
      </c>
      <c r="C5" s="70" t="s">
        <v>346</v>
      </c>
      <c r="D5" s="60"/>
      <c r="E5" s="60"/>
      <c r="F5" s="68"/>
      <c r="G5" s="57"/>
      <c r="H5" s="57"/>
      <c r="I5" s="57"/>
      <c r="J5" s="57"/>
      <c r="K5" s="57"/>
      <c r="L5" s="57"/>
    </row>
    <row r="6" spans="1:12" ht="15.75" customHeight="1">
      <c r="A6" s="70"/>
      <c r="C6" s="70" t="s">
        <v>111</v>
      </c>
      <c r="D6" s="70"/>
      <c r="E6" s="60"/>
      <c r="F6" s="60"/>
      <c r="G6" s="68"/>
      <c r="H6" s="57"/>
      <c r="I6" s="57"/>
      <c r="J6" s="57"/>
      <c r="K6" s="57"/>
      <c r="L6" s="57"/>
    </row>
    <row r="7" spans="1:12" ht="15.75" customHeight="1">
      <c r="A7" s="70"/>
      <c r="C7" s="70" t="s">
        <v>979</v>
      </c>
      <c r="D7" s="60"/>
      <c r="E7" s="60"/>
      <c r="F7" s="68"/>
      <c r="G7" s="57"/>
      <c r="H7" s="57"/>
      <c r="I7" s="57"/>
      <c r="J7" s="57"/>
      <c r="K7" s="57"/>
      <c r="L7" s="57"/>
    </row>
    <row r="8" spans="1:12" ht="15.75" customHeight="1">
      <c r="A8" s="70"/>
      <c r="C8" s="70" t="s">
        <v>982</v>
      </c>
      <c r="D8" s="60"/>
      <c r="E8" s="60"/>
      <c r="F8" s="68"/>
      <c r="G8" s="57"/>
      <c r="H8" s="57"/>
      <c r="I8" s="57"/>
      <c r="J8" s="57"/>
      <c r="K8" s="57"/>
      <c r="L8" s="57"/>
    </row>
    <row r="9" spans="1:12" ht="15.75" customHeight="1">
      <c r="A9" s="70"/>
      <c r="C9" s="70" t="s">
        <v>886</v>
      </c>
      <c r="D9" s="60"/>
      <c r="E9" s="60"/>
      <c r="F9" s="68"/>
      <c r="G9" s="57"/>
      <c r="H9" s="57"/>
      <c r="I9" s="57"/>
      <c r="J9" s="57"/>
      <c r="K9" s="57"/>
      <c r="L9" s="57"/>
    </row>
    <row r="10" spans="1:12" ht="15.75" customHeight="1">
      <c r="A10" s="70" t="s">
        <v>1240</v>
      </c>
      <c r="C10" s="70" t="s">
        <v>1287</v>
      </c>
      <c r="D10" s="60"/>
      <c r="E10" s="60"/>
      <c r="F10" s="68"/>
      <c r="G10" s="57"/>
      <c r="H10" s="57"/>
      <c r="I10" s="57"/>
      <c r="J10" s="57"/>
      <c r="K10" s="57"/>
      <c r="L10" s="57"/>
    </row>
    <row r="11" spans="1:12" ht="15.75" customHeight="1">
      <c r="B11" s="70"/>
      <c r="C11" s="70" t="s">
        <v>1246</v>
      </c>
      <c r="D11" s="60"/>
      <c r="E11" s="60"/>
      <c r="F11" s="68"/>
      <c r="G11" s="57"/>
      <c r="H11" s="57"/>
      <c r="I11" s="57"/>
      <c r="J11" s="57"/>
      <c r="K11" s="57"/>
      <c r="L11" s="57"/>
    </row>
    <row r="12" spans="1:12" ht="15.75" customHeight="1">
      <c r="B12" s="100"/>
      <c r="C12" s="100"/>
      <c r="D12" s="53"/>
      <c r="E12" s="53"/>
      <c r="F12" s="53"/>
    </row>
    <row r="13" spans="1:12" ht="15.75" customHeight="1">
      <c r="B13" s="53"/>
      <c r="C13" s="53"/>
      <c r="D13" s="53"/>
      <c r="E13" s="53"/>
      <c r="F13" s="53"/>
      <c r="G13" s="889"/>
      <c r="H13" s="798"/>
      <c r="I13" s="279"/>
    </row>
    <row r="14" spans="1:12" ht="15.75" customHeight="1">
      <c r="A14" s="884" t="s">
        <v>218</v>
      </c>
      <c r="B14" s="766"/>
      <c r="C14" s="890">
        <f>データ参照シート!B2</f>
        <v>0</v>
      </c>
      <c r="D14" s="891"/>
      <c r="E14" s="892"/>
      <c r="F14" s="179"/>
    </row>
    <row r="15" spans="1:12" ht="15.75" customHeight="1">
      <c r="B15" s="53"/>
      <c r="C15" s="53"/>
      <c r="D15" s="181"/>
      <c r="E15" s="143"/>
      <c r="F15" s="143"/>
      <c r="G15" s="180"/>
      <c r="H15" s="180"/>
    </row>
    <row r="16" spans="1:12" ht="15.75" customHeight="1">
      <c r="A16" s="884" t="s">
        <v>219</v>
      </c>
      <c r="B16" s="766"/>
      <c r="C16" s="278" t="s">
        <v>101</v>
      </c>
      <c r="D16" s="643" t="str">
        <f>データ参照シート!B77</f>
        <v>-</v>
      </c>
      <c r="E16" s="182" t="s">
        <v>201</v>
      </c>
      <c r="F16" s="143"/>
      <c r="G16" s="180"/>
      <c r="H16" s="180"/>
    </row>
    <row r="17" spans="1:12" ht="15.75" customHeight="1">
      <c r="A17" s="886" t="s">
        <v>103</v>
      </c>
      <c r="B17" s="796"/>
      <c r="C17" s="63" t="s">
        <v>887</v>
      </c>
      <c r="D17" s="644" t="e">
        <f>IF(D18=0,1/D19,D18/(1-(1+D18)^(-D19)))</f>
        <v>#N/A</v>
      </c>
      <c r="E17" s="143"/>
      <c r="F17" s="143"/>
      <c r="G17" s="180"/>
      <c r="H17" s="180"/>
    </row>
    <row r="18" spans="1:12" ht="15.75" customHeight="1">
      <c r="A18" s="887" t="s">
        <v>104</v>
      </c>
      <c r="B18" s="888"/>
      <c r="C18" s="64"/>
      <c r="D18" s="645"/>
      <c r="E18" s="143"/>
      <c r="F18" s="143"/>
      <c r="G18" s="180"/>
      <c r="H18" s="180"/>
      <c r="J18" s="67"/>
      <c r="K18" s="61"/>
      <c r="L18" s="57"/>
    </row>
    <row r="19" spans="1:12" ht="15.75" customHeight="1">
      <c r="A19" s="882" t="s">
        <v>105</v>
      </c>
      <c r="B19" s="883"/>
      <c r="C19" s="65"/>
      <c r="D19" s="646" t="e">
        <f>データ参照シート!B80</f>
        <v>#N/A</v>
      </c>
      <c r="E19" s="182" t="s">
        <v>106</v>
      </c>
      <c r="F19" s="143"/>
      <c r="G19" s="180"/>
      <c r="H19" s="180"/>
      <c r="J19" s="67"/>
      <c r="K19" s="61"/>
      <c r="L19" s="57"/>
    </row>
    <row r="20" spans="1:12" ht="15.75" customHeight="1">
      <c r="A20" s="884" t="s">
        <v>1265</v>
      </c>
      <c r="B20" s="766"/>
      <c r="C20" s="62" t="s">
        <v>888</v>
      </c>
      <c r="D20" s="647">
        <f>D35</f>
        <v>0</v>
      </c>
      <c r="E20" s="182" t="s">
        <v>201</v>
      </c>
      <c r="F20" s="143"/>
      <c r="G20" s="183"/>
      <c r="H20" s="183"/>
      <c r="I20" s="66"/>
      <c r="J20" s="59"/>
      <c r="K20" s="59"/>
      <c r="L20" s="57"/>
    </row>
    <row r="21" spans="1:12" ht="15.75" customHeight="1">
      <c r="A21" s="884" t="s">
        <v>112</v>
      </c>
      <c r="B21" s="766"/>
      <c r="C21" s="62" t="s">
        <v>889</v>
      </c>
      <c r="D21" s="465" t="e">
        <f>データ参照シート!B186</f>
        <v>#N/A</v>
      </c>
      <c r="E21" s="102" t="s">
        <v>1155</v>
      </c>
      <c r="F21" s="143"/>
      <c r="G21" s="183"/>
      <c r="H21" s="183"/>
      <c r="I21" s="66"/>
      <c r="J21" s="68"/>
      <c r="K21" s="68"/>
      <c r="L21" s="57"/>
    </row>
    <row r="22" spans="1:12" ht="15.75" customHeight="1">
      <c r="B22" s="53"/>
      <c r="C22" s="53"/>
      <c r="D22" s="143"/>
      <c r="E22" s="143"/>
      <c r="F22" s="143"/>
      <c r="G22" s="184"/>
      <c r="H22" s="184"/>
      <c r="I22" s="59"/>
      <c r="J22" s="68"/>
      <c r="K22" s="68"/>
      <c r="L22" s="57"/>
    </row>
    <row r="23" spans="1:12" ht="28.5" customHeight="1">
      <c r="C23" s="69" t="s">
        <v>108</v>
      </c>
      <c r="D23" s="186" t="s">
        <v>890</v>
      </c>
      <c r="E23" s="186"/>
      <c r="F23" s="143"/>
      <c r="G23" s="185"/>
      <c r="H23" s="185"/>
      <c r="I23" s="68"/>
      <c r="J23" s="68"/>
      <c r="K23" s="68"/>
      <c r="L23" s="57"/>
    </row>
    <row r="24" spans="1:12" ht="17.25" customHeight="1">
      <c r="A24" s="873" t="s">
        <v>113</v>
      </c>
      <c r="B24" s="766"/>
      <c r="C24" s="69" t="s">
        <v>108</v>
      </c>
      <c r="D24" s="648" t="e">
        <f>ROUNDUP((D16*D17+D20)/D21,0)</f>
        <v>#VALUE!</v>
      </c>
      <c r="E24" s="101" t="s">
        <v>1156</v>
      </c>
      <c r="F24" s="143"/>
      <c r="G24" s="185"/>
      <c r="H24" s="185"/>
      <c r="I24" s="68"/>
      <c r="J24" s="68"/>
      <c r="K24" s="68"/>
      <c r="L24" s="57"/>
    </row>
    <row r="25" spans="1:12">
      <c r="B25" s="53"/>
      <c r="C25" s="53"/>
      <c r="D25" s="143"/>
      <c r="E25" s="143"/>
      <c r="F25" s="143"/>
      <c r="G25" s="185"/>
      <c r="H25" s="185"/>
      <c r="I25" s="68"/>
    </row>
    <row r="26" spans="1:12" ht="15" customHeight="1">
      <c r="A26" s="99" t="s">
        <v>1244</v>
      </c>
      <c r="C26" s="99"/>
      <c r="D26" s="187"/>
      <c r="E26" s="187"/>
      <c r="F26" s="143"/>
      <c r="G26" s="185"/>
      <c r="H26" s="185"/>
      <c r="I26" s="68"/>
    </row>
    <row r="27" spans="1:12" ht="15" customHeight="1">
      <c r="A27" s="874" t="s">
        <v>1245</v>
      </c>
      <c r="B27" s="875"/>
      <c r="C27" s="683"/>
      <c r="D27" s="189" t="s">
        <v>217</v>
      </c>
      <c r="E27" s="188"/>
    </row>
    <row r="28" spans="1:12" ht="15" customHeight="1">
      <c r="A28" s="876" t="s">
        <v>1241</v>
      </c>
      <c r="B28" s="877"/>
      <c r="C28" s="799"/>
      <c r="D28" s="649"/>
      <c r="E28" s="188"/>
    </row>
    <row r="29" spans="1:12" ht="15" customHeight="1">
      <c r="A29" s="546"/>
      <c r="B29" s="880" t="s">
        <v>1242</v>
      </c>
      <c r="C29" s="881"/>
      <c r="D29" s="650"/>
      <c r="E29" s="188"/>
    </row>
    <row r="30" spans="1:12" ht="15" customHeight="1">
      <c r="A30" s="546"/>
      <c r="B30" s="878" t="s">
        <v>1288</v>
      </c>
      <c r="C30" s="879"/>
      <c r="D30" s="651"/>
      <c r="E30" s="188"/>
    </row>
    <row r="31" spans="1:12" ht="15" customHeight="1">
      <c r="A31" s="872" t="s">
        <v>1247</v>
      </c>
      <c r="B31" s="813"/>
      <c r="C31" s="766"/>
      <c r="D31" s="652"/>
      <c r="E31" s="188"/>
    </row>
    <row r="32" spans="1:12" ht="15" customHeight="1">
      <c r="A32" s="876" t="s">
        <v>1243</v>
      </c>
      <c r="B32" s="877"/>
      <c r="C32" s="799"/>
      <c r="D32" s="649"/>
      <c r="E32" s="188"/>
    </row>
    <row r="33" spans="1:5" ht="15" customHeight="1">
      <c r="A33" s="546"/>
      <c r="B33" s="880" t="str">
        <f>IF(データ参照シート!$B$2="雪氷熱利用","雪氷の収集・運搬費",IF(データ参照シート!$B$2="バイオマス熱利用","灰の処理費",IF(データ参照シート!$B$2="バイオマス燃料製造","排水処理費","その他")))</f>
        <v>その他</v>
      </c>
      <c r="C33" s="881"/>
      <c r="D33" s="650"/>
      <c r="E33" s="188"/>
    </row>
    <row r="34" spans="1:5" ht="15" customHeight="1">
      <c r="A34" s="546"/>
      <c r="B34" s="878" t="str">
        <f>IF(OR(データ参照シート!$B$2="雪氷熱利用",データ参照シート!$B$2="バイオマス熱利用",データ参照シート!$B$2="バイオマス燃料製造"),"その他","-")</f>
        <v>-</v>
      </c>
      <c r="C34" s="879"/>
      <c r="D34" s="653"/>
      <c r="E34" s="188"/>
    </row>
    <row r="35" spans="1:5" ht="18.75">
      <c r="A35" s="871" t="s">
        <v>550</v>
      </c>
      <c r="B35" s="813"/>
      <c r="C35" s="766"/>
      <c r="D35" s="654">
        <f>SUM(D29,D30,D31,D33,D34)</f>
        <v>0</v>
      </c>
    </row>
  </sheetData>
  <sheetProtection sheet="1" objects="1" scenarios="1"/>
  <mergeCells count="20">
    <mergeCell ref="A19:B19"/>
    <mergeCell ref="A20:B20"/>
    <mergeCell ref="A21:B21"/>
    <mergeCell ref="A2:I2"/>
    <mergeCell ref="A14:B14"/>
    <mergeCell ref="A16:B16"/>
    <mergeCell ref="A17:B17"/>
    <mergeCell ref="A18:B18"/>
    <mergeCell ref="G13:H13"/>
    <mergeCell ref="C14:E14"/>
    <mergeCell ref="A35:C35"/>
    <mergeCell ref="A31:C31"/>
    <mergeCell ref="A24:B24"/>
    <mergeCell ref="A27:C27"/>
    <mergeCell ref="A28:C28"/>
    <mergeCell ref="A32:C32"/>
    <mergeCell ref="B34:C34"/>
    <mergeCell ref="B29:C29"/>
    <mergeCell ref="B30:C30"/>
    <mergeCell ref="B33:C33"/>
  </mergeCells>
  <phoneticPr fontId="2"/>
  <conditionalFormatting sqref="D34">
    <cfRule type="expression" dxfId="39" priority="1">
      <formula>$B$34="-"</formula>
    </cfRule>
  </conditionalFormatting>
  <dataValidations count="3">
    <dataValidation allowBlank="1" showErrorMessage="1" sqref="D34:E34 D35 A35"/>
    <dataValidation allowBlank="1" showInputMessage="1" showErrorMessage="1" prompt="資金の調達において金融機関の借入を予定していない場合は利子率を0としてください。_x000a_（ただし0は表示されません）" sqref="D18"/>
    <dataValidation type="custom" showInputMessage="1" showErrorMessage="1" sqref="D31">
      <formula1>COUNTIF(C14,"バイオマス*")=1</formula1>
    </dataValidation>
  </dataValidations>
  <pageMargins left="0.43307086614173229" right="0" top="0.15748031496062992" bottom="0.15748031496062992" header="0.31496062992125984" footer="0.31496062992125984"/>
  <pageSetup paperSize="9" scale="93" orientation="portrait" blackAndWhite="1" r:id="rId1"/>
  <ignoredErrors>
    <ignoredError sqref="D20" unlockedFormula="1"/>
  </ignoredErrors>
  <extLst>
    <ext xmlns:x14="http://schemas.microsoft.com/office/spreadsheetml/2009/9/main" uri="{78C0D931-6437-407d-A8EE-F0AAD7539E65}">
      <x14:conditionalFormattings>
        <x14:conditionalFormatting xmlns:xm="http://schemas.microsoft.com/office/excel/2006/main">
          <x14:cfRule type="expression" priority="2" id="{EB0D953B-DDC1-4E57-B505-EFF0D7DDC211}">
            <xm:f>COUNTIF(データ参照シート!$B$2,"バイオマス*")&lt;1</xm:f>
            <x14:dxf>
              <fill>
                <patternFill>
                  <bgColor theme="0" tint="-0.34998626667073579"/>
                </patternFill>
              </fill>
            </x14:dxf>
          </x14:cfRule>
          <xm:sqref>D31</xm:sqref>
        </x14:conditionalFormatting>
      </x14:conditionalFormatting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3" tint="-0.249977111117893"/>
  </sheetPr>
  <dimension ref="A1:W58"/>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8.1796875" style="9" customWidth="1"/>
    <col min="5" max="13" width="5.453125" style="9" customWidth="1"/>
    <col min="14" max="14" width="5.453125" style="82" customWidth="1"/>
    <col min="15" max="15" width="5.453125" style="10" customWidth="1"/>
    <col min="16" max="16" width="5.453125" style="9" customWidth="1"/>
    <col min="17" max="17" width="4.54296875" style="9" customWidth="1"/>
    <col min="18" max="18" width="6.36328125" style="9" customWidth="1"/>
    <col min="19" max="19" width="3.6328125" style="9" customWidth="1"/>
    <col min="20" max="20" width="8.7265625" style="9"/>
    <col min="21" max="23" width="8.7265625" style="9" hidden="1" customWidth="1"/>
    <col min="24" max="24" width="8.7265625" style="9" customWidth="1"/>
    <col min="25" max="16384" width="8.7265625" style="9"/>
  </cols>
  <sheetData>
    <row r="1" spans="1:23" ht="18.75" customHeight="1">
      <c r="A1" s="168" t="s">
        <v>906</v>
      </c>
      <c r="B1" s="7"/>
      <c r="S1" s="287"/>
      <c r="V1" s="9">
        <f>データ参照シート!B2</f>
        <v>0</v>
      </c>
    </row>
    <row r="2" spans="1:23" ht="22.5" customHeight="1">
      <c r="B2" s="914" t="s">
        <v>348</v>
      </c>
      <c r="C2" s="915"/>
      <c r="D2" s="915"/>
      <c r="E2" s="915"/>
      <c r="F2" s="915"/>
      <c r="G2" s="915"/>
      <c r="H2" s="915"/>
      <c r="I2" s="915"/>
      <c r="J2" s="915"/>
      <c r="K2" s="915"/>
    </row>
    <row r="3" spans="1:23" ht="9.75" customHeight="1">
      <c r="B3" s="7"/>
      <c r="M3" s="192"/>
    </row>
    <row r="4" spans="1:23" ht="18.75" customHeight="1">
      <c r="B4" s="90" t="s">
        <v>871</v>
      </c>
      <c r="U4" s="385"/>
      <c r="V4" s="386" t="s">
        <v>876</v>
      </c>
      <c r="W4" s="386" t="s">
        <v>877</v>
      </c>
    </row>
    <row r="5" spans="1:23" ht="18.75" customHeight="1">
      <c r="B5" s="90"/>
      <c r="C5" s="90" t="s">
        <v>361</v>
      </c>
      <c r="J5" s="931"/>
      <c r="K5" s="932"/>
      <c r="L5" s="932"/>
      <c r="O5" s="931"/>
      <c r="P5" s="932"/>
      <c r="Q5" s="932"/>
      <c r="U5" s="385"/>
      <c r="V5" s="386" t="b">
        <v>0</v>
      </c>
      <c r="W5" s="386" t="b">
        <v>0</v>
      </c>
    </row>
    <row r="6" spans="1:23" ht="18.75" customHeight="1">
      <c r="B6" s="90"/>
      <c r="D6" s="93" t="s">
        <v>374</v>
      </c>
      <c r="E6" s="933"/>
      <c r="F6" s="934"/>
      <c r="G6" s="935"/>
      <c r="H6" s="93" t="s">
        <v>680</v>
      </c>
      <c r="J6" s="939"/>
      <c r="K6" s="939"/>
      <c r="L6" s="940"/>
      <c r="M6" s="13"/>
      <c r="N6" s="13"/>
      <c r="O6" s="939"/>
      <c r="P6" s="939"/>
      <c r="Q6" s="940"/>
      <c r="U6" s="385"/>
      <c r="V6" s="386"/>
      <c r="W6" s="386"/>
    </row>
    <row r="7" spans="1:23" ht="18.75" customHeight="1">
      <c r="B7" s="90"/>
      <c r="D7" s="93" t="s">
        <v>375</v>
      </c>
      <c r="E7" s="919"/>
      <c r="F7" s="920"/>
      <c r="G7" s="921"/>
      <c r="H7" s="93" t="s">
        <v>541</v>
      </c>
      <c r="I7" s="10"/>
      <c r="J7" s="939"/>
      <c r="K7" s="939"/>
      <c r="L7" s="940"/>
      <c r="M7" s="13"/>
      <c r="N7" s="535"/>
      <c r="O7" s="939"/>
      <c r="P7" s="939"/>
      <c r="Q7" s="940"/>
      <c r="U7" s="385"/>
      <c r="V7" s="386"/>
      <c r="W7" s="386"/>
    </row>
    <row r="8" spans="1:23" ht="18.75" customHeight="1">
      <c r="B8" s="90"/>
      <c r="D8" s="93" t="s">
        <v>384</v>
      </c>
      <c r="E8" s="922"/>
      <c r="F8" s="923"/>
      <c r="G8" s="924"/>
      <c r="H8" s="93" t="s">
        <v>543</v>
      </c>
      <c r="I8" s="10"/>
      <c r="J8" s="941"/>
      <c r="K8" s="941"/>
      <c r="L8" s="942"/>
      <c r="M8" s="549"/>
      <c r="N8" s="535"/>
      <c r="O8" s="941"/>
      <c r="P8" s="941"/>
      <c r="Q8" s="942"/>
      <c r="R8" s="93"/>
      <c r="U8" s="385"/>
      <c r="V8" s="386"/>
      <c r="W8" s="386"/>
    </row>
    <row r="9" spans="1:23" ht="18.75" customHeight="1">
      <c r="B9" s="90"/>
      <c r="D9" s="93" t="s">
        <v>383</v>
      </c>
      <c r="E9" s="922"/>
      <c r="F9" s="923"/>
      <c r="G9" s="924"/>
      <c r="H9" s="93" t="s">
        <v>376</v>
      </c>
      <c r="I9" s="10"/>
      <c r="J9" s="943"/>
      <c r="K9" s="943"/>
      <c r="L9" s="944"/>
      <c r="M9" s="549"/>
      <c r="N9" s="535"/>
      <c r="O9" s="943"/>
      <c r="P9" s="943"/>
      <c r="Q9" s="944"/>
      <c r="R9" s="93"/>
      <c r="U9" s="385"/>
      <c r="V9" s="386"/>
      <c r="W9" s="386"/>
    </row>
    <row r="10" spans="1:23" ht="18.75" customHeight="1">
      <c r="B10" s="90"/>
      <c r="D10" s="93" t="s">
        <v>382</v>
      </c>
      <c r="E10" s="936" t="str">
        <f>IF(OR(E8="",E9="")=TRUE,"",E8/E9)</f>
        <v/>
      </c>
      <c r="F10" s="937"/>
      <c r="G10" s="938"/>
      <c r="H10" s="93" t="s">
        <v>542</v>
      </c>
      <c r="I10" s="10"/>
      <c r="J10" s="945"/>
      <c r="K10" s="945"/>
      <c r="L10" s="946"/>
      <c r="M10" s="549"/>
      <c r="N10" s="535"/>
      <c r="O10" s="945"/>
      <c r="P10" s="945"/>
      <c r="Q10" s="946"/>
      <c r="R10" s="93"/>
      <c r="U10" s="385"/>
      <c r="V10" s="386"/>
      <c r="W10" s="386"/>
    </row>
    <row r="11" spans="1:23" ht="18.75" customHeight="1">
      <c r="B11" s="90"/>
      <c r="C11" s="228"/>
      <c r="D11" s="229"/>
      <c r="E11" s="229"/>
      <c r="F11" s="229"/>
      <c r="G11" s="229"/>
      <c r="H11" s="229"/>
      <c r="I11" s="229"/>
      <c r="J11" s="229"/>
      <c r="K11" s="229"/>
      <c r="L11" s="229"/>
      <c r="M11" s="229"/>
      <c r="N11" s="231"/>
      <c r="O11" s="232"/>
      <c r="P11" s="229"/>
      <c r="Q11" s="229"/>
      <c r="R11" s="229"/>
      <c r="U11" s="385"/>
      <c r="V11" s="386"/>
      <c r="W11" s="386"/>
    </row>
    <row r="12" spans="1:23" ht="15.75" customHeight="1">
      <c r="C12" s="90" t="s">
        <v>208</v>
      </c>
      <c r="J12" s="928" t="s">
        <v>872</v>
      </c>
      <c r="K12" s="929"/>
      <c r="L12" s="929"/>
      <c r="O12" s="928" t="s">
        <v>873</v>
      </c>
      <c r="P12" s="929"/>
      <c r="Q12" s="929"/>
      <c r="U12" s="386" t="s">
        <v>875</v>
      </c>
      <c r="V12" s="385" t="b">
        <v>0</v>
      </c>
      <c r="W12" s="385" t="b">
        <v>0</v>
      </c>
    </row>
    <row r="13" spans="1:23" ht="15.75" customHeight="1">
      <c r="D13" s="91" t="s">
        <v>181</v>
      </c>
      <c r="E13" s="916"/>
      <c r="F13" s="917"/>
      <c r="G13" s="918"/>
      <c r="H13" s="93"/>
      <c r="I13" s="227"/>
      <c r="J13" s="916"/>
      <c r="K13" s="917"/>
      <c r="L13" s="918"/>
      <c r="M13" s="13"/>
      <c r="N13" s="9"/>
      <c r="O13" s="916"/>
      <c r="P13" s="917"/>
      <c r="Q13" s="918"/>
      <c r="U13" s="385"/>
      <c r="V13" s="385"/>
      <c r="W13" s="385"/>
    </row>
    <row r="14" spans="1:23" ht="15.75" customHeight="1">
      <c r="D14" s="192" t="s">
        <v>306</v>
      </c>
      <c r="E14" s="916"/>
      <c r="F14" s="917"/>
      <c r="G14" s="918"/>
      <c r="H14" s="87"/>
      <c r="I14" s="13"/>
      <c r="J14" s="916"/>
      <c r="K14" s="917"/>
      <c r="L14" s="918"/>
      <c r="M14" s="13"/>
      <c r="O14" s="916"/>
      <c r="P14" s="917"/>
      <c r="Q14" s="918"/>
      <c r="U14" s="385"/>
      <c r="V14" s="385"/>
      <c r="W14" s="385"/>
    </row>
    <row r="15" spans="1:23" ht="15.75" customHeight="1">
      <c r="D15" s="93" t="s">
        <v>679</v>
      </c>
      <c r="E15" s="919"/>
      <c r="F15" s="920"/>
      <c r="G15" s="921"/>
      <c r="H15" s="93" t="s">
        <v>537</v>
      </c>
      <c r="I15" s="86"/>
      <c r="J15" s="919"/>
      <c r="K15" s="920"/>
      <c r="L15" s="921"/>
      <c r="M15" s="93" t="s">
        <v>537</v>
      </c>
      <c r="O15" s="919"/>
      <c r="P15" s="920"/>
      <c r="Q15" s="921"/>
      <c r="R15" s="93" t="s">
        <v>537</v>
      </c>
      <c r="U15" s="385"/>
      <c r="V15" s="385"/>
      <c r="W15" s="385"/>
    </row>
    <row r="16" spans="1:23" ht="15.75" customHeight="1">
      <c r="D16" s="93" t="s">
        <v>350</v>
      </c>
      <c r="E16" s="922"/>
      <c r="F16" s="923"/>
      <c r="G16" s="924"/>
      <c r="H16" s="93" t="s">
        <v>351</v>
      </c>
      <c r="I16" s="86"/>
      <c r="J16" s="922"/>
      <c r="K16" s="923"/>
      <c r="L16" s="924"/>
      <c r="M16" s="93" t="s">
        <v>351</v>
      </c>
      <c r="O16" s="922"/>
      <c r="P16" s="923"/>
      <c r="Q16" s="924"/>
      <c r="R16" s="93" t="s">
        <v>351</v>
      </c>
      <c r="U16" s="385"/>
      <c r="V16" s="385"/>
      <c r="W16" s="385"/>
    </row>
    <row r="17" spans="1:23" ht="15.75" customHeight="1">
      <c r="D17" s="93" t="s">
        <v>349</v>
      </c>
      <c r="E17" s="925" t="str">
        <f>IF(OR(E15="",E16="")=TRUE,"",E15*E16)</f>
        <v/>
      </c>
      <c r="F17" s="926"/>
      <c r="G17" s="927"/>
      <c r="H17" s="93" t="s">
        <v>537</v>
      </c>
      <c r="I17" s="86"/>
      <c r="J17" s="925" t="str">
        <f>IF(OR(J15="",J16="")=TRUE,"",J15*J16)</f>
        <v/>
      </c>
      <c r="K17" s="926"/>
      <c r="L17" s="927"/>
      <c r="M17" s="93" t="s">
        <v>537</v>
      </c>
      <c r="O17" s="925" t="str">
        <f>IF(OR(O15="",O16="")=TRUE,"",O15*O16)</f>
        <v/>
      </c>
      <c r="P17" s="926"/>
      <c r="Q17" s="927"/>
      <c r="R17" s="93" t="s">
        <v>537</v>
      </c>
      <c r="U17" s="385"/>
      <c r="V17" s="385"/>
      <c r="W17" s="385"/>
    </row>
    <row r="18" spans="1:23" ht="15.75" customHeight="1">
      <c r="C18" s="228"/>
      <c r="D18" s="229"/>
      <c r="E18" s="230"/>
      <c r="F18" s="229"/>
      <c r="G18" s="229"/>
      <c r="H18" s="229"/>
      <c r="I18" s="229"/>
      <c r="J18" s="229"/>
      <c r="K18" s="229"/>
      <c r="L18" s="229"/>
      <c r="M18" s="229"/>
      <c r="N18" s="231"/>
      <c r="O18" s="232"/>
      <c r="P18" s="229"/>
      <c r="Q18" s="229"/>
      <c r="R18" s="229"/>
      <c r="U18" s="385"/>
      <c r="V18" s="386" t="s">
        <v>876</v>
      </c>
      <c r="W18" s="386" t="s">
        <v>877</v>
      </c>
    </row>
    <row r="19" spans="1:23" ht="15.75" customHeight="1">
      <c r="C19" s="90" t="s">
        <v>216</v>
      </c>
      <c r="J19" s="928" t="s">
        <v>872</v>
      </c>
      <c r="K19" s="929"/>
      <c r="L19" s="929"/>
      <c r="O19" s="928" t="s">
        <v>873</v>
      </c>
      <c r="P19" s="929"/>
      <c r="Q19" s="929"/>
      <c r="U19" s="386" t="s">
        <v>572</v>
      </c>
      <c r="V19" s="385" t="b">
        <v>0</v>
      </c>
      <c r="W19" s="385" t="b">
        <v>0</v>
      </c>
    </row>
    <row r="20" spans="1:23" ht="15.75" customHeight="1">
      <c r="D20" s="91" t="s">
        <v>181</v>
      </c>
      <c r="E20" s="916"/>
      <c r="F20" s="917"/>
      <c r="G20" s="918"/>
      <c r="J20" s="916"/>
      <c r="K20" s="917"/>
      <c r="L20" s="918"/>
      <c r="N20" s="9"/>
      <c r="O20" s="916"/>
      <c r="P20" s="917"/>
      <c r="Q20" s="918"/>
      <c r="U20" s="385"/>
      <c r="V20" s="385"/>
      <c r="W20" s="385"/>
    </row>
    <row r="21" spans="1:23" ht="15.75" customHeight="1">
      <c r="D21" s="192" t="s">
        <v>306</v>
      </c>
      <c r="E21" s="916"/>
      <c r="F21" s="917"/>
      <c r="G21" s="918"/>
      <c r="I21" s="18"/>
      <c r="J21" s="916"/>
      <c r="K21" s="917"/>
      <c r="L21" s="918"/>
      <c r="O21" s="916"/>
      <c r="P21" s="917"/>
      <c r="Q21" s="918"/>
      <c r="U21" s="385"/>
      <c r="V21" s="385"/>
      <c r="W21" s="385"/>
    </row>
    <row r="22" spans="1:23" ht="15.75" customHeight="1">
      <c r="D22" s="192" t="s">
        <v>354</v>
      </c>
      <c r="E22" s="919"/>
      <c r="F22" s="920"/>
      <c r="G22" s="921"/>
      <c r="H22" s="142" t="s">
        <v>539</v>
      </c>
      <c r="I22" s="18"/>
      <c r="J22" s="919"/>
      <c r="K22" s="920"/>
      <c r="L22" s="921"/>
      <c r="M22" s="142" t="s">
        <v>539</v>
      </c>
      <c r="O22" s="919"/>
      <c r="P22" s="920"/>
      <c r="Q22" s="921"/>
      <c r="R22" s="142" t="s">
        <v>539</v>
      </c>
      <c r="U22" s="385"/>
      <c r="V22" s="385"/>
      <c r="W22" s="385"/>
    </row>
    <row r="23" spans="1:23" ht="15.75" customHeight="1">
      <c r="D23" s="192" t="s">
        <v>353</v>
      </c>
      <c r="E23" s="922"/>
      <c r="F23" s="923"/>
      <c r="G23" s="924"/>
      <c r="H23" s="142" t="s">
        <v>355</v>
      </c>
      <c r="I23" s="18"/>
      <c r="J23" s="922"/>
      <c r="K23" s="923"/>
      <c r="L23" s="924"/>
      <c r="M23" s="142" t="s">
        <v>355</v>
      </c>
      <c r="O23" s="922"/>
      <c r="P23" s="923"/>
      <c r="Q23" s="924"/>
      <c r="R23" s="142" t="s">
        <v>355</v>
      </c>
      <c r="U23" s="385"/>
      <c r="V23" s="385"/>
      <c r="W23" s="385"/>
    </row>
    <row r="24" spans="1:23" ht="15.75" customHeight="1">
      <c r="D24" s="192" t="s">
        <v>352</v>
      </c>
      <c r="E24" s="925" t="str">
        <f>IF(OR(E22="",E23="")=TRUE,"",ROUNDDOWN(E22*E23,1))</f>
        <v/>
      </c>
      <c r="F24" s="926"/>
      <c r="G24" s="927"/>
      <c r="H24" s="142" t="s">
        <v>539</v>
      </c>
      <c r="I24" s="18"/>
      <c r="J24" s="925" t="str">
        <f>IF(OR(J22="",J23="")=TRUE,"",ROUNDDOWN(J22*J23,1))</f>
        <v/>
      </c>
      <c r="K24" s="926"/>
      <c r="L24" s="927"/>
      <c r="M24" s="142" t="s">
        <v>539</v>
      </c>
      <c r="O24" s="925" t="str">
        <f>IF(OR(O22="",O23="")=TRUE,"",ROUNDDOWN(O22*O23,1))</f>
        <v/>
      </c>
      <c r="P24" s="926"/>
      <c r="Q24" s="927"/>
      <c r="R24" s="142" t="s">
        <v>539</v>
      </c>
      <c r="U24" s="385"/>
      <c r="V24" s="385"/>
      <c r="W24" s="385"/>
    </row>
    <row r="25" spans="1:23" ht="15.75" customHeight="1">
      <c r="C25" s="228"/>
      <c r="D25" s="229"/>
      <c r="E25" s="230"/>
      <c r="F25" s="230"/>
      <c r="G25" s="229"/>
      <c r="H25" s="229"/>
      <c r="I25" s="229"/>
      <c r="J25" s="229"/>
      <c r="K25" s="229"/>
      <c r="L25" s="229"/>
      <c r="M25" s="229"/>
      <c r="N25" s="231"/>
      <c r="O25" s="232"/>
      <c r="P25" s="229"/>
      <c r="Q25" s="229"/>
      <c r="R25" s="229"/>
      <c r="U25" s="385"/>
      <c r="V25" s="386" t="s">
        <v>876</v>
      </c>
      <c r="W25" s="386" t="s">
        <v>877</v>
      </c>
    </row>
    <row r="26" spans="1:23" ht="15.75" customHeight="1">
      <c r="B26" s="93" t="s">
        <v>358</v>
      </c>
      <c r="C26" s="9"/>
    </row>
    <row r="27" spans="1:23" ht="15.75" customHeight="1">
      <c r="A27" s="14"/>
      <c r="B27" s="15"/>
      <c r="C27" s="93" t="s">
        <v>1160</v>
      </c>
      <c r="D27" s="16"/>
      <c r="E27" s="15"/>
      <c r="F27" s="15"/>
      <c r="G27" s="15"/>
      <c r="H27" s="15"/>
      <c r="I27" s="15"/>
      <c r="J27" s="15"/>
      <c r="K27" s="17"/>
      <c r="L27" s="17"/>
      <c r="M27" s="17"/>
      <c r="N27" s="97"/>
      <c r="R27" s="222"/>
    </row>
    <row r="28" spans="1:23" ht="15.75" customHeight="1">
      <c r="A28" s="14"/>
      <c r="B28" s="15"/>
      <c r="C28" s="93"/>
      <c r="D28" s="272"/>
      <c r="E28" s="15"/>
      <c r="F28" s="15"/>
      <c r="G28" s="15"/>
      <c r="H28" s="15"/>
      <c r="I28" s="15"/>
      <c r="J28" s="15"/>
      <c r="K28" s="17"/>
      <c r="L28" s="17"/>
      <c r="M28" s="17"/>
      <c r="N28" s="97"/>
      <c r="R28" s="222"/>
    </row>
    <row r="29" spans="1:23" ht="15.75" customHeight="1">
      <c r="A29" s="14"/>
      <c r="B29" s="15"/>
      <c r="C29" s="93"/>
      <c r="D29" s="276" t="s">
        <v>681</v>
      </c>
      <c r="E29" s="274" t="s">
        <v>529</v>
      </c>
      <c r="F29" s="274"/>
      <c r="G29" s="274" t="s">
        <v>530</v>
      </c>
      <c r="H29" s="274"/>
      <c r="I29" s="274" t="s">
        <v>531</v>
      </c>
      <c r="J29" s="275"/>
      <c r="K29" s="274" t="s">
        <v>23</v>
      </c>
      <c r="N29" s="9"/>
      <c r="R29" s="222"/>
    </row>
    <row r="30" spans="1:23" ht="15.75" customHeight="1">
      <c r="A30" s="14"/>
      <c r="B30" s="15"/>
      <c r="C30" s="93"/>
      <c r="D30" s="16"/>
      <c r="E30" s="15"/>
      <c r="F30" s="15"/>
      <c r="G30" s="15"/>
      <c r="H30" s="15"/>
      <c r="I30" s="15"/>
      <c r="J30" s="15"/>
      <c r="K30" s="17"/>
      <c r="L30" s="17"/>
      <c r="M30" s="17"/>
      <c r="N30" s="97"/>
      <c r="R30" s="222"/>
    </row>
    <row r="31" spans="1:23" ht="15.75" customHeight="1">
      <c r="A31" s="14"/>
      <c r="B31" s="908" t="s">
        <v>667</v>
      </c>
      <c r="C31" s="909"/>
      <c r="D31" s="912" t="e">
        <f>データ参照シート!$B$104</f>
        <v>#N/A</v>
      </c>
      <c r="E31" s="897" t="s">
        <v>182</v>
      </c>
      <c r="F31" s="897" t="s">
        <v>183</v>
      </c>
      <c r="G31" s="897" t="s">
        <v>184</v>
      </c>
      <c r="H31" s="897" t="s">
        <v>185</v>
      </c>
      <c r="I31" s="897" t="s">
        <v>186</v>
      </c>
      <c r="J31" s="897" t="s">
        <v>187</v>
      </c>
      <c r="K31" s="897" t="s">
        <v>188</v>
      </c>
      <c r="L31" s="897" t="s">
        <v>189</v>
      </c>
      <c r="M31" s="897" t="s">
        <v>190</v>
      </c>
      <c r="N31" s="897" t="s">
        <v>191</v>
      </c>
      <c r="O31" s="897" t="s">
        <v>192</v>
      </c>
      <c r="P31" s="897" t="s">
        <v>193</v>
      </c>
      <c r="Q31" s="898" t="s">
        <v>476</v>
      </c>
      <c r="R31" s="899"/>
    </row>
    <row r="32" spans="1:23" ht="15.75" customHeight="1">
      <c r="A32" s="14"/>
      <c r="B32" s="910"/>
      <c r="C32" s="911"/>
      <c r="D32" s="913"/>
      <c r="E32" s="692"/>
      <c r="F32" s="692"/>
      <c r="G32" s="692"/>
      <c r="H32" s="692"/>
      <c r="I32" s="692"/>
      <c r="J32" s="692"/>
      <c r="K32" s="692"/>
      <c r="L32" s="692"/>
      <c r="M32" s="692"/>
      <c r="N32" s="692"/>
      <c r="O32" s="692"/>
      <c r="P32" s="692"/>
      <c r="Q32" s="692"/>
      <c r="R32" s="692"/>
    </row>
    <row r="33" spans="1:19" ht="26.25" customHeight="1">
      <c r="B33" s="209" t="s">
        <v>473</v>
      </c>
      <c r="C33" s="904" t="s">
        <v>477</v>
      </c>
      <c r="D33" s="905"/>
      <c r="E33" s="453"/>
      <c r="F33" s="453"/>
      <c r="G33" s="453"/>
      <c r="H33" s="466"/>
      <c r="I33" s="453"/>
      <c r="J33" s="453"/>
      <c r="K33" s="453"/>
      <c r="L33" s="453"/>
      <c r="M33" s="453"/>
      <c r="N33" s="453"/>
      <c r="O33" s="453"/>
      <c r="P33" s="453"/>
      <c r="Q33" s="900">
        <f>SUM(E33:P33)</f>
        <v>0</v>
      </c>
      <c r="R33" s="900"/>
    </row>
    <row r="34" spans="1:19" ht="26.25" customHeight="1">
      <c r="B34" s="209" t="s">
        <v>474</v>
      </c>
      <c r="C34" s="906" t="s">
        <v>478</v>
      </c>
      <c r="D34" s="907"/>
      <c r="E34" s="453"/>
      <c r="F34" s="453"/>
      <c r="G34" s="453"/>
      <c r="H34" s="453"/>
      <c r="I34" s="453"/>
      <c r="J34" s="453"/>
      <c r="K34" s="453"/>
      <c r="L34" s="453"/>
      <c r="M34" s="453"/>
      <c r="N34" s="453"/>
      <c r="O34" s="453"/>
      <c r="P34" s="453"/>
      <c r="Q34" s="930">
        <f>SUM(E34:P34)</f>
        <v>0</v>
      </c>
      <c r="R34" s="930"/>
    </row>
    <row r="35" spans="1:19" s="17" customFormat="1" ht="26.25" customHeight="1">
      <c r="A35" s="8"/>
      <c r="B35" s="8"/>
      <c r="J35" s="145"/>
      <c r="K35" s="146"/>
      <c r="L35" s="146"/>
      <c r="M35" s="146"/>
      <c r="N35" s="97"/>
      <c r="O35" s="90"/>
      <c r="P35" s="896" t="s">
        <v>209</v>
      </c>
      <c r="Q35" s="766"/>
      <c r="R35" s="655" t="e">
        <f>ROUNDDOWN(Q33/Q34*100,1)</f>
        <v>#DIV/0!</v>
      </c>
      <c r="S35" s="271" t="s">
        <v>392</v>
      </c>
    </row>
    <row r="36" spans="1:19" ht="15.75" customHeight="1">
      <c r="S36" s="93"/>
    </row>
    <row r="37" spans="1:19" ht="15.75" customHeight="1">
      <c r="B37" s="908" t="s">
        <v>667</v>
      </c>
      <c r="C37" s="909"/>
      <c r="D37" s="912" t="e">
        <f>データ参照シート!$B$105</f>
        <v>#N/A</v>
      </c>
      <c r="E37" s="897" t="s">
        <v>182</v>
      </c>
      <c r="F37" s="897" t="s">
        <v>183</v>
      </c>
      <c r="G37" s="897" t="s">
        <v>184</v>
      </c>
      <c r="H37" s="897" t="s">
        <v>185</v>
      </c>
      <c r="I37" s="897" t="s">
        <v>186</v>
      </c>
      <c r="J37" s="897" t="s">
        <v>187</v>
      </c>
      <c r="K37" s="897" t="s">
        <v>188</v>
      </c>
      <c r="L37" s="897" t="s">
        <v>189</v>
      </c>
      <c r="M37" s="897" t="s">
        <v>190</v>
      </c>
      <c r="N37" s="897" t="s">
        <v>191</v>
      </c>
      <c r="O37" s="897" t="s">
        <v>192</v>
      </c>
      <c r="P37" s="897" t="s">
        <v>193</v>
      </c>
      <c r="Q37" s="898" t="s">
        <v>476</v>
      </c>
      <c r="R37" s="899"/>
      <c r="S37" s="93"/>
    </row>
    <row r="38" spans="1:19" ht="15.75" customHeight="1">
      <c r="B38" s="910"/>
      <c r="C38" s="911"/>
      <c r="D38" s="913"/>
      <c r="E38" s="692"/>
      <c r="F38" s="692"/>
      <c r="G38" s="692"/>
      <c r="H38" s="692"/>
      <c r="I38" s="692"/>
      <c r="J38" s="692"/>
      <c r="K38" s="692"/>
      <c r="L38" s="692"/>
      <c r="M38" s="692"/>
      <c r="N38" s="692"/>
      <c r="O38" s="692"/>
      <c r="P38" s="692"/>
      <c r="Q38" s="692"/>
      <c r="R38" s="692"/>
      <c r="S38" s="93"/>
    </row>
    <row r="39" spans="1:19" ht="26.25" customHeight="1">
      <c r="B39" s="209" t="s">
        <v>473</v>
      </c>
      <c r="C39" s="904" t="s">
        <v>477</v>
      </c>
      <c r="D39" s="905"/>
      <c r="E39" s="453"/>
      <c r="F39" s="453"/>
      <c r="G39" s="453"/>
      <c r="H39" s="453"/>
      <c r="I39" s="453"/>
      <c r="J39" s="453"/>
      <c r="K39" s="453"/>
      <c r="L39" s="453"/>
      <c r="M39" s="453"/>
      <c r="N39" s="453"/>
      <c r="O39" s="453"/>
      <c r="P39" s="453"/>
      <c r="Q39" s="900">
        <f>SUM(E39:P39)</f>
        <v>0</v>
      </c>
      <c r="R39" s="900"/>
      <c r="S39" s="93"/>
    </row>
    <row r="40" spans="1:19" ht="26.25" customHeight="1">
      <c r="B40" s="209" t="s">
        <v>474</v>
      </c>
      <c r="C40" s="906" t="s">
        <v>478</v>
      </c>
      <c r="D40" s="907"/>
      <c r="E40" s="453"/>
      <c r="F40" s="453"/>
      <c r="G40" s="453"/>
      <c r="H40" s="453"/>
      <c r="I40" s="453"/>
      <c r="J40" s="453"/>
      <c r="K40" s="453"/>
      <c r="L40" s="453"/>
      <c r="M40" s="453"/>
      <c r="N40" s="453"/>
      <c r="O40" s="453"/>
      <c r="P40" s="453"/>
      <c r="Q40" s="900">
        <f>SUM(E40:P40)</f>
        <v>0</v>
      </c>
      <c r="R40" s="900"/>
      <c r="S40" s="93"/>
    </row>
    <row r="41" spans="1:19" ht="26.25" customHeight="1">
      <c r="C41" s="17"/>
      <c r="D41" s="17"/>
      <c r="E41" s="17"/>
      <c r="F41" s="17"/>
      <c r="G41" s="17"/>
      <c r="H41" s="17"/>
      <c r="I41" s="17"/>
      <c r="J41" s="145"/>
      <c r="K41" s="146"/>
      <c r="L41" s="146"/>
      <c r="M41" s="146"/>
      <c r="N41" s="97"/>
      <c r="O41" s="90"/>
      <c r="P41" s="896" t="s">
        <v>209</v>
      </c>
      <c r="Q41" s="766"/>
      <c r="R41" s="655" t="e">
        <f>ROUNDDOWN(Q39/Q40*100,0)</f>
        <v>#DIV/0!</v>
      </c>
      <c r="S41" s="271" t="s">
        <v>392</v>
      </c>
    </row>
    <row r="42" spans="1:19" ht="15.75" customHeight="1">
      <c r="S42" s="93"/>
    </row>
    <row r="43" spans="1:19" ht="15.75" customHeight="1">
      <c r="B43" s="908" t="s">
        <v>667</v>
      </c>
      <c r="C43" s="909"/>
      <c r="D43" s="912" t="e">
        <f>データ参照シート!$B$106</f>
        <v>#N/A</v>
      </c>
      <c r="E43" s="897" t="s">
        <v>182</v>
      </c>
      <c r="F43" s="897" t="s">
        <v>183</v>
      </c>
      <c r="G43" s="897" t="s">
        <v>184</v>
      </c>
      <c r="H43" s="897" t="s">
        <v>185</v>
      </c>
      <c r="I43" s="897" t="s">
        <v>186</v>
      </c>
      <c r="J43" s="897" t="s">
        <v>187</v>
      </c>
      <c r="K43" s="897" t="s">
        <v>188</v>
      </c>
      <c r="L43" s="897" t="s">
        <v>189</v>
      </c>
      <c r="M43" s="897" t="s">
        <v>190</v>
      </c>
      <c r="N43" s="897" t="s">
        <v>191</v>
      </c>
      <c r="O43" s="897" t="s">
        <v>192</v>
      </c>
      <c r="P43" s="897" t="s">
        <v>193</v>
      </c>
      <c r="Q43" s="898" t="s">
        <v>476</v>
      </c>
      <c r="R43" s="899"/>
      <c r="S43" s="93"/>
    </row>
    <row r="44" spans="1:19" ht="15.75" customHeight="1">
      <c r="B44" s="910"/>
      <c r="C44" s="911"/>
      <c r="D44" s="913"/>
      <c r="E44" s="692"/>
      <c r="F44" s="692"/>
      <c r="G44" s="692"/>
      <c r="H44" s="692"/>
      <c r="I44" s="692"/>
      <c r="J44" s="692"/>
      <c r="K44" s="692"/>
      <c r="L44" s="692"/>
      <c r="M44" s="692"/>
      <c r="N44" s="692"/>
      <c r="O44" s="692"/>
      <c r="P44" s="692"/>
      <c r="Q44" s="692"/>
      <c r="R44" s="692"/>
      <c r="S44" s="93"/>
    </row>
    <row r="45" spans="1:19" ht="26.25" customHeight="1">
      <c r="B45" s="209" t="s">
        <v>473</v>
      </c>
      <c r="C45" s="904" t="s">
        <v>477</v>
      </c>
      <c r="D45" s="905"/>
      <c r="E45" s="453"/>
      <c r="F45" s="453"/>
      <c r="G45" s="453"/>
      <c r="H45" s="453"/>
      <c r="I45" s="453"/>
      <c r="J45" s="453"/>
      <c r="K45" s="453"/>
      <c r="L45" s="453"/>
      <c r="M45" s="453"/>
      <c r="N45" s="453"/>
      <c r="O45" s="453"/>
      <c r="P45" s="453"/>
      <c r="Q45" s="900">
        <f>SUM(E45:P45)</f>
        <v>0</v>
      </c>
      <c r="R45" s="900"/>
      <c r="S45" s="93"/>
    </row>
    <row r="46" spans="1:19" ht="26.25" customHeight="1">
      <c r="B46" s="209" t="s">
        <v>474</v>
      </c>
      <c r="C46" s="906" t="s">
        <v>478</v>
      </c>
      <c r="D46" s="907"/>
      <c r="E46" s="453"/>
      <c r="F46" s="453"/>
      <c r="G46" s="453"/>
      <c r="H46" s="453"/>
      <c r="I46" s="453"/>
      <c r="J46" s="453"/>
      <c r="K46" s="453"/>
      <c r="L46" s="453"/>
      <c r="M46" s="453"/>
      <c r="N46" s="453"/>
      <c r="O46" s="453"/>
      <c r="P46" s="453"/>
      <c r="Q46" s="900">
        <f>SUM(E46:P46)</f>
        <v>0</v>
      </c>
      <c r="R46" s="900"/>
      <c r="S46" s="93"/>
    </row>
    <row r="47" spans="1:19" ht="26.25" customHeight="1">
      <c r="C47" s="17"/>
      <c r="D47" s="17"/>
      <c r="E47" s="17"/>
      <c r="F47" s="17"/>
      <c r="G47" s="17"/>
      <c r="H47" s="17"/>
      <c r="I47" s="17"/>
      <c r="J47" s="145"/>
      <c r="K47" s="146"/>
      <c r="L47" s="146"/>
      <c r="M47" s="146"/>
      <c r="N47" s="97"/>
      <c r="O47" s="90"/>
      <c r="P47" s="896" t="s">
        <v>209</v>
      </c>
      <c r="Q47" s="766"/>
      <c r="R47" s="655" t="e">
        <f>ROUNDDOWN(Q45/Q46*100,0)</f>
        <v>#DIV/0!</v>
      </c>
      <c r="S47" s="271" t="s">
        <v>392</v>
      </c>
    </row>
    <row r="48" spans="1:19" ht="15.75" customHeight="1">
      <c r="S48" s="93"/>
    </row>
    <row r="49" spans="2:19" ht="15.75" customHeight="1">
      <c r="B49" s="908" t="s">
        <v>667</v>
      </c>
      <c r="C49" s="909"/>
      <c r="D49" s="912" t="e">
        <f>データ参照シート!$B$107</f>
        <v>#N/A</v>
      </c>
      <c r="E49" s="897" t="s">
        <v>182</v>
      </c>
      <c r="F49" s="897" t="s">
        <v>183</v>
      </c>
      <c r="G49" s="897" t="s">
        <v>184</v>
      </c>
      <c r="H49" s="897" t="s">
        <v>185</v>
      </c>
      <c r="I49" s="897" t="s">
        <v>186</v>
      </c>
      <c r="J49" s="897" t="s">
        <v>187</v>
      </c>
      <c r="K49" s="897" t="s">
        <v>188</v>
      </c>
      <c r="L49" s="897" t="s">
        <v>189</v>
      </c>
      <c r="M49" s="897" t="s">
        <v>190</v>
      </c>
      <c r="N49" s="897" t="s">
        <v>191</v>
      </c>
      <c r="O49" s="897" t="s">
        <v>192</v>
      </c>
      <c r="P49" s="897" t="s">
        <v>193</v>
      </c>
      <c r="Q49" s="898" t="s">
        <v>476</v>
      </c>
      <c r="R49" s="899"/>
      <c r="S49" s="93"/>
    </row>
    <row r="50" spans="2:19" ht="15.75" customHeight="1">
      <c r="B50" s="910"/>
      <c r="C50" s="911"/>
      <c r="D50" s="913"/>
      <c r="E50" s="692"/>
      <c r="F50" s="692"/>
      <c r="G50" s="692"/>
      <c r="H50" s="692"/>
      <c r="I50" s="692"/>
      <c r="J50" s="692"/>
      <c r="K50" s="692"/>
      <c r="L50" s="692"/>
      <c r="M50" s="692"/>
      <c r="N50" s="692"/>
      <c r="O50" s="692"/>
      <c r="P50" s="692"/>
      <c r="Q50" s="692"/>
      <c r="R50" s="692"/>
      <c r="S50" s="93"/>
    </row>
    <row r="51" spans="2:19" ht="26.25" customHeight="1">
      <c r="B51" s="209" t="s">
        <v>473</v>
      </c>
      <c r="C51" s="904" t="s">
        <v>477</v>
      </c>
      <c r="D51" s="905"/>
      <c r="E51" s="453"/>
      <c r="F51" s="453"/>
      <c r="G51" s="453"/>
      <c r="H51" s="453"/>
      <c r="I51" s="453"/>
      <c r="J51" s="453"/>
      <c r="K51" s="453"/>
      <c r="L51" s="453"/>
      <c r="M51" s="453"/>
      <c r="N51" s="453"/>
      <c r="O51" s="453"/>
      <c r="P51" s="453"/>
      <c r="Q51" s="900">
        <f>SUM(E51:P51)</f>
        <v>0</v>
      </c>
      <c r="R51" s="900"/>
      <c r="S51" s="93"/>
    </row>
    <row r="52" spans="2:19" ht="26.25" customHeight="1">
      <c r="B52" s="209" t="s">
        <v>474</v>
      </c>
      <c r="C52" s="906" t="s">
        <v>478</v>
      </c>
      <c r="D52" s="907"/>
      <c r="E52" s="453"/>
      <c r="F52" s="453"/>
      <c r="G52" s="453"/>
      <c r="H52" s="453"/>
      <c r="I52" s="453"/>
      <c r="J52" s="453"/>
      <c r="K52" s="453"/>
      <c r="L52" s="453"/>
      <c r="M52" s="453"/>
      <c r="N52" s="453"/>
      <c r="O52" s="453"/>
      <c r="P52" s="453"/>
      <c r="Q52" s="900">
        <f>SUM(E52:P52)</f>
        <v>0</v>
      </c>
      <c r="R52" s="900"/>
      <c r="S52" s="93"/>
    </row>
    <row r="53" spans="2:19" ht="26.25" customHeight="1">
      <c r="C53" s="17"/>
      <c r="D53" s="17"/>
      <c r="E53" s="17"/>
      <c r="F53" s="17"/>
      <c r="G53" s="17"/>
      <c r="H53" s="17"/>
      <c r="I53" s="17"/>
      <c r="J53" s="145"/>
      <c r="K53" s="146"/>
      <c r="L53" s="146"/>
      <c r="M53" s="146"/>
      <c r="N53" s="97"/>
      <c r="O53" s="90"/>
      <c r="P53" s="896" t="s">
        <v>209</v>
      </c>
      <c r="Q53" s="766"/>
      <c r="R53" s="655" t="e">
        <f>ROUNDDOWN(Q51/Q52*100,0)</f>
        <v>#DIV/0!</v>
      </c>
      <c r="S53" s="271" t="s">
        <v>392</v>
      </c>
    </row>
    <row r="54" spans="2:19" ht="15.75" customHeight="1">
      <c r="C54" s="17"/>
      <c r="D54" s="17"/>
      <c r="E54" s="17"/>
      <c r="F54" s="17"/>
      <c r="G54" s="17"/>
      <c r="H54" s="17"/>
      <c r="I54" s="17"/>
      <c r="J54" s="145"/>
      <c r="K54" s="146"/>
      <c r="L54" s="146"/>
      <c r="M54" s="146"/>
      <c r="N54" s="97"/>
      <c r="O54" s="90"/>
      <c r="P54" s="145"/>
      <c r="Q54" s="237"/>
      <c r="R54" s="493"/>
      <c r="S54" s="271"/>
    </row>
    <row r="55" spans="2:19" ht="26.25" customHeight="1">
      <c r="C55" s="17"/>
      <c r="D55" s="494" t="s">
        <v>1161</v>
      </c>
      <c r="E55" s="901">
        <f>ROUNDDOWN(SUM(Q33,Q39,Q45,Q51),0)</f>
        <v>0</v>
      </c>
      <c r="F55" s="902"/>
      <c r="G55" s="903"/>
      <c r="H55" s="494" t="s">
        <v>1203</v>
      </c>
      <c r="I55" s="17"/>
      <c r="J55" s="145"/>
      <c r="K55" s="146"/>
      <c r="L55" s="146"/>
      <c r="M55" s="146"/>
      <c r="N55" s="97"/>
      <c r="O55" s="90"/>
      <c r="P55" s="145"/>
      <c r="Q55" s="237"/>
      <c r="R55" s="493"/>
      <c r="S55" s="271"/>
    </row>
    <row r="56" spans="2:19" ht="15.75" customHeight="1">
      <c r="C56" s="17"/>
      <c r="D56" s="17"/>
      <c r="E56" s="17"/>
      <c r="F56" s="17"/>
      <c r="G56" s="17"/>
      <c r="H56" s="17"/>
      <c r="I56" s="17"/>
      <c r="J56" s="145"/>
      <c r="K56" s="146"/>
      <c r="L56" s="146"/>
      <c r="M56" s="146"/>
      <c r="N56" s="97"/>
      <c r="O56" s="90"/>
      <c r="P56" s="145"/>
      <c r="Q56" s="237"/>
      <c r="R56" s="493"/>
      <c r="S56" s="271"/>
    </row>
    <row r="57" spans="2:19" ht="15.75" customHeight="1">
      <c r="C57" s="494" t="s">
        <v>1068</v>
      </c>
      <c r="D57" s="271"/>
      <c r="E57" s="17"/>
      <c r="F57" s="17"/>
      <c r="G57" s="17"/>
      <c r="H57" s="17"/>
      <c r="I57" s="17"/>
      <c r="J57" s="145"/>
      <c r="K57" s="146"/>
      <c r="L57" s="146"/>
      <c r="M57" s="146"/>
      <c r="N57" s="97"/>
      <c r="O57" s="90"/>
      <c r="P57" s="145"/>
      <c r="Q57" s="237"/>
      <c r="R57" s="493"/>
      <c r="S57" s="271"/>
    </row>
    <row r="58" spans="2:19" ht="26.25" customHeight="1">
      <c r="C58" s="271"/>
      <c r="D58" s="494" t="s">
        <v>1069</v>
      </c>
      <c r="E58" s="893" t="str">
        <f>IF(データ参照シート!B2="太陽熱利用",データ参照シート!$B$199,"-")</f>
        <v>-</v>
      </c>
      <c r="F58" s="894"/>
      <c r="G58" s="895"/>
      <c r="H58" s="494" t="s">
        <v>1293</v>
      </c>
      <c r="I58" s="17"/>
      <c r="J58" s="145"/>
      <c r="K58" s="146"/>
      <c r="L58" s="146"/>
      <c r="M58" s="146"/>
      <c r="N58" s="97"/>
      <c r="O58" s="90"/>
      <c r="P58" s="145"/>
      <c r="Q58" s="237"/>
      <c r="R58" s="493"/>
      <c r="S58" s="271"/>
    </row>
  </sheetData>
  <sheetProtection sheet="1" objects="1" scenarios="1" insertColumns="0" insertRows="0"/>
  <mergeCells count="134">
    <mergeCell ref="J5:L5"/>
    <mergeCell ref="O5:Q5"/>
    <mergeCell ref="E6:G6"/>
    <mergeCell ref="E7:G7"/>
    <mergeCell ref="E8:G8"/>
    <mergeCell ref="E9:G9"/>
    <mergeCell ref="E10:G10"/>
    <mergeCell ref="J6:L6"/>
    <mergeCell ref="O6:Q6"/>
    <mergeCell ref="J7:L7"/>
    <mergeCell ref="O7:Q7"/>
    <mergeCell ref="J8:L8"/>
    <mergeCell ref="O8:Q8"/>
    <mergeCell ref="J9:L9"/>
    <mergeCell ref="O9:Q9"/>
    <mergeCell ref="J10:L10"/>
    <mergeCell ref="O10:Q10"/>
    <mergeCell ref="O12:Q12"/>
    <mergeCell ref="J19:L19"/>
    <mergeCell ref="O19:Q19"/>
    <mergeCell ref="J20:L20"/>
    <mergeCell ref="J21:L21"/>
    <mergeCell ref="Q34:R34"/>
    <mergeCell ref="P35:Q35"/>
    <mergeCell ref="O13:Q13"/>
    <mergeCell ref="O14:Q14"/>
    <mergeCell ref="O15:Q15"/>
    <mergeCell ref="Q33:R33"/>
    <mergeCell ref="O16:Q16"/>
    <mergeCell ref="O17:Q17"/>
    <mergeCell ref="K31:K32"/>
    <mergeCell ref="L31:L32"/>
    <mergeCell ref="M31:M32"/>
    <mergeCell ref="N31:N32"/>
    <mergeCell ref="P31:P32"/>
    <mergeCell ref="Q31:R32"/>
    <mergeCell ref="E20:G20"/>
    <mergeCell ref="E24:G24"/>
    <mergeCell ref="O20:Q20"/>
    <mergeCell ref="O21:Q21"/>
    <mergeCell ref="O22:Q22"/>
    <mergeCell ref="O23:Q23"/>
    <mergeCell ref="O24:Q24"/>
    <mergeCell ref="E21:G21"/>
    <mergeCell ref="E22:G22"/>
    <mergeCell ref="E23:G23"/>
    <mergeCell ref="B2:K2"/>
    <mergeCell ref="J13:L13"/>
    <mergeCell ref="C34:D34"/>
    <mergeCell ref="E13:G13"/>
    <mergeCell ref="E14:G14"/>
    <mergeCell ref="E15:G15"/>
    <mergeCell ref="E16:G16"/>
    <mergeCell ref="E17:G17"/>
    <mergeCell ref="J12:L12"/>
    <mergeCell ref="C33:D33"/>
    <mergeCell ref="J14:L14"/>
    <mergeCell ref="J15:L15"/>
    <mergeCell ref="J16:L16"/>
    <mergeCell ref="J17:L17"/>
    <mergeCell ref="H31:H32"/>
    <mergeCell ref="B31:C32"/>
    <mergeCell ref="D31:D32"/>
    <mergeCell ref="E31:E32"/>
    <mergeCell ref="F31:F32"/>
    <mergeCell ref="I31:I32"/>
    <mergeCell ref="J31:J32"/>
    <mergeCell ref="J22:L22"/>
    <mergeCell ref="J23:L23"/>
    <mergeCell ref="J24:L24"/>
    <mergeCell ref="G31:G32"/>
    <mergeCell ref="P37:P38"/>
    <mergeCell ref="Q37:R38"/>
    <mergeCell ref="O31:O32"/>
    <mergeCell ref="C39:D39"/>
    <mergeCell ref="Q39:R39"/>
    <mergeCell ref="C40:D40"/>
    <mergeCell ref="Q40:R40"/>
    <mergeCell ref="I37:I38"/>
    <mergeCell ref="J37:J38"/>
    <mergeCell ref="K37:K38"/>
    <mergeCell ref="H37:H38"/>
    <mergeCell ref="L37:L38"/>
    <mergeCell ref="M37:M38"/>
    <mergeCell ref="N37:N38"/>
    <mergeCell ref="B37:C38"/>
    <mergeCell ref="D37:D38"/>
    <mergeCell ref="E37:E38"/>
    <mergeCell ref="F37:F38"/>
    <mergeCell ref="G37:G38"/>
    <mergeCell ref="O37:O38"/>
    <mergeCell ref="L43:L44"/>
    <mergeCell ref="M43:M44"/>
    <mergeCell ref="N43:N44"/>
    <mergeCell ref="O43:O44"/>
    <mergeCell ref="P43:P44"/>
    <mergeCell ref="Q43:R44"/>
    <mergeCell ref="P41:Q41"/>
    <mergeCell ref="B43:C44"/>
    <mergeCell ref="D43:D44"/>
    <mergeCell ref="E43:E44"/>
    <mergeCell ref="F43:F44"/>
    <mergeCell ref="G43:G44"/>
    <mergeCell ref="H43:H44"/>
    <mergeCell ref="I43:I44"/>
    <mergeCell ref="J43:J44"/>
    <mergeCell ref="K43:K44"/>
    <mergeCell ref="C45:D45"/>
    <mergeCell ref="C52:D52"/>
    <mergeCell ref="C51:D51"/>
    <mergeCell ref="H49:H50"/>
    <mergeCell ref="Q45:R45"/>
    <mergeCell ref="C46:D46"/>
    <mergeCell ref="Q46:R46"/>
    <mergeCell ref="P47:Q47"/>
    <mergeCell ref="B49:C50"/>
    <mergeCell ref="D49:D50"/>
    <mergeCell ref="E49:E50"/>
    <mergeCell ref="F49:F50"/>
    <mergeCell ref="G49:G50"/>
    <mergeCell ref="I49:I50"/>
    <mergeCell ref="Q52:R52"/>
    <mergeCell ref="E58:G58"/>
    <mergeCell ref="P53:Q53"/>
    <mergeCell ref="N49:N50"/>
    <mergeCell ref="O49:O50"/>
    <mergeCell ref="P49:P50"/>
    <mergeCell ref="Q49:R50"/>
    <mergeCell ref="Q51:R51"/>
    <mergeCell ref="J49:J50"/>
    <mergeCell ref="K49:K50"/>
    <mergeCell ref="L49:L50"/>
    <mergeCell ref="M49:M50"/>
    <mergeCell ref="E55:G55"/>
  </mergeCells>
  <phoneticPr fontId="3"/>
  <conditionalFormatting sqref="J13:M17">
    <cfRule type="expression" dxfId="37" priority="13" stopIfTrue="1">
      <formula>$V$12=FALSE</formula>
    </cfRule>
  </conditionalFormatting>
  <conditionalFormatting sqref="J20:M24">
    <cfRule type="expression" dxfId="36" priority="11" stopIfTrue="1">
      <formula>$V$19=FALSE</formula>
    </cfRule>
  </conditionalFormatting>
  <conditionalFormatting sqref="O13:R17">
    <cfRule type="expression" dxfId="35" priority="9" stopIfTrue="1">
      <formula>$W$12=FALSE</formula>
    </cfRule>
  </conditionalFormatting>
  <conditionalFormatting sqref="O20:R24">
    <cfRule type="expression" dxfId="34" priority="7" stopIfTrue="1">
      <formula>$W$19=FALSE</formula>
    </cfRule>
  </conditionalFormatting>
  <conditionalFormatting sqref="B31:R34 P35:R35 B37:R40 P41:R41 B43:R46 P47:R47 B49:R52 P53:R53">
    <cfRule type="expression" dxfId="33" priority="3" stopIfTrue="1">
      <formula>$V$1&lt;&gt;"太陽熱利用"</formula>
    </cfRule>
  </conditionalFormatting>
  <dataValidations count="1">
    <dataValidation allowBlank="1" showErrorMessage="1" sqref="E33:P34 E39:P40 E45:P46 E51:P52"/>
  </dataValidations>
  <pageMargins left="0.43307086614173229" right="0" top="0.15748031496062992" bottom="0.15748031496062992" header="0.31496062992125984" footer="0.31496062992125984"/>
  <pageSetup paperSize="9" scale="90" fitToHeight="0" orientation="landscape" blackAndWhite="1" r:id="rId1"/>
  <rowBreaks count="1" manualBreakCount="1">
    <brk id="2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3382" r:id="rId4" name="Check Box 950">
              <controlPr defaultSize="0" autoFill="0" autoLine="0" autoPict="0">
                <anchor moveWithCells="1">
                  <from>
                    <xdr:col>3</xdr:col>
                    <xdr:colOff>1619250</xdr:colOff>
                    <xdr:row>27</xdr:row>
                    <xdr:rowOff>114300</xdr:rowOff>
                  </from>
                  <to>
                    <xdr:col>3</xdr:col>
                    <xdr:colOff>1876425</xdr:colOff>
                    <xdr:row>29</xdr:row>
                    <xdr:rowOff>66675</xdr:rowOff>
                  </to>
                </anchor>
              </controlPr>
            </control>
          </mc:Choice>
        </mc:AlternateContent>
        <mc:AlternateContent xmlns:mc="http://schemas.openxmlformats.org/markup-compatibility/2006">
          <mc:Choice Requires="x14">
            <control shapeId="403384" r:id="rId5" name="Check Box 952">
              <controlPr defaultSize="0" autoFill="0" autoLine="0" autoPict="0">
                <anchor moveWithCells="1">
                  <from>
                    <xdr:col>5</xdr:col>
                    <xdr:colOff>314325</xdr:colOff>
                    <xdr:row>27</xdr:row>
                    <xdr:rowOff>114300</xdr:rowOff>
                  </from>
                  <to>
                    <xdr:col>6</xdr:col>
                    <xdr:colOff>0</xdr:colOff>
                    <xdr:row>29</xdr:row>
                    <xdr:rowOff>66675</xdr:rowOff>
                  </to>
                </anchor>
              </controlPr>
            </control>
          </mc:Choice>
        </mc:AlternateContent>
        <mc:AlternateContent xmlns:mc="http://schemas.openxmlformats.org/markup-compatibility/2006">
          <mc:Choice Requires="x14">
            <control shapeId="403385" r:id="rId6" name="Check Box 953">
              <controlPr defaultSize="0" autoFill="0" autoLine="0" autoPict="0">
                <anchor moveWithCells="1">
                  <from>
                    <xdr:col>7</xdr:col>
                    <xdr:colOff>323850</xdr:colOff>
                    <xdr:row>27</xdr:row>
                    <xdr:rowOff>114300</xdr:rowOff>
                  </from>
                  <to>
                    <xdr:col>8</xdr:col>
                    <xdr:colOff>9525</xdr:colOff>
                    <xdr:row>29</xdr:row>
                    <xdr:rowOff>66675</xdr:rowOff>
                  </to>
                </anchor>
              </controlPr>
            </control>
          </mc:Choice>
        </mc:AlternateContent>
        <mc:AlternateContent xmlns:mc="http://schemas.openxmlformats.org/markup-compatibility/2006">
          <mc:Choice Requires="x14">
            <control shapeId="403386" r:id="rId7" name="Check Box 954">
              <controlPr defaultSize="0" autoFill="0" autoLine="0" autoPict="0">
                <anchor moveWithCells="1">
                  <from>
                    <xdr:col>9</xdr:col>
                    <xdr:colOff>333375</xdr:colOff>
                    <xdr:row>27</xdr:row>
                    <xdr:rowOff>114300</xdr:rowOff>
                  </from>
                  <to>
                    <xdr:col>10</xdr:col>
                    <xdr:colOff>19050</xdr:colOff>
                    <xdr:row>29</xdr:row>
                    <xdr:rowOff>66675</xdr:rowOff>
                  </to>
                </anchor>
              </controlPr>
            </control>
          </mc:Choice>
        </mc:AlternateContent>
        <mc:AlternateContent xmlns:mc="http://schemas.openxmlformats.org/markup-compatibility/2006">
          <mc:Choice Requires="x14">
            <control shapeId="403388" r:id="rId8" name="Check Box 956">
              <controlPr defaultSize="0" autoFill="0" autoLine="0" autoPict="0">
                <anchor moveWithCells="1">
                  <from>
                    <xdr:col>9</xdr:col>
                    <xdr:colOff>247650</xdr:colOff>
                    <xdr:row>10</xdr:row>
                    <xdr:rowOff>228600</xdr:rowOff>
                  </from>
                  <to>
                    <xdr:col>9</xdr:col>
                    <xdr:colOff>476250</xdr:colOff>
                    <xdr:row>12</xdr:row>
                    <xdr:rowOff>0</xdr:rowOff>
                  </to>
                </anchor>
              </controlPr>
            </control>
          </mc:Choice>
        </mc:AlternateContent>
        <mc:AlternateContent xmlns:mc="http://schemas.openxmlformats.org/markup-compatibility/2006">
          <mc:Choice Requires="x14">
            <control shapeId="403389" r:id="rId9" name="Check Box 957">
              <controlPr defaultSize="0" autoFill="0" autoLine="0" autoPict="0">
                <anchor moveWithCells="1">
                  <from>
                    <xdr:col>14</xdr:col>
                    <xdr:colOff>200025</xdr:colOff>
                    <xdr:row>10</xdr:row>
                    <xdr:rowOff>228600</xdr:rowOff>
                  </from>
                  <to>
                    <xdr:col>14</xdr:col>
                    <xdr:colOff>428625</xdr:colOff>
                    <xdr:row>12</xdr:row>
                    <xdr:rowOff>0</xdr:rowOff>
                  </to>
                </anchor>
              </controlPr>
            </control>
          </mc:Choice>
        </mc:AlternateContent>
        <mc:AlternateContent xmlns:mc="http://schemas.openxmlformats.org/markup-compatibility/2006">
          <mc:Choice Requires="x14">
            <control shapeId="403392" r:id="rId10" name="Check Box 960">
              <controlPr defaultSize="0" autoFill="0" autoLine="0" autoPict="0">
                <anchor moveWithCells="1">
                  <from>
                    <xdr:col>9</xdr:col>
                    <xdr:colOff>247650</xdr:colOff>
                    <xdr:row>18</xdr:row>
                    <xdr:rowOff>0</xdr:rowOff>
                  </from>
                  <to>
                    <xdr:col>9</xdr:col>
                    <xdr:colOff>476250</xdr:colOff>
                    <xdr:row>19</xdr:row>
                    <xdr:rowOff>9525</xdr:rowOff>
                  </to>
                </anchor>
              </controlPr>
            </control>
          </mc:Choice>
        </mc:AlternateContent>
        <mc:AlternateContent xmlns:mc="http://schemas.openxmlformats.org/markup-compatibility/2006">
          <mc:Choice Requires="x14">
            <control shapeId="403393" r:id="rId11" name="Check Box 961">
              <controlPr defaultSize="0" autoFill="0" autoLine="0" autoPict="0">
                <anchor moveWithCells="1">
                  <from>
                    <xdr:col>14</xdr:col>
                    <xdr:colOff>200025</xdr:colOff>
                    <xdr:row>18</xdr:row>
                    <xdr:rowOff>0</xdr:rowOff>
                  </from>
                  <to>
                    <xdr:col>14</xdr:col>
                    <xdr:colOff>428625</xdr:colOff>
                    <xdr:row>19</xdr:row>
                    <xdr:rowOff>9525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theme="3" tint="-0.249977111117893"/>
  </sheetPr>
  <dimension ref="A1:W61"/>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8.1796875" style="9" customWidth="1"/>
    <col min="5" max="13" width="5.453125" style="9" customWidth="1"/>
    <col min="14" max="14" width="5.453125" style="82" customWidth="1"/>
    <col min="15" max="15" width="5.453125" style="10" customWidth="1"/>
    <col min="16" max="16" width="5.453125" style="9" customWidth="1"/>
    <col min="17" max="17" width="4.54296875" style="9" customWidth="1"/>
    <col min="18" max="18" width="6.36328125" style="9" customWidth="1"/>
    <col min="19" max="19" width="3.6328125" style="9" customWidth="1"/>
    <col min="20" max="20" width="8.7265625" style="9"/>
    <col min="21" max="23" width="8.7265625" style="9" hidden="1" customWidth="1"/>
    <col min="24" max="16384" width="8.7265625" style="9"/>
  </cols>
  <sheetData>
    <row r="1" spans="1:23" ht="18.75" customHeight="1">
      <c r="A1" s="168" t="s">
        <v>906</v>
      </c>
      <c r="B1" s="7"/>
      <c r="S1" s="287"/>
      <c r="V1" s="9">
        <f>データ参照シート!B2</f>
        <v>0</v>
      </c>
    </row>
    <row r="2" spans="1:23" ht="22.5" customHeight="1">
      <c r="B2" s="914" t="s">
        <v>360</v>
      </c>
      <c r="C2" s="915"/>
      <c r="D2" s="915"/>
      <c r="E2" s="915"/>
      <c r="F2" s="915"/>
      <c r="G2" s="915"/>
      <c r="H2" s="915"/>
      <c r="I2" s="915"/>
      <c r="J2" s="915"/>
      <c r="K2" s="915"/>
      <c r="L2" s="200"/>
      <c r="M2" s="200"/>
    </row>
    <row r="3" spans="1:23" ht="9.75" customHeight="1">
      <c r="B3" s="7"/>
    </row>
    <row r="4" spans="1:23" ht="18.75" customHeight="1">
      <c r="B4" s="90" t="s">
        <v>871</v>
      </c>
      <c r="U4" s="385"/>
      <c r="V4" s="386" t="s">
        <v>876</v>
      </c>
      <c r="W4" s="386" t="s">
        <v>877</v>
      </c>
    </row>
    <row r="5" spans="1:23" s="82" customFormat="1" ht="15.75" customHeight="1">
      <c r="A5" s="8"/>
      <c r="B5" s="8"/>
      <c r="C5" s="90" t="s">
        <v>361</v>
      </c>
      <c r="D5" s="9"/>
      <c r="E5" s="9"/>
      <c r="F5" s="9"/>
      <c r="G5" s="9"/>
      <c r="H5" s="9"/>
      <c r="I5" s="9"/>
      <c r="J5" s="931"/>
      <c r="K5" s="932"/>
      <c r="L5" s="932"/>
      <c r="M5" s="9"/>
      <c r="O5" s="931"/>
      <c r="P5" s="932"/>
      <c r="Q5" s="932"/>
      <c r="R5" s="9"/>
      <c r="U5" s="387"/>
      <c r="V5" s="387" t="b">
        <v>0</v>
      </c>
      <c r="W5" s="387" t="b">
        <v>0</v>
      </c>
    </row>
    <row r="6" spans="1:23" s="82" customFormat="1" ht="15.75" customHeight="1">
      <c r="A6" s="8"/>
      <c r="B6" s="8"/>
      <c r="C6" s="90"/>
      <c r="D6" s="93" t="s">
        <v>374</v>
      </c>
      <c r="E6" s="919"/>
      <c r="F6" s="920"/>
      <c r="G6" s="921"/>
      <c r="H6" s="93" t="s">
        <v>680</v>
      </c>
      <c r="J6" s="941"/>
      <c r="K6" s="941"/>
      <c r="L6" s="942"/>
      <c r="M6" s="549"/>
      <c r="N6" s="535"/>
      <c r="O6" s="941"/>
      <c r="P6" s="941"/>
      <c r="Q6" s="942"/>
      <c r="R6" s="549"/>
      <c r="U6" s="387"/>
      <c r="V6" s="387"/>
      <c r="W6" s="387"/>
    </row>
    <row r="7" spans="1:23" s="82" customFormat="1" ht="15.75" customHeight="1">
      <c r="A7" s="8"/>
      <c r="B7" s="8"/>
      <c r="C7" s="90"/>
      <c r="D7" s="93" t="s">
        <v>375</v>
      </c>
      <c r="E7" s="919"/>
      <c r="F7" s="920"/>
      <c r="G7" s="921"/>
      <c r="H7" s="93" t="s">
        <v>541</v>
      </c>
      <c r="I7" s="9"/>
      <c r="J7" s="941"/>
      <c r="K7" s="941"/>
      <c r="L7" s="942"/>
      <c r="M7" s="549"/>
      <c r="N7" s="535"/>
      <c r="O7" s="941"/>
      <c r="P7" s="941"/>
      <c r="Q7" s="942"/>
      <c r="R7" s="549"/>
      <c r="U7" s="387"/>
      <c r="V7" s="387"/>
      <c r="W7" s="387"/>
    </row>
    <row r="8" spans="1:23" s="82" customFormat="1" ht="15.75" customHeight="1">
      <c r="A8" s="8"/>
      <c r="B8" s="8"/>
      <c r="C8" s="90"/>
      <c r="D8" s="93" t="s">
        <v>384</v>
      </c>
      <c r="E8" s="922"/>
      <c r="F8" s="923"/>
      <c r="G8" s="924"/>
      <c r="H8" s="93" t="s">
        <v>543</v>
      </c>
      <c r="I8" s="9"/>
      <c r="J8" s="941"/>
      <c r="K8" s="941"/>
      <c r="L8" s="942"/>
      <c r="M8" s="549"/>
      <c r="N8" s="535"/>
      <c r="O8" s="941"/>
      <c r="P8" s="941"/>
      <c r="Q8" s="942"/>
      <c r="R8" s="549"/>
      <c r="U8" s="387"/>
      <c r="V8" s="387"/>
      <c r="W8" s="387"/>
    </row>
    <row r="9" spans="1:23" s="82" customFormat="1" ht="15.75" customHeight="1">
      <c r="A9" s="8"/>
      <c r="B9" s="8"/>
      <c r="C9" s="90"/>
      <c r="D9" s="93" t="s">
        <v>383</v>
      </c>
      <c r="E9" s="922"/>
      <c r="F9" s="923"/>
      <c r="G9" s="924"/>
      <c r="H9" s="93" t="s">
        <v>376</v>
      </c>
      <c r="I9" s="9"/>
      <c r="J9" s="941"/>
      <c r="K9" s="941"/>
      <c r="L9" s="942"/>
      <c r="M9" s="549"/>
      <c r="N9" s="535"/>
      <c r="O9" s="941"/>
      <c r="P9" s="941"/>
      <c r="Q9" s="942"/>
      <c r="R9" s="549"/>
      <c r="U9" s="387"/>
      <c r="V9" s="387"/>
      <c r="W9" s="387"/>
    </row>
    <row r="10" spans="1:23" s="82" customFormat="1" ht="15.75" customHeight="1">
      <c r="A10" s="8"/>
      <c r="B10" s="8"/>
      <c r="C10" s="90"/>
      <c r="D10" s="93" t="s">
        <v>382</v>
      </c>
      <c r="E10" s="936" t="str">
        <f>IF(OR(E8="",E9="")=TRUE,"",E8/E9)</f>
        <v/>
      </c>
      <c r="F10" s="937"/>
      <c r="G10" s="938"/>
      <c r="H10" s="93" t="s">
        <v>542</v>
      </c>
      <c r="I10" s="9"/>
      <c r="J10" s="941"/>
      <c r="K10" s="941"/>
      <c r="L10" s="942"/>
      <c r="M10" s="549"/>
      <c r="N10" s="535"/>
      <c r="O10" s="941"/>
      <c r="P10" s="941"/>
      <c r="Q10" s="942"/>
      <c r="R10" s="549"/>
      <c r="U10" s="387"/>
      <c r="V10" s="387"/>
      <c r="W10" s="387"/>
    </row>
    <row r="11" spans="1:23" s="82" customFormat="1" ht="15.75" customHeight="1">
      <c r="A11" s="8"/>
      <c r="B11" s="8"/>
      <c r="C11" s="233"/>
      <c r="D11" s="229"/>
      <c r="E11" s="229"/>
      <c r="F11" s="229"/>
      <c r="G11" s="229"/>
      <c r="H11" s="229"/>
      <c r="I11" s="229"/>
      <c r="J11" s="229"/>
      <c r="K11" s="229"/>
      <c r="L11" s="229"/>
      <c r="M11" s="229"/>
      <c r="N11" s="231"/>
      <c r="O11" s="232"/>
      <c r="P11" s="229"/>
      <c r="Q11" s="229"/>
      <c r="R11" s="229"/>
      <c r="U11" s="387"/>
      <c r="V11" s="386" t="s">
        <v>876</v>
      </c>
      <c r="W11" s="386" t="s">
        <v>877</v>
      </c>
    </row>
    <row r="12" spans="1:23" s="82" customFormat="1" ht="15.75" customHeight="1">
      <c r="A12" s="8"/>
      <c r="B12" s="8"/>
      <c r="C12" s="90" t="s">
        <v>362</v>
      </c>
      <c r="D12" s="9"/>
      <c r="E12" s="9"/>
      <c r="F12" s="9"/>
      <c r="G12" s="9"/>
      <c r="H12" s="9"/>
      <c r="I12" s="9"/>
      <c r="J12" s="928" t="s">
        <v>872</v>
      </c>
      <c r="K12" s="929"/>
      <c r="L12" s="929"/>
      <c r="M12" s="9"/>
      <c r="O12" s="928" t="s">
        <v>873</v>
      </c>
      <c r="P12" s="929"/>
      <c r="Q12" s="929"/>
      <c r="R12" s="9"/>
      <c r="U12" s="387" t="str">
        <f>C12</f>
        <v>・ヒートポンプ</v>
      </c>
      <c r="V12" s="387" t="b">
        <v>0</v>
      </c>
      <c r="W12" s="387" t="b">
        <v>0</v>
      </c>
    </row>
    <row r="13" spans="1:23" s="82" customFormat="1" ht="15.75" customHeight="1">
      <c r="A13" s="8"/>
      <c r="B13" s="8"/>
      <c r="C13" s="8"/>
      <c r="D13" s="91" t="s">
        <v>181</v>
      </c>
      <c r="E13" s="916"/>
      <c r="F13" s="917"/>
      <c r="G13" s="918"/>
      <c r="H13" s="87"/>
      <c r="J13" s="916"/>
      <c r="K13" s="917"/>
      <c r="L13" s="918"/>
      <c r="M13" s="87"/>
      <c r="O13" s="916"/>
      <c r="P13" s="917"/>
      <c r="Q13" s="918"/>
      <c r="R13" s="87"/>
      <c r="U13" s="387"/>
      <c r="V13" s="387"/>
      <c r="W13" s="387"/>
    </row>
    <row r="14" spans="1:23" s="82" customFormat="1" ht="15.75" customHeight="1">
      <c r="A14" s="8"/>
      <c r="B14" s="8"/>
      <c r="C14" s="8"/>
      <c r="D14" s="192" t="s">
        <v>306</v>
      </c>
      <c r="E14" s="916"/>
      <c r="F14" s="917"/>
      <c r="G14" s="918"/>
      <c r="H14" s="87"/>
      <c r="I14" s="13"/>
      <c r="J14" s="916"/>
      <c r="K14" s="917"/>
      <c r="L14" s="918"/>
      <c r="M14" s="87"/>
      <c r="O14" s="916"/>
      <c r="P14" s="917"/>
      <c r="Q14" s="918"/>
      <c r="R14" s="87"/>
      <c r="U14" s="387"/>
      <c r="V14" s="387"/>
      <c r="W14" s="387"/>
    </row>
    <row r="15" spans="1:23" s="82" customFormat="1" ht="15.75" customHeight="1">
      <c r="A15" s="8"/>
      <c r="B15" s="8"/>
      <c r="C15" s="8"/>
      <c r="D15" s="93" t="s">
        <v>532</v>
      </c>
      <c r="E15" s="919"/>
      <c r="F15" s="920"/>
      <c r="G15" s="921"/>
      <c r="H15" s="142" t="s">
        <v>539</v>
      </c>
      <c r="I15" s="86"/>
      <c r="J15" s="919"/>
      <c r="K15" s="920"/>
      <c r="L15" s="921"/>
      <c r="M15" s="142" t="s">
        <v>539</v>
      </c>
      <c r="O15" s="919"/>
      <c r="P15" s="920"/>
      <c r="Q15" s="921"/>
      <c r="R15" s="142" t="s">
        <v>539</v>
      </c>
      <c r="U15" s="387"/>
      <c r="V15" s="387"/>
      <c r="W15" s="387"/>
    </row>
    <row r="16" spans="1:23" s="82" customFormat="1" ht="15.75" customHeight="1">
      <c r="A16" s="8"/>
      <c r="B16" s="8"/>
      <c r="C16" s="8"/>
      <c r="D16" s="93" t="s">
        <v>533</v>
      </c>
      <c r="E16" s="919"/>
      <c r="F16" s="920"/>
      <c r="G16" s="921"/>
      <c r="H16" s="142" t="s">
        <v>539</v>
      </c>
      <c r="I16" s="86"/>
      <c r="J16" s="919"/>
      <c r="K16" s="920"/>
      <c r="L16" s="921"/>
      <c r="M16" s="142" t="s">
        <v>539</v>
      </c>
      <c r="O16" s="919"/>
      <c r="P16" s="920"/>
      <c r="Q16" s="921"/>
      <c r="R16" s="142" t="s">
        <v>539</v>
      </c>
      <c r="U16" s="387"/>
      <c r="V16" s="387"/>
      <c r="W16" s="387"/>
    </row>
    <row r="17" spans="1:23" s="82" customFormat="1" ht="15.75" customHeight="1">
      <c r="A17" s="8"/>
      <c r="B17" s="8"/>
      <c r="C17" s="8"/>
      <c r="D17" s="93" t="s">
        <v>364</v>
      </c>
      <c r="E17" s="922"/>
      <c r="F17" s="923"/>
      <c r="G17" s="924"/>
      <c r="H17" s="93" t="s">
        <v>386</v>
      </c>
      <c r="I17" s="86"/>
      <c r="J17" s="922"/>
      <c r="K17" s="923"/>
      <c r="L17" s="924"/>
      <c r="M17" s="93" t="s">
        <v>386</v>
      </c>
      <c r="O17" s="922"/>
      <c r="P17" s="923"/>
      <c r="Q17" s="924"/>
      <c r="R17" s="93" t="s">
        <v>386</v>
      </c>
      <c r="U17" s="387"/>
      <c r="V17" s="387"/>
      <c r="W17" s="387"/>
    </row>
    <row r="18" spans="1:23" s="82" customFormat="1" ht="15.75" customHeight="1">
      <c r="A18" s="8"/>
      <c r="B18" s="8"/>
      <c r="C18" s="8"/>
      <c r="D18" s="93" t="s">
        <v>363</v>
      </c>
      <c r="E18" s="925" t="str">
        <f>IF(OR(E15="",E17="")=TRUE,"",ROUNDDOWN(E15*E17,1))</f>
        <v/>
      </c>
      <c r="F18" s="926"/>
      <c r="G18" s="927"/>
      <c r="H18" s="142" t="s">
        <v>539</v>
      </c>
      <c r="I18" s="86"/>
      <c r="J18" s="925" t="str">
        <f>IF(OR(J15="",J17="")=TRUE,"",ROUNDDOWN(J15*J17,1))</f>
        <v/>
      </c>
      <c r="K18" s="926"/>
      <c r="L18" s="927"/>
      <c r="M18" s="142" t="s">
        <v>539</v>
      </c>
      <c r="O18" s="925" t="str">
        <f>IF(OR(O15="",O17="")=TRUE,"",ROUNDDOWN(O15*O17,1))</f>
        <v/>
      </c>
      <c r="P18" s="926"/>
      <c r="Q18" s="927"/>
      <c r="R18" s="142" t="s">
        <v>539</v>
      </c>
      <c r="U18" s="387"/>
      <c r="V18" s="387"/>
      <c r="W18" s="387"/>
    </row>
    <row r="19" spans="1:23" s="82" customFormat="1" ht="15.75" customHeight="1">
      <c r="A19" s="8"/>
      <c r="B19" s="8"/>
      <c r="C19" s="8"/>
      <c r="D19" s="93" t="s">
        <v>534</v>
      </c>
      <c r="E19" s="925" t="str">
        <f>IF(OR(E16="",E17="")=TRUE,"",ROUNDDOWN(E16*E17,1))</f>
        <v/>
      </c>
      <c r="F19" s="926"/>
      <c r="G19" s="927"/>
      <c r="H19" s="142" t="s">
        <v>539</v>
      </c>
      <c r="I19" s="86"/>
      <c r="J19" s="925" t="str">
        <f>IF(OR(J16="",J17="")=TRUE,"",ROUNDDOWN(J16*J17,1))</f>
        <v/>
      </c>
      <c r="K19" s="926"/>
      <c r="L19" s="927"/>
      <c r="M19" s="142" t="s">
        <v>539</v>
      </c>
      <c r="O19" s="925" t="str">
        <f>IF(OR(O16="",O17="")=TRUE,"",ROUNDDOWN(O16*O17,1))</f>
        <v/>
      </c>
      <c r="P19" s="926"/>
      <c r="Q19" s="927"/>
      <c r="R19" s="142" t="s">
        <v>539</v>
      </c>
      <c r="U19" s="387"/>
      <c r="V19" s="387"/>
      <c r="W19" s="387"/>
    </row>
    <row r="20" spans="1:23" s="82" customFormat="1" ht="15.75" customHeight="1">
      <c r="A20" s="8"/>
      <c r="B20" s="8"/>
      <c r="C20" s="228"/>
      <c r="D20" s="229"/>
      <c r="E20" s="230"/>
      <c r="F20" s="229"/>
      <c r="G20" s="229"/>
      <c r="H20" s="229"/>
      <c r="I20" s="229"/>
      <c r="J20" s="229"/>
      <c r="K20" s="229"/>
      <c r="L20" s="229"/>
      <c r="M20" s="229"/>
      <c r="N20" s="231"/>
      <c r="O20" s="232"/>
      <c r="P20" s="229"/>
      <c r="Q20" s="229"/>
      <c r="R20" s="229"/>
      <c r="U20" s="387"/>
      <c r="V20" s="386" t="s">
        <v>876</v>
      </c>
      <c r="W20" s="386" t="s">
        <v>877</v>
      </c>
    </row>
    <row r="21" spans="1:23" s="82" customFormat="1" ht="15.75" customHeight="1">
      <c r="A21" s="8"/>
      <c r="B21" s="8"/>
      <c r="C21" s="90" t="s">
        <v>216</v>
      </c>
      <c r="D21" s="9"/>
      <c r="E21" s="9"/>
      <c r="F21" s="9"/>
      <c r="G21" s="9"/>
      <c r="H21" s="9"/>
      <c r="I21" s="9"/>
      <c r="J21" s="928" t="s">
        <v>872</v>
      </c>
      <c r="K21" s="929"/>
      <c r="L21" s="929"/>
      <c r="M21" s="9"/>
      <c r="O21" s="928" t="s">
        <v>873</v>
      </c>
      <c r="P21" s="929"/>
      <c r="Q21" s="929"/>
      <c r="R21" s="9"/>
      <c r="U21" s="387" t="str">
        <f>C21</f>
        <v>・熱交換器</v>
      </c>
      <c r="V21" s="387" t="b">
        <v>0</v>
      </c>
      <c r="W21" s="387" t="b">
        <v>0</v>
      </c>
    </row>
    <row r="22" spans="1:23" s="82" customFormat="1" ht="15.75" customHeight="1">
      <c r="A22" s="8"/>
      <c r="B22" s="8"/>
      <c r="C22" s="8"/>
      <c r="D22" s="91" t="s">
        <v>181</v>
      </c>
      <c r="E22" s="916"/>
      <c r="F22" s="917"/>
      <c r="G22" s="918"/>
      <c r="H22" s="9"/>
      <c r="J22" s="916"/>
      <c r="K22" s="917"/>
      <c r="L22" s="918"/>
      <c r="M22" s="9"/>
      <c r="O22" s="916"/>
      <c r="P22" s="917"/>
      <c r="Q22" s="918"/>
      <c r="R22" s="9"/>
      <c r="U22" s="387"/>
      <c r="V22" s="387"/>
      <c r="W22" s="387"/>
    </row>
    <row r="23" spans="1:23" s="82" customFormat="1" ht="15.75" customHeight="1">
      <c r="A23" s="8"/>
      <c r="B23" s="8"/>
      <c r="C23" s="8"/>
      <c r="D23" s="192" t="s">
        <v>306</v>
      </c>
      <c r="E23" s="916"/>
      <c r="F23" s="917"/>
      <c r="G23" s="918"/>
      <c r="H23" s="9"/>
      <c r="I23" s="18"/>
      <c r="J23" s="916"/>
      <c r="K23" s="917"/>
      <c r="L23" s="918"/>
      <c r="M23" s="9"/>
      <c r="O23" s="916"/>
      <c r="P23" s="917"/>
      <c r="Q23" s="918"/>
      <c r="R23" s="9"/>
      <c r="U23" s="387"/>
      <c r="V23" s="387"/>
      <c r="W23" s="387"/>
    </row>
    <row r="24" spans="1:23" s="82" customFormat="1" ht="15.75" customHeight="1">
      <c r="A24" s="8"/>
      <c r="B24" s="8"/>
      <c r="C24" s="8"/>
      <c r="D24" s="192" t="s">
        <v>354</v>
      </c>
      <c r="E24" s="919"/>
      <c r="F24" s="920"/>
      <c r="G24" s="921"/>
      <c r="H24" s="142" t="s">
        <v>539</v>
      </c>
      <c r="I24" s="18"/>
      <c r="J24" s="919"/>
      <c r="K24" s="920"/>
      <c r="L24" s="921"/>
      <c r="M24" s="142" t="s">
        <v>539</v>
      </c>
      <c r="O24" s="919"/>
      <c r="P24" s="920"/>
      <c r="Q24" s="921"/>
      <c r="R24" s="142" t="s">
        <v>539</v>
      </c>
      <c r="U24" s="387"/>
      <c r="V24" s="387"/>
      <c r="W24" s="387"/>
    </row>
    <row r="25" spans="1:23" s="82" customFormat="1" ht="15.75" customHeight="1">
      <c r="A25" s="8"/>
      <c r="B25" s="8"/>
      <c r="C25" s="8"/>
      <c r="D25" s="192" t="s">
        <v>353</v>
      </c>
      <c r="E25" s="922"/>
      <c r="F25" s="923"/>
      <c r="G25" s="924"/>
      <c r="H25" s="142" t="s">
        <v>355</v>
      </c>
      <c r="I25" s="18"/>
      <c r="J25" s="922"/>
      <c r="K25" s="923"/>
      <c r="L25" s="924"/>
      <c r="M25" s="142" t="s">
        <v>355</v>
      </c>
      <c r="O25" s="922"/>
      <c r="P25" s="923"/>
      <c r="Q25" s="924"/>
      <c r="R25" s="142" t="s">
        <v>355</v>
      </c>
      <c r="U25" s="387"/>
      <c r="V25" s="387"/>
      <c r="W25" s="387"/>
    </row>
    <row r="26" spans="1:23" s="82" customFormat="1" ht="15.75" customHeight="1">
      <c r="A26" s="8"/>
      <c r="B26" s="8"/>
      <c r="C26" s="8"/>
      <c r="D26" s="192" t="s">
        <v>352</v>
      </c>
      <c r="E26" s="925" t="str">
        <f>IF(OR(E24="",E25="")=TRUE,"",ROUNDDOWN(E24*E25,1))</f>
        <v/>
      </c>
      <c r="F26" s="926"/>
      <c r="G26" s="927"/>
      <c r="H26" s="142" t="s">
        <v>539</v>
      </c>
      <c r="I26" s="18"/>
      <c r="J26" s="925" t="str">
        <f>IF(OR(J24="",J25="")=TRUE,"",ROUNDDOWN(J24*J25,1))</f>
        <v/>
      </c>
      <c r="K26" s="926"/>
      <c r="L26" s="927"/>
      <c r="M26" s="142" t="s">
        <v>539</v>
      </c>
      <c r="O26" s="925" t="str">
        <f>IF(OR(O24="",O25="")=TRUE,"",ROUNDDOWN(O24*O25,1))</f>
        <v/>
      </c>
      <c r="P26" s="926"/>
      <c r="Q26" s="927"/>
      <c r="R26" s="142" t="s">
        <v>539</v>
      </c>
      <c r="U26" s="387"/>
      <c r="V26" s="387"/>
      <c r="W26" s="387"/>
    </row>
    <row r="27" spans="1:23" s="82" customFormat="1" ht="15.75" customHeight="1">
      <c r="A27" s="8"/>
      <c r="B27" s="8"/>
      <c r="C27" s="228"/>
      <c r="D27" s="229"/>
      <c r="E27" s="230"/>
      <c r="F27" s="230"/>
      <c r="G27" s="229"/>
      <c r="H27" s="229"/>
      <c r="I27" s="229"/>
      <c r="J27" s="229"/>
      <c r="K27" s="229"/>
      <c r="L27" s="229"/>
      <c r="M27" s="229"/>
      <c r="N27" s="231"/>
      <c r="O27" s="232"/>
      <c r="P27" s="229"/>
      <c r="Q27" s="229"/>
      <c r="R27" s="229"/>
      <c r="U27" s="387"/>
      <c r="V27" s="386" t="s">
        <v>876</v>
      </c>
      <c r="W27" s="386" t="s">
        <v>877</v>
      </c>
    </row>
    <row r="28" spans="1:23" ht="15.75" customHeight="1">
      <c r="B28" s="93" t="s">
        <v>358</v>
      </c>
      <c r="C28" s="9"/>
    </row>
    <row r="29" spans="1:23" ht="15.75" customHeight="1">
      <c r="A29" s="14"/>
      <c r="B29" s="15"/>
      <c r="C29" s="93" t="s">
        <v>1160</v>
      </c>
      <c r="D29" s="16"/>
      <c r="E29" s="15"/>
      <c r="F29" s="15"/>
      <c r="G29" s="15"/>
      <c r="H29" s="15"/>
      <c r="I29" s="15"/>
      <c r="J29" s="15"/>
      <c r="K29" s="17"/>
      <c r="L29" s="17"/>
      <c r="M29" s="17"/>
      <c r="N29" s="97"/>
      <c r="R29" s="222"/>
    </row>
    <row r="30" spans="1:23" ht="15.75" customHeight="1">
      <c r="A30" s="14"/>
      <c r="B30" s="15"/>
      <c r="C30" s="93"/>
      <c r="D30" s="16"/>
      <c r="E30" s="15"/>
      <c r="F30" s="15"/>
      <c r="G30" s="15"/>
      <c r="H30" s="15"/>
      <c r="I30" s="15"/>
      <c r="J30" s="15"/>
      <c r="K30" s="17"/>
      <c r="L30" s="17"/>
      <c r="M30" s="17"/>
      <c r="N30" s="97"/>
      <c r="R30" s="222"/>
    </row>
    <row r="31" spans="1:23" ht="15.75" customHeight="1">
      <c r="A31" s="14"/>
      <c r="B31" s="15"/>
      <c r="C31" s="93"/>
      <c r="D31" s="276" t="s">
        <v>681</v>
      </c>
      <c r="E31" s="274" t="s">
        <v>529</v>
      </c>
      <c r="F31" s="274"/>
      <c r="G31" s="274" t="s">
        <v>530</v>
      </c>
      <c r="H31" s="274"/>
      <c r="I31" s="274" t="s">
        <v>531</v>
      </c>
      <c r="J31" s="275"/>
      <c r="K31" s="274" t="s">
        <v>23</v>
      </c>
      <c r="L31" s="17"/>
      <c r="M31" s="17"/>
      <c r="N31" s="97"/>
      <c r="R31" s="222"/>
    </row>
    <row r="32" spans="1:23" ht="15.75" customHeight="1">
      <c r="A32" s="14"/>
      <c r="B32" s="15"/>
      <c r="C32" s="93"/>
      <c r="D32" s="16"/>
      <c r="E32" s="15"/>
      <c r="F32" s="15"/>
      <c r="G32" s="15"/>
      <c r="H32" s="15"/>
      <c r="I32" s="15"/>
      <c r="J32" s="15"/>
      <c r="K32" s="17"/>
      <c r="L32" s="17"/>
      <c r="M32" s="17"/>
      <c r="N32" s="97"/>
      <c r="R32" s="222"/>
    </row>
    <row r="33" spans="1:22" ht="15.75" customHeight="1">
      <c r="A33" s="14"/>
      <c r="B33" s="908" t="s">
        <v>667</v>
      </c>
      <c r="C33" s="909"/>
      <c r="D33" s="912" t="e">
        <f>データ参照シート!$B$120</f>
        <v>#N/A</v>
      </c>
      <c r="E33" s="897" t="s">
        <v>182</v>
      </c>
      <c r="F33" s="897" t="s">
        <v>183</v>
      </c>
      <c r="G33" s="897" t="s">
        <v>184</v>
      </c>
      <c r="H33" s="897" t="s">
        <v>185</v>
      </c>
      <c r="I33" s="897" t="s">
        <v>186</v>
      </c>
      <c r="J33" s="897" t="s">
        <v>187</v>
      </c>
      <c r="K33" s="897" t="s">
        <v>188</v>
      </c>
      <c r="L33" s="897" t="s">
        <v>189</v>
      </c>
      <c r="M33" s="897" t="s">
        <v>190</v>
      </c>
      <c r="N33" s="897" t="s">
        <v>191</v>
      </c>
      <c r="O33" s="897" t="s">
        <v>192</v>
      </c>
      <c r="P33" s="897" t="s">
        <v>193</v>
      </c>
      <c r="Q33" s="898" t="s">
        <v>476</v>
      </c>
      <c r="R33" s="899"/>
    </row>
    <row r="34" spans="1:22" ht="15.75" customHeight="1">
      <c r="B34" s="910"/>
      <c r="C34" s="911"/>
      <c r="D34" s="913"/>
      <c r="E34" s="692"/>
      <c r="F34" s="692"/>
      <c r="G34" s="692"/>
      <c r="H34" s="692"/>
      <c r="I34" s="692"/>
      <c r="J34" s="692"/>
      <c r="K34" s="692"/>
      <c r="L34" s="692"/>
      <c r="M34" s="692"/>
      <c r="N34" s="692"/>
      <c r="O34" s="692"/>
      <c r="P34" s="692"/>
      <c r="Q34" s="692"/>
      <c r="R34" s="692"/>
    </row>
    <row r="35" spans="1:22" ht="26.25" customHeight="1">
      <c r="B35" s="209" t="s">
        <v>473</v>
      </c>
      <c r="C35" s="904" t="s">
        <v>477</v>
      </c>
      <c r="D35" s="905"/>
      <c r="E35" s="453"/>
      <c r="F35" s="453"/>
      <c r="G35" s="453"/>
      <c r="H35" s="453"/>
      <c r="I35" s="453"/>
      <c r="J35" s="453"/>
      <c r="K35" s="453"/>
      <c r="L35" s="453"/>
      <c r="M35" s="453"/>
      <c r="N35" s="453"/>
      <c r="O35" s="453"/>
      <c r="P35" s="453"/>
      <c r="Q35" s="900">
        <f>SUM(E35:P35)</f>
        <v>0</v>
      </c>
      <c r="R35" s="900"/>
      <c r="U35" s="93"/>
    </row>
    <row r="36" spans="1:22" s="17" customFormat="1" ht="26.25" customHeight="1">
      <c r="A36" s="8"/>
      <c r="B36" s="209" t="s">
        <v>474</v>
      </c>
      <c r="C36" s="906" t="s">
        <v>478</v>
      </c>
      <c r="D36" s="907"/>
      <c r="E36" s="453"/>
      <c r="F36" s="453"/>
      <c r="G36" s="453"/>
      <c r="H36" s="453"/>
      <c r="I36" s="453"/>
      <c r="J36" s="453"/>
      <c r="K36" s="453"/>
      <c r="L36" s="453"/>
      <c r="M36" s="453"/>
      <c r="N36" s="453"/>
      <c r="O36" s="453"/>
      <c r="P36" s="453"/>
      <c r="Q36" s="900">
        <f>SUM(E36:P36)</f>
        <v>0</v>
      </c>
      <c r="R36" s="900"/>
      <c r="S36" s="9"/>
      <c r="U36" s="273"/>
      <c r="V36" s="9"/>
    </row>
    <row r="37" spans="1:22" s="17" customFormat="1" ht="26.25" customHeight="1">
      <c r="A37" s="8"/>
      <c r="B37" s="8"/>
      <c r="J37" s="145"/>
      <c r="K37" s="146"/>
      <c r="L37" s="146"/>
      <c r="M37" s="146"/>
      <c r="N37" s="97"/>
      <c r="O37" s="90"/>
      <c r="P37" s="896" t="s">
        <v>209</v>
      </c>
      <c r="Q37" s="766"/>
      <c r="R37" s="655" t="e">
        <f>ROUNDDOWN(Q35/Q36*100,1)</f>
        <v>#DIV/0!</v>
      </c>
      <c r="S37" s="271" t="s">
        <v>392</v>
      </c>
      <c r="U37" s="273"/>
      <c r="V37" s="9"/>
    </row>
    <row r="38" spans="1:22" ht="15.75" customHeight="1">
      <c r="S38" s="93"/>
      <c r="U38" s="93"/>
    </row>
    <row r="39" spans="1:22" ht="15.75" customHeight="1">
      <c r="B39" s="908" t="s">
        <v>667</v>
      </c>
      <c r="C39" s="909"/>
      <c r="D39" s="912" t="e">
        <f>データ参照シート!$B$121</f>
        <v>#N/A</v>
      </c>
      <c r="E39" s="897" t="s">
        <v>182</v>
      </c>
      <c r="F39" s="897" t="s">
        <v>183</v>
      </c>
      <c r="G39" s="897" t="s">
        <v>184</v>
      </c>
      <c r="H39" s="897" t="s">
        <v>185</v>
      </c>
      <c r="I39" s="897" t="s">
        <v>186</v>
      </c>
      <c r="J39" s="897" t="s">
        <v>187</v>
      </c>
      <c r="K39" s="897" t="s">
        <v>188</v>
      </c>
      <c r="L39" s="897" t="s">
        <v>189</v>
      </c>
      <c r="M39" s="897" t="s">
        <v>190</v>
      </c>
      <c r="N39" s="897" t="s">
        <v>191</v>
      </c>
      <c r="O39" s="897" t="s">
        <v>192</v>
      </c>
      <c r="P39" s="897" t="s">
        <v>193</v>
      </c>
      <c r="Q39" s="898" t="s">
        <v>476</v>
      </c>
      <c r="R39" s="899"/>
      <c r="S39" s="93"/>
    </row>
    <row r="40" spans="1:22" ht="15.75" customHeight="1">
      <c r="B40" s="910"/>
      <c r="C40" s="911"/>
      <c r="D40" s="913"/>
      <c r="E40" s="692"/>
      <c r="F40" s="692"/>
      <c r="G40" s="692"/>
      <c r="H40" s="692"/>
      <c r="I40" s="692"/>
      <c r="J40" s="692"/>
      <c r="K40" s="692"/>
      <c r="L40" s="692"/>
      <c r="M40" s="692"/>
      <c r="N40" s="692"/>
      <c r="O40" s="692"/>
      <c r="P40" s="692"/>
      <c r="Q40" s="692"/>
      <c r="R40" s="692"/>
      <c r="S40" s="93"/>
    </row>
    <row r="41" spans="1:22" ht="26.25" customHeight="1">
      <c r="B41" s="209" t="s">
        <v>473</v>
      </c>
      <c r="C41" s="904" t="s">
        <v>477</v>
      </c>
      <c r="D41" s="905"/>
      <c r="E41" s="453"/>
      <c r="F41" s="453"/>
      <c r="G41" s="453"/>
      <c r="H41" s="453"/>
      <c r="I41" s="453"/>
      <c r="J41" s="453"/>
      <c r="K41" s="453"/>
      <c r="L41" s="453"/>
      <c r="M41" s="453"/>
      <c r="N41" s="453"/>
      <c r="O41" s="453"/>
      <c r="P41" s="453"/>
      <c r="Q41" s="900">
        <f>SUM(E41:P41)</f>
        <v>0</v>
      </c>
      <c r="R41" s="900"/>
      <c r="S41" s="93"/>
    </row>
    <row r="42" spans="1:22" ht="26.25" customHeight="1">
      <c r="B42" s="209" t="s">
        <v>474</v>
      </c>
      <c r="C42" s="906" t="s">
        <v>478</v>
      </c>
      <c r="D42" s="907"/>
      <c r="E42" s="453"/>
      <c r="F42" s="453"/>
      <c r="G42" s="453"/>
      <c r="H42" s="453"/>
      <c r="I42" s="453"/>
      <c r="J42" s="453"/>
      <c r="K42" s="453"/>
      <c r="L42" s="453"/>
      <c r="M42" s="453"/>
      <c r="N42" s="453"/>
      <c r="O42" s="453"/>
      <c r="P42" s="453"/>
      <c r="Q42" s="900">
        <f>SUM(E42:P42)</f>
        <v>0</v>
      </c>
      <c r="R42" s="900"/>
      <c r="S42" s="93"/>
    </row>
    <row r="43" spans="1:22" ht="26.25" customHeight="1">
      <c r="C43" s="17"/>
      <c r="D43" s="17"/>
      <c r="E43" s="17"/>
      <c r="F43" s="17"/>
      <c r="G43" s="17"/>
      <c r="H43" s="17"/>
      <c r="I43" s="17"/>
      <c r="J43" s="145"/>
      <c r="K43" s="146"/>
      <c r="L43" s="146"/>
      <c r="M43" s="146"/>
      <c r="N43" s="97"/>
      <c r="O43" s="90"/>
      <c r="P43" s="896" t="s">
        <v>209</v>
      </c>
      <c r="Q43" s="766"/>
      <c r="R43" s="655" t="e">
        <f>ROUNDDOWN(Q41/Q42*100,1)</f>
        <v>#DIV/0!</v>
      </c>
      <c r="S43" s="271" t="s">
        <v>392</v>
      </c>
    </row>
    <row r="44" spans="1:22" ht="15.75" customHeight="1">
      <c r="S44" s="93"/>
    </row>
    <row r="45" spans="1:22" ht="15.75" customHeight="1">
      <c r="B45" s="908" t="s">
        <v>667</v>
      </c>
      <c r="C45" s="909"/>
      <c r="D45" s="912" t="e">
        <f>データ参照シート!$B$122</f>
        <v>#N/A</v>
      </c>
      <c r="E45" s="897" t="s">
        <v>182</v>
      </c>
      <c r="F45" s="897" t="s">
        <v>183</v>
      </c>
      <c r="G45" s="897" t="s">
        <v>184</v>
      </c>
      <c r="H45" s="897" t="s">
        <v>185</v>
      </c>
      <c r="I45" s="897" t="s">
        <v>186</v>
      </c>
      <c r="J45" s="897" t="s">
        <v>187</v>
      </c>
      <c r="K45" s="897" t="s">
        <v>188</v>
      </c>
      <c r="L45" s="897" t="s">
        <v>189</v>
      </c>
      <c r="M45" s="897" t="s">
        <v>190</v>
      </c>
      <c r="N45" s="897" t="s">
        <v>191</v>
      </c>
      <c r="O45" s="897" t="s">
        <v>192</v>
      </c>
      <c r="P45" s="897" t="s">
        <v>193</v>
      </c>
      <c r="Q45" s="898" t="s">
        <v>476</v>
      </c>
      <c r="R45" s="899"/>
      <c r="S45" s="93"/>
    </row>
    <row r="46" spans="1:22" ht="15.75" customHeight="1">
      <c r="B46" s="910"/>
      <c r="C46" s="911"/>
      <c r="D46" s="913"/>
      <c r="E46" s="692"/>
      <c r="F46" s="692"/>
      <c r="G46" s="692"/>
      <c r="H46" s="692"/>
      <c r="I46" s="692"/>
      <c r="J46" s="692"/>
      <c r="K46" s="692"/>
      <c r="L46" s="692"/>
      <c r="M46" s="692"/>
      <c r="N46" s="692"/>
      <c r="O46" s="692"/>
      <c r="P46" s="692"/>
      <c r="Q46" s="692"/>
      <c r="R46" s="692"/>
      <c r="S46" s="93"/>
    </row>
    <row r="47" spans="1:22" ht="26.25" customHeight="1">
      <c r="B47" s="209" t="s">
        <v>473</v>
      </c>
      <c r="C47" s="904" t="s">
        <v>477</v>
      </c>
      <c r="D47" s="905"/>
      <c r="E47" s="453"/>
      <c r="F47" s="453"/>
      <c r="G47" s="453"/>
      <c r="H47" s="453"/>
      <c r="I47" s="453"/>
      <c r="J47" s="453"/>
      <c r="K47" s="453"/>
      <c r="L47" s="453"/>
      <c r="M47" s="453"/>
      <c r="N47" s="453"/>
      <c r="O47" s="453"/>
      <c r="P47" s="453"/>
      <c r="Q47" s="900">
        <f>SUM(E47:P47)</f>
        <v>0</v>
      </c>
      <c r="R47" s="900"/>
      <c r="S47" s="93"/>
    </row>
    <row r="48" spans="1:22" ht="26.25" customHeight="1">
      <c r="B48" s="209" t="s">
        <v>474</v>
      </c>
      <c r="C48" s="906" t="s">
        <v>478</v>
      </c>
      <c r="D48" s="907"/>
      <c r="E48" s="453"/>
      <c r="F48" s="453"/>
      <c r="G48" s="453"/>
      <c r="H48" s="453"/>
      <c r="I48" s="453"/>
      <c r="J48" s="453"/>
      <c r="K48" s="453"/>
      <c r="L48" s="453"/>
      <c r="M48" s="453"/>
      <c r="N48" s="453"/>
      <c r="O48" s="453"/>
      <c r="P48" s="453"/>
      <c r="Q48" s="900">
        <f>SUM(E48:P48)</f>
        <v>0</v>
      </c>
      <c r="R48" s="900"/>
      <c r="S48" s="93"/>
    </row>
    <row r="49" spans="2:19" ht="26.25" customHeight="1">
      <c r="C49" s="17"/>
      <c r="D49" s="17"/>
      <c r="E49" s="17"/>
      <c r="F49" s="17"/>
      <c r="G49" s="17"/>
      <c r="H49" s="17"/>
      <c r="I49" s="17"/>
      <c r="J49" s="145"/>
      <c r="K49" s="146"/>
      <c r="L49" s="146"/>
      <c r="M49" s="146"/>
      <c r="N49" s="97"/>
      <c r="O49" s="90"/>
      <c r="P49" s="896" t="s">
        <v>209</v>
      </c>
      <c r="Q49" s="766"/>
      <c r="R49" s="655" t="e">
        <f>ROUNDDOWN(Q47/Q48*100,1)</f>
        <v>#DIV/0!</v>
      </c>
      <c r="S49" s="271" t="s">
        <v>392</v>
      </c>
    </row>
    <row r="50" spans="2:19" ht="15.75" customHeight="1">
      <c r="S50" s="93"/>
    </row>
    <row r="51" spans="2:19" ht="15.75" customHeight="1">
      <c r="B51" s="908" t="s">
        <v>667</v>
      </c>
      <c r="C51" s="909"/>
      <c r="D51" s="912" t="e">
        <f>データ参照シート!$B$123</f>
        <v>#N/A</v>
      </c>
      <c r="E51" s="897" t="s">
        <v>182</v>
      </c>
      <c r="F51" s="897" t="s">
        <v>183</v>
      </c>
      <c r="G51" s="897" t="s">
        <v>184</v>
      </c>
      <c r="H51" s="897" t="s">
        <v>185</v>
      </c>
      <c r="I51" s="897" t="s">
        <v>186</v>
      </c>
      <c r="J51" s="897" t="s">
        <v>187</v>
      </c>
      <c r="K51" s="897" t="s">
        <v>188</v>
      </c>
      <c r="L51" s="897" t="s">
        <v>189</v>
      </c>
      <c r="M51" s="897" t="s">
        <v>190</v>
      </c>
      <c r="N51" s="897" t="s">
        <v>191</v>
      </c>
      <c r="O51" s="897" t="s">
        <v>192</v>
      </c>
      <c r="P51" s="897" t="s">
        <v>193</v>
      </c>
      <c r="Q51" s="898" t="s">
        <v>476</v>
      </c>
      <c r="R51" s="899"/>
      <c r="S51" s="93"/>
    </row>
    <row r="52" spans="2:19" ht="15.75" customHeight="1">
      <c r="B52" s="910"/>
      <c r="C52" s="911"/>
      <c r="D52" s="913"/>
      <c r="E52" s="692"/>
      <c r="F52" s="692"/>
      <c r="G52" s="692"/>
      <c r="H52" s="692"/>
      <c r="I52" s="692"/>
      <c r="J52" s="692"/>
      <c r="K52" s="692"/>
      <c r="L52" s="692"/>
      <c r="M52" s="692"/>
      <c r="N52" s="692"/>
      <c r="O52" s="692"/>
      <c r="P52" s="692"/>
      <c r="Q52" s="692"/>
      <c r="R52" s="692"/>
      <c r="S52" s="93"/>
    </row>
    <row r="53" spans="2:19" ht="26.25" customHeight="1">
      <c r="B53" s="209" t="s">
        <v>473</v>
      </c>
      <c r="C53" s="904" t="s">
        <v>477</v>
      </c>
      <c r="D53" s="905"/>
      <c r="E53" s="453"/>
      <c r="F53" s="453"/>
      <c r="G53" s="453"/>
      <c r="H53" s="453"/>
      <c r="I53" s="453"/>
      <c r="J53" s="453"/>
      <c r="K53" s="453"/>
      <c r="L53" s="453"/>
      <c r="M53" s="453"/>
      <c r="N53" s="453"/>
      <c r="O53" s="453"/>
      <c r="P53" s="453"/>
      <c r="Q53" s="900">
        <f>SUM(E53:P53)</f>
        <v>0</v>
      </c>
      <c r="R53" s="900"/>
      <c r="S53" s="93"/>
    </row>
    <row r="54" spans="2:19" ht="26.25" customHeight="1">
      <c r="B54" s="209" t="s">
        <v>474</v>
      </c>
      <c r="C54" s="906" t="s">
        <v>478</v>
      </c>
      <c r="D54" s="907"/>
      <c r="E54" s="453"/>
      <c r="F54" s="453"/>
      <c r="G54" s="453"/>
      <c r="H54" s="453"/>
      <c r="I54" s="453"/>
      <c r="J54" s="453"/>
      <c r="K54" s="453"/>
      <c r="L54" s="453"/>
      <c r="M54" s="453"/>
      <c r="N54" s="453"/>
      <c r="O54" s="453"/>
      <c r="P54" s="453"/>
      <c r="Q54" s="900">
        <f>SUM(E54:P54)</f>
        <v>0</v>
      </c>
      <c r="R54" s="900"/>
      <c r="S54" s="93"/>
    </row>
    <row r="55" spans="2:19" ht="26.25" customHeight="1">
      <c r="C55" s="17"/>
      <c r="D55" s="17"/>
      <c r="E55" s="17"/>
      <c r="F55" s="17"/>
      <c r="G55" s="17"/>
      <c r="H55" s="17"/>
      <c r="I55" s="17"/>
      <c r="J55" s="145"/>
      <c r="K55" s="146"/>
      <c r="L55" s="146"/>
      <c r="M55" s="146"/>
      <c r="N55" s="97"/>
      <c r="O55" s="90"/>
      <c r="P55" s="896" t="s">
        <v>209</v>
      </c>
      <c r="Q55" s="766"/>
      <c r="R55" s="655" t="e">
        <f>ROUNDDOWN(Q53/Q54*100,1)</f>
        <v>#DIV/0!</v>
      </c>
      <c r="S55" s="271" t="s">
        <v>392</v>
      </c>
    </row>
    <row r="56" spans="2:19" ht="15.75" customHeight="1">
      <c r="C56" s="17"/>
      <c r="D56" s="17"/>
      <c r="E56" s="17"/>
      <c r="F56" s="17"/>
      <c r="G56" s="17"/>
      <c r="H56" s="17"/>
      <c r="I56" s="17"/>
      <c r="J56" s="145"/>
      <c r="K56" s="146"/>
      <c r="L56" s="146"/>
      <c r="M56" s="146"/>
      <c r="N56" s="97"/>
      <c r="O56" s="90"/>
      <c r="P56" s="145"/>
      <c r="Q56" s="237"/>
      <c r="R56" s="493"/>
      <c r="S56" s="271"/>
    </row>
    <row r="57" spans="2:19" ht="26.25" customHeight="1">
      <c r="C57" s="17"/>
      <c r="D57" s="494" t="s">
        <v>1161</v>
      </c>
      <c r="E57" s="901">
        <f>ROUNDDOWN(SUM(Q35,Q41,Q47,Q53),0)</f>
        <v>0</v>
      </c>
      <c r="F57" s="902"/>
      <c r="G57" s="903"/>
      <c r="H57" s="494" t="s">
        <v>1203</v>
      </c>
      <c r="I57" s="17"/>
      <c r="J57" s="145"/>
      <c r="K57" s="146"/>
      <c r="L57" s="146"/>
      <c r="M57" s="146"/>
      <c r="N57" s="97"/>
      <c r="O57" s="90"/>
      <c r="P57" s="145"/>
      <c r="Q57" s="237"/>
      <c r="R57" s="493"/>
      <c r="S57" s="271"/>
    </row>
    <row r="58" spans="2:19" ht="15.75" customHeight="1">
      <c r="C58" s="17"/>
      <c r="D58" s="17"/>
      <c r="E58" s="17"/>
      <c r="F58" s="17"/>
      <c r="G58" s="17"/>
      <c r="H58" s="17"/>
      <c r="I58" s="17"/>
      <c r="J58" s="145"/>
      <c r="K58" s="146"/>
      <c r="L58" s="146"/>
      <c r="M58" s="146"/>
      <c r="N58" s="97"/>
      <c r="O58" s="90"/>
      <c r="P58" s="145"/>
      <c r="Q58" s="237"/>
      <c r="R58" s="493"/>
      <c r="S58" s="271"/>
    </row>
    <row r="59" spans="2:19" ht="15.75" customHeight="1">
      <c r="C59" s="494" t="s">
        <v>1068</v>
      </c>
      <c r="D59" s="271"/>
      <c r="E59" s="17"/>
      <c r="F59" s="17"/>
      <c r="G59" s="17"/>
      <c r="H59" s="17"/>
      <c r="I59" s="17"/>
      <c r="J59" s="145"/>
      <c r="K59" s="146"/>
      <c r="L59" s="146"/>
      <c r="M59" s="146"/>
      <c r="N59" s="97"/>
      <c r="O59" s="90"/>
      <c r="P59" s="145"/>
      <c r="Q59" s="237"/>
      <c r="R59" s="493"/>
      <c r="S59" s="271"/>
    </row>
    <row r="60" spans="2:19" ht="26.25" customHeight="1">
      <c r="C60" s="271"/>
      <c r="D60" s="494" t="s">
        <v>1069</v>
      </c>
      <c r="E60" s="893" t="str">
        <f>IF(データ参照シート!B2="温度差エネルギー利用",データ参照シート!$B$199,"-")</f>
        <v>-</v>
      </c>
      <c r="F60" s="894"/>
      <c r="G60" s="895"/>
      <c r="H60" s="494" t="s">
        <v>1293</v>
      </c>
      <c r="I60" s="17"/>
      <c r="J60" s="145"/>
      <c r="K60" s="146"/>
      <c r="L60" s="146"/>
      <c r="M60" s="146"/>
      <c r="N60" s="97"/>
      <c r="O60" s="90"/>
      <c r="P60" s="145"/>
      <c r="Q60" s="237"/>
      <c r="R60" s="493"/>
      <c r="S60" s="271"/>
    </row>
    <row r="61" spans="2:19" ht="15.75" customHeight="1">
      <c r="C61" s="17"/>
      <c r="D61" s="17"/>
      <c r="E61" s="17"/>
      <c r="F61" s="17"/>
      <c r="G61" s="17"/>
      <c r="H61" s="17"/>
      <c r="I61" s="17"/>
      <c r="J61" s="145"/>
      <c r="K61" s="146"/>
      <c r="L61" s="146"/>
      <c r="M61" s="146"/>
      <c r="N61" s="97"/>
      <c r="O61" s="90"/>
      <c r="P61" s="145"/>
      <c r="Q61" s="237"/>
      <c r="R61" s="493"/>
      <c r="S61" s="271"/>
    </row>
  </sheetData>
  <sheetProtection sheet="1" objects="1" scenarios="1" insertColumns="0" insertRows="0"/>
  <mergeCells count="140">
    <mergeCell ref="Q35:R35"/>
    <mergeCell ref="B33:C34"/>
    <mergeCell ref="D33:D34"/>
    <mergeCell ref="E33:E34"/>
    <mergeCell ref="J5:L5"/>
    <mergeCell ref="O5:Q5"/>
    <mergeCell ref="J12:L12"/>
    <mergeCell ref="O12:Q12"/>
    <mergeCell ref="O22:Q22"/>
    <mergeCell ref="O23:Q23"/>
    <mergeCell ref="O24:Q24"/>
    <mergeCell ref="F33:F34"/>
    <mergeCell ref="O6:Q6"/>
    <mergeCell ref="O7:Q7"/>
    <mergeCell ref="J17:L17"/>
    <mergeCell ref="O13:Q13"/>
    <mergeCell ref="J19:L19"/>
    <mergeCell ref="O16:Q16"/>
    <mergeCell ref="O17:Q17"/>
    <mergeCell ref="J18:L18"/>
    <mergeCell ref="O25:Q25"/>
    <mergeCell ref="O26:Q26"/>
    <mergeCell ref="O21:Q21"/>
    <mergeCell ref="O8:Q8"/>
    <mergeCell ref="B2:K2"/>
    <mergeCell ref="J13:L13"/>
    <mergeCell ref="J14:L14"/>
    <mergeCell ref="J15:L15"/>
    <mergeCell ref="J16:L16"/>
    <mergeCell ref="E16:G16"/>
    <mergeCell ref="E17:G17"/>
    <mergeCell ref="E6:G6"/>
    <mergeCell ref="E7:G7"/>
    <mergeCell ref="E13:G13"/>
    <mergeCell ref="E14:G14"/>
    <mergeCell ref="E15:G15"/>
    <mergeCell ref="J6:L6"/>
    <mergeCell ref="J7:L7"/>
    <mergeCell ref="E8:G8"/>
    <mergeCell ref="E9:G9"/>
    <mergeCell ref="E10:G10"/>
    <mergeCell ref="J8:L8"/>
    <mergeCell ref="J9:L9"/>
    <mergeCell ref="J10:L10"/>
    <mergeCell ref="O9:Q9"/>
    <mergeCell ref="O10:Q10"/>
    <mergeCell ref="P33:P34"/>
    <mergeCell ref="Q33:R34"/>
    <mergeCell ref="J26:L26"/>
    <mergeCell ref="E22:G22"/>
    <mergeCell ref="E26:G26"/>
    <mergeCell ref="E23:G23"/>
    <mergeCell ref="J21:L21"/>
    <mergeCell ref="J23:L23"/>
    <mergeCell ref="O19:Q19"/>
    <mergeCell ref="E24:G24"/>
    <mergeCell ref="E25:G25"/>
    <mergeCell ref="O18:Q18"/>
    <mergeCell ref="O14:Q14"/>
    <mergeCell ref="O15:Q15"/>
    <mergeCell ref="J22:L22"/>
    <mergeCell ref="J24:L24"/>
    <mergeCell ref="J25:L25"/>
    <mergeCell ref="E18:G18"/>
    <mergeCell ref="E19:G19"/>
    <mergeCell ref="G33:G34"/>
    <mergeCell ref="H33:H34"/>
    <mergeCell ref="I33:I34"/>
    <mergeCell ref="J33:J34"/>
    <mergeCell ref="K33:K34"/>
    <mergeCell ref="L33:L34"/>
    <mergeCell ref="M33:M34"/>
    <mergeCell ref="N33:N34"/>
    <mergeCell ref="O33:O34"/>
    <mergeCell ref="B39:C40"/>
    <mergeCell ref="D39:D40"/>
    <mergeCell ref="E39:E40"/>
    <mergeCell ref="F39:F40"/>
    <mergeCell ref="G39:G40"/>
    <mergeCell ref="C36:D36"/>
    <mergeCell ref="C35:D35"/>
    <mergeCell ref="Q36:R36"/>
    <mergeCell ref="L39:L40"/>
    <mergeCell ref="M39:M40"/>
    <mergeCell ref="H39:H40"/>
    <mergeCell ref="I39:I40"/>
    <mergeCell ref="J39:J40"/>
    <mergeCell ref="K39:K40"/>
    <mergeCell ref="N39:N40"/>
    <mergeCell ref="O39:O40"/>
    <mergeCell ref="P39:P40"/>
    <mergeCell ref="Q39:R40"/>
    <mergeCell ref="P37:Q37"/>
    <mergeCell ref="Q41:R41"/>
    <mergeCell ref="C42:D42"/>
    <mergeCell ref="Q42:R42"/>
    <mergeCell ref="P43:Q43"/>
    <mergeCell ref="B45:C46"/>
    <mergeCell ref="D45:D46"/>
    <mergeCell ref="E45:E46"/>
    <mergeCell ref="F45:F46"/>
    <mergeCell ref="G45:G46"/>
    <mergeCell ref="H45:H46"/>
    <mergeCell ref="C41:D41"/>
    <mergeCell ref="O45:O46"/>
    <mergeCell ref="P45:P46"/>
    <mergeCell ref="Q45:R46"/>
    <mergeCell ref="C47:D47"/>
    <mergeCell ref="Q47:R47"/>
    <mergeCell ref="C48:D48"/>
    <mergeCell ref="Q48:R48"/>
    <mergeCell ref="I45:I46"/>
    <mergeCell ref="J45:J46"/>
    <mergeCell ref="K45:K46"/>
    <mergeCell ref="L45:L46"/>
    <mergeCell ref="M45:M46"/>
    <mergeCell ref="N45:N46"/>
    <mergeCell ref="P49:Q49"/>
    <mergeCell ref="B51:C52"/>
    <mergeCell ref="D51:D52"/>
    <mergeCell ref="E51:E52"/>
    <mergeCell ref="F51:F52"/>
    <mergeCell ref="G51:G52"/>
    <mergeCell ref="H51:H52"/>
    <mergeCell ref="I51:I52"/>
    <mergeCell ref="J51:J52"/>
    <mergeCell ref="K51:K52"/>
    <mergeCell ref="E60:G60"/>
    <mergeCell ref="C53:D53"/>
    <mergeCell ref="Q53:R53"/>
    <mergeCell ref="C54:D54"/>
    <mergeCell ref="Q54:R54"/>
    <mergeCell ref="P55:Q55"/>
    <mergeCell ref="L51:L52"/>
    <mergeCell ref="M51:M52"/>
    <mergeCell ref="N51:N52"/>
    <mergeCell ref="O51:O52"/>
    <mergeCell ref="P51:P52"/>
    <mergeCell ref="Q51:R52"/>
    <mergeCell ref="E57:G57"/>
  </mergeCells>
  <phoneticPr fontId="2"/>
  <conditionalFormatting sqref="J13:M19">
    <cfRule type="expression" dxfId="32" priority="11" stopIfTrue="1">
      <formula>$V$12=FALSE</formula>
    </cfRule>
  </conditionalFormatting>
  <conditionalFormatting sqref="J22:M26">
    <cfRule type="expression" dxfId="31" priority="9" stopIfTrue="1">
      <formula>$V$21=FALSE</formula>
    </cfRule>
  </conditionalFormatting>
  <conditionalFormatting sqref="O22:R26">
    <cfRule type="expression" dxfId="30" priority="6" stopIfTrue="1">
      <formula>$W$21=FALSE</formula>
    </cfRule>
  </conditionalFormatting>
  <conditionalFormatting sqref="O13:R19">
    <cfRule type="expression" dxfId="29" priority="4" stopIfTrue="1">
      <formula>$W$12=FALSE</formula>
    </cfRule>
  </conditionalFormatting>
  <conditionalFormatting sqref="B33:R36 P37:R37 B39:R42 P43:R43 B45:R48 P49:R49 B51:R54 P55:R55">
    <cfRule type="expression" dxfId="28" priority="1" stopIfTrue="1">
      <formula>$V$1&lt;&gt;"温度差エネルギー利用"</formula>
    </cfRule>
  </conditionalFormatting>
  <dataValidations count="1">
    <dataValidation allowBlank="1" showErrorMessage="1" sqref="E35:P36 E41:P42 E47:P48 E53:P54"/>
  </dataValidations>
  <pageMargins left="0.43307086614173229" right="0" top="0.15748031496062992" bottom="0.15748031496062992" header="0.31496062992125984" footer="0.31496062992125984"/>
  <pageSetup paperSize="9" scale="90" fitToHeight="0" orientation="landscape" blackAndWhite="1" r:id="rId1"/>
  <rowBreaks count="1" manualBreakCount="1">
    <brk id="27"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236869" r:id="rId4" name="Check Box 5">
              <controlPr defaultSize="0" autoFill="0" autoLine="0" autoPict="0">
                <anchor moveWithCells="1">
                  <from>
                    <xdr:col>3</xdr:col>
                    <xdr:colOff>1619250</xdr:colOff>
                    <xdr:row>29</xdr:row>
                    <xdr:rowOff>114300</xdr:rowOff>
                  </from>
                  <to>
                    <xdr:col>3</xdr:col>
                    <xdr:colOff>1876425</xdr:colOff>
                    <xdr:row>31</xdr:row>
                    <xdr:rowOff>66675</xdr:rowOff>
                  </to>
                </anchor>
              </controlPr>
            </control>
          </mc:Choice>
        </mc:AlternateContent>
        <mc:AlternateContent xmlns:mc="http://schemas.openxmlformats.org/markup-compatibility/2006">
          <mc:Choice Requires="x14">
            <control shapeId="3236870" r:id="rId5" name="Check Box 6">
              <controlPr defaultSize="0" autoFill="0" autoLine="0" autoPict="0">
                <anchor moveWithCells="1">
                  <from>
                    <xdr:col>5</xdr:col>
                    <xdr:colOff>314325</xdr:colOff>
                    <xdr:row>29</xdr:row>
                    <xdr:rowOff>114300</xdr:rowOff>
                  </from>
                  <to>
                    <xdr:col>6</xdr:col>
                    <xdr:colOff>0</xdr:colOff>
                    <xdr:row>31</xdr:row>
                    <xdr:rowOff>66675</xdr:rowOff>
                  </to>
                </anchor>
              </controlPr>
            </control>
          </mc:Choice>
        </mc:AlternateContent>
        <mc:AlternateContent xmlns:mc="http://schemas.openxmlformats.org/markup-compatibility/2006">
          <mc:Choice Requires="x14">
            <control shapeId="3236871" r:id="rId6" name="Check Box 7">
              <controlPr defaultSize="0" autoFill="0" autoLine="0" autoPict="0">
                <anchor moveWithCells="1">
                  <from>
                    <xdr:col>7</xdr:col>
                    <xdr:colOff>323850</xdr:colOff>
                    <xdr:row>29</xdr:row>
                    <xdr:rowOff>114300</xdr:rowOff>
                  </from>
                  <to>
                    <xdr:col>8</xdr:col>
                    <xdr:colOff>9525</xdr:colOff>
                    <xdr:row>31</xdr:row>
                    <xdr:rowOff>66675</xdr:rowOff>
                  </to>
                </anchor>
              </controlPr>
            </control>
          </mc:Choice>
        </mc:AlternateContent>
        <mc:AlternateContent xmlns:mc="http://schemas.openxmlformats.org/markup-compatibility/2006">
          <mc:Choice Requires="x14">
            <control shapeId="3236872" r:id="rId7" name="Check Box 8">
              <controlPr defaultSize="0" autoFill="0" autoLine="0" autoPict="0">
                <anchor moveWithCells="1">
                  <from>
                    <xdr:col>9</xdr:col>
                    <xdr:colOff>333375</xdr:colOff>
                    <xdr:row>29</xdr:row>
                    <xdr:rowOff>114300</xdr:rowOff>
                  </from>
                  <to>
                    <xdr:col>10</xdr:col>
                    <xdr:colOff>19050</xdr:colOff>
                    <xdr:row>31</xdr:row>
                    <xdr:rowOff>66675</xdr:rowOff>
                  </to>
                </anchor>
              </controlPr>
            </control>
          </mc:Choice>
        </mc:AlternateContent>
        <mc:AlternateContent xmlns:mc="http://schemas.openxmlformats.org/markup-compatibility/2006">
          <mc:Choice Requires="x14">
            <control shapeId="3236875" r:id="rId8" name="Check Box 11">
              <controlPr defaultSize="0" autoFill="0" autoLine="0" autoPict="0">
                <anchor moveWithCells="1">
                  <from>
                    <xdr:col>9</xdr:col>
                    <xdr:colOff>238125</xdr:colOff>
                    <xdr:row>10</xdr:row>
                    <xdr:rowOff>190500</xdr:rowOff>
                  </from>
                  <to>
                    <xdr:col>9</xdr:col>
                    <xdr:colOff>466725</xdr:colOff>
                    <xdr:row>12</xdr:row>
                    <xdr:rowOff>0</xdr:rowOff>
                  </to>
                </anchor>
              </controlPr>
            </control>
          </mc:Choice>
        </mc:AlternateContent>
        <mc:AlternateContent xmlns:mc="http://schemas.openxmlformats.org/markup-compatibility/2006">
          <mc:Choice Requires="x14">
            <control shapeId="3236876" r:id="rId9" name="Check Box 12">
              <controlPr defaultSize="0" autoFill="0" autoLine="0" autoPict="0">
                <anchor moveWithCells="1">
                  <from>
                    <xdr:col>14</xdr:col>
                    <xdr:colOff>190500</xdr:colOff>
                    <xdr:row>10</xdr:row>
                    <xdr:rowOff>190500</xdr:rowOff>
                  </from>
                  <to>
                    <xdr:col>14</xdr:col>
                    <xdr:colOff>419100</xdr:colOff>
                    <xdr:row>12</xdr:row>
                    <xdr:rowOff>0</xdr:rowOff>
                  </to>
                </anchor>
              </controlPr>
            </control>
          </mc:Choice>
        </mc:AlternateContent>
        <mc:AlternateContent xmlns:mc="http://schemas.openxmlformats.org/markup-compatibility/2006">
          <mc:Choice Requires="x14">
            <control shapeId="3236879" r:id="rId10" name="Check Box 15">
              <controlPr defaultSize="0" autoFill="0" autoLine="0" autoPict="0">
                <anchor moveWithCells="1">
                  <from>
                    <xdr:col>9</xdr:col>
                    <xdr:colOff>238125</xdr:colOff>
                    <xdr:row>20</xdr:row>
                    <xdr:rowOff>0</xdr:rowOff>
                  </from>
                  <to>
                    <xdr:col>9</xdr:col>
                    <xdr:colOff>466725</xdr:colOff>
                    <xdr:row>21</xdr:row>
                    <xdr:rowOff>9525</xdr:rowOff>
                  </to>
                </anchor>
              </controlPr>
            </control>
          </mc:Choice>
        </mc:AlternateContent>
        <mc:AlternateContent xmlns:mc="http://schemas.openxmlformats.org/markup-compatibility/2006">
          <mc:Choice Requires="x14">
            <control shapeId="3236880" r:id="rId11" name="Check Box 16">
              <controlPr defaultSize="0" autoFill="0" autoLine="0" autoPict="0">
                <anchor moveWithCells="1">
                  <from>
                    <xdr:col>14</xdr:col>
                    <xdr:colOff>190500</xdr:colOff>
                    <xdr:row>20</xdr:row>
                    <xdr:rowOff>0</xdr:rowOff>
                  </from>
                  <to>
                    <xdr:col>14</xdr:col>
                    <xdr:colOff>419100</xdr:colOff>
                    <xdr:row>21</xdr:row>
                    <xdr:rowOff>9525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3" tint="-0.249977111117893"/>
  </sheetPr>
  <dimension ref="A1:W59"/>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8.1796875" style="9" customWidth="1"/>
    <col min="5" max="13" width="5.453125" style="9" customWidth="1"/>
    <col min="14" max="14" width="5.453125" style="82" customWidth="1"/>
    <col min="15" max="15" width="5.453125" style="10" customWidth="1"/>
    <col min="16" max="16" width="5.453125" style="9" customWidth="1"/>
    <col min="17" max="17" width="4.54296875" style="9" customWidth="1"/>
    <col min="18" max="18" width="6.36328125" style="9" customWidth="1"/>
    <col min="19" max="19" width="3.6328125" style="9" customWidth="1"/>
    <col min="20" max="20" width="8.7265625" style="9"/>
    <col min="21" max="23" width="8.7265625" style="9" hidden="1" customWidth="1"/>
    <col min="24" max="16384" width="8.7265625" style="9"/>
  </cols>
  <sheetData>
    <row r="1" spans="1:23" ht="18.75" customHeight="1">
      <c r="A1" s="168" t="s">
        <v>906</v>
      </c>
      <c r="B1" s="7"/>
      <c r="S1" s="287"/>
      <c r="V1" s="9">
        <f>データ参照シート!B2</f>
        <v>0</v>
      </c>
    </row>
    <row r="2" spans="1:23" ht="22.5" customHeight="1">
      <c r="B2" s="914" t="s">
        <v>365</v>
      </c>
      <c r="C2" s="915"/>
      <c r="D2" s="915"/>
      <c r="E2" s="915"/>
      <c r="F2" s="915"/>
      <c r="G2" s="915"/>
      <c r="H2" s="915"/>
      <c r="I2" s="915"/>
      <c r="J2" s="915"/>
      <c r="K2" s="915"/>
      <c r="L2" s="200"/>
      <c r="M2" s="200"/>
    </row>
    <row r="3" spans="1:23" ht="9.75" customHeight="1">
      <c r="B3" s="7"/>
    </row>
    <row r="4" spans="1:23" ht="18.75" customHeight="1">
      <c r="B4" s="90" t="s">
        <v>871</v>
      </c>
      <c r="U4" s="385"/>
      <c r="V4" s="386" t="s">
        <v>876</v>
      </c>
      <c r="W4" s="386" t="s">
        <v>877</v>
      </c>
    </row>
    <row r="5" spans="1:23" s="82" customFormat="1" ht="15.75" customHeight="1">
      <c r="A5" s="8"/>
      <c r="B5" s="8"/>
      <c r="C5" s="90" t="s">
        <v>361</v>
      </c>
      <c r="D5" s="9"/>
      <c r="E5" s="9"/>
      <c r="F5" s="9"/>
      <c r="G5" s="9"/>
      <c r="H5" s="9"/>
      <c r="I5" s="9"/>
      <c r="J5" s="931"/>
      <c r="K5" s="959"/>
      <c r="L5" s="959"/>
      <c r="M5" s="13"/>
      <c r="N5" s="535"/>
      <c r="O5" s="931"/>
      <c r="P5" s="959"/>
      <c r="Q5" s="959"/>
      <c r="R5" s="13"/>
      <c r="U5" s="388" t="str">
        <f>C5</f>
        <v>・熱供給能力</v>
      </c>
      <c r="V5" s="387" t="b">
        <v>0</v>
      </c>
      <c r="W5" s="387" t="b">
        <v>0</v>
      </c>
    </row>
    <row r="6" spans="1:23" s="82" customFormat="1" ht="15.75" customHeight="1">
      <c r="A6" s="8"/>
      <c r="B6" s="8"/>
      <c r="C6" s="90"/>
      <c r="D6" s="192" t="s">
        <v>371</v>
      </c>
      <c r="E6" s="956"/>
      <c r="F6" s="957"/>
      <c r="G6" s="958"/>
      <c r="H6" s="9"/>
      <c r="J6" s="951"/>
      <c r="K6" s="951"/>
      <c r="L6" s="952"/>
      <c r="M6" s="13"/>
      <c r="N6" s="535"/>
      <c r="O6" s="951"/>
      <c r="P6" s="951"/>
      <c r="Q6" s="952"/>
      <c r="R6" s="13"/>
      <c r="U6" s="387"/>
      <c r="V6" s="387"/>
      <c r="W6" s="387"/>
    </row>
    <row r="7" spans="1:23" s="82" customFormat="1" ht="15.75" customHeight="1">
      <c r="A7" s="8"/>
      <c r="B7" s="8"/>
      <c r="C7" s="90"/>
      <c r="D7" s="93" t="s">
        <v>374</v>
      </c>
      <c r="E7" s="919"/>
      <c r="F7" s="920"/>
      <c r="G7" s="921"/>
      <c r="H7" s="93" t="s">
        <v>680</v>
      </c>
      <c r="J7" s="939"/>
      <c r="K7" s="939"/>
      <c r="L7" s="940"/>
      <c r="M7" s="549"/>
      <c r="N7" s="535"/>
      <c r="O7" s="939"/>
      <c r="P7" s="939"/>
      <c r="Q7" s="940"/>
      <c r="R7" s="549"/>
      <c r="U7" s="387"/>
      <c r="V7" s="387"/>
      <c r="W7" s="387"/>
    </row>
    <row r="8" spans="1:23" s="82" customFormat="1" ht="15.75" customHeight="1">
      <c r="A8" s="8"/>
      <c r="B8" s="8"/>
      <c r="C8" s="90"/>
      <c r="D8" s="93" t="s">
        <v>375</v>
      </c>
      <c r="E8" s="919"/>
      <c r="F8" s="920"/>
      <c r="G8" s="921"/>
      <c r="H8" s="93" t="s">
        <v>541</v>
      </c>
      <c r="J8" s="941"/>
      <c r="K8" s="941"/>
      <c r="L8" s="942"/>
      <c r="M8" s="549"/>
      <c r="N8" s="535"/>
      <c r="O8" s="941"/>
      <c r="P8" s="941"/>
      <c r="Q8" s="942"/>
      <c r="R8" s="549"/>
      <c r="U8" s="387"/>
      <c r="V8" s="387"/>
      <c r="W8" s="387"/>
    </row>
    <row r="9" spans="1:23" s="82" customFormat="1" ht="15.75" customHeight="1">
      <c r="A9" s="8"/>
      <c r="B9" s="8"/>
      <c r="C9" s="90"/>
      <c r="D9" s="93" t="s">
        <v>384</v>
      </c>
      <c r="E9" s="922"/>
      <c r="F9" s="923"/>
      <c r="G9" s="924"/>
      <c r="H9" s="93" t="s">
        <v>543</v>
      </c>
      <c r="J9" s="941"/>
      <c r="K9" s="941"/>
      <c r="L9" s="942"/>
      <c r="M9" s="549"/>
      <c r="N9" s="535"/>
      <c r="O9" s="941"/>
      <c r="P9" s="941"/>
      <c r="Q9" s="942"/>
      <c r="R9" s="549"/>
      <c r="U9" s="387"/>
      <c r="V9" s="387"/>
      <c r="W9" s="387"/>
    </row>
    <row r="10" spans="1:23" s="82" customFormat="1" ht="15.75" customHeight="1">
      <c r="A10" s="8"/>
      <c r="B10" s="8"/>
      <c r="C10" s="90"/>
      <c r="D10" s="93" t="s">
        <v>383</v>
      </c>
      <c r="E10" s="922"/>
      <c r="F10" s="923"/>
      <c r="G10" s="924"/>
      <c r="H10" s="93" t="s">
        <v>376</v>
      </c>
      <c r="J10" s="960"/>
      <c r="K10" s="960"/>
      <c r="L10" s="961"/>
      <c r="M10" s="549"/>
      <c r="N10" s="535"/>
      <c r="O10" s="941"/>
      <c r="P10" s="941"/>
      <c r="Q10" s="942"/>
      <c r="R10" s="549"/>
      <c r="U10" s="387"/>
      <c r="V10" s="387"/>
      <c r="W10" s="387"/>
    </row>
    <row r="11" spans="1:23" s="82" customFormat="1" ht="15.75" customHeight="1">
      <c r="A11" s="8"/>
      <c r="B11" s="8"/>
      <c r="C11" s="90"/>
      <c r="D11" s="93" t="s">
        <v>382</v>
      </c>
      <c r="E11" s="936" t="str">
        <f>IF(OR(E9="",E10="")=TRUE,"",E9/E10)</f>
        <v/>
      </c>
      <c r="F11" s="937"/>
      <c r="G11" s="938"/>
      <c r="H11" s="93" t="s">
        <v>542</v>
      </c>
      <c r="J11" s="960"/>
      <c r="K11" s="960"/>
      <c r="L11" s="961"/>
      <c r="M11" s="549"/>
      <c r="N11" s="535"/>
      <c r="O11" s="941"/>
      <c r="P11" s="941"/>
      <c r="Q11" s="942"/>
      <c r="R11" s="549"/>
      <c r="U11" s="387"/>
      <c r="V11" s="387"/>
      <c r="W11" s="387"/>
    </row>
    <row r="12" spans="1:23" s="82" customFormat="1" ht="15.75" customHeight="1">
      <c r="A12" s="8"/>
      <c r="B12" s="8"/>
      <c r="C12" s="233"/>
      <c r="D12" s="229"/>
      <c r="E12" s="229"/>
      <c r="F12" s="229"/>
      <c r="G12" s="229"/>
      <c r="H12" s="229"/>
      <c r="I12" s="229"/>
      <c r="J12" s="229"/>
      <c r="K12" s="229"/>
      <c r="L12" s="229"/>
      <c r="M12" s="229"/>
      <c r="N12" s="231"/>
      <c r="O12" s="229"/>
      <c r="P12" s="229"/>
      <c r="Q12" s="229"/>
      <c r="R12" s="229"/>
      <c r="U12" s="387"/>
      <c r="V12" s="386" t="s">
        <v>876</v>
      </c>
      <c r="W12" s="386" t="s">
        <v>877</v>
      </c>
    </row>
    <row r="13" spans="1:23" s="82" customFormat="1" ht="15.75" customHeight="1">
      <c r="A13" s="8"/>
      <c r="B13" s="8"/>
      <c r="C13" s="90" t="s">
        <v>366</v>
      </c>
      <c r="D13" s="9"/>
      <c r="E13" s="9"/>
      <c r="F13" s="9"/>
      <c r="G13" s="9"/>
      <c r="H13" s="9"/>
      <c r="I13" s="9"/>
      <c r="J13" s="928" t="s">
        <v>872</v>
      </c>
      <c r="K13" s="929"/>
      <c r="L13" s="929"/>
      <c r="M13" s="9"/>
      <c r="O13" s="928" t="s">
        <v>873</v>
      </c>
      <c r="P13" s="929"/>
      <c r="Q13" s="929"/>
      <c r="R13" s="9"/>
      <c r="U13" s="388" t="str">
        <f>C13</f>
        <v>・貯雪氷設備</v>
      </c>
      <c r="V13" s="387" t="b">
        <v>0</v>
      </c>
      <c r="W13" s="387" t="b">
        <v>0</v>
      </c>
    </row>
    <row r="14" spans="1:23" s="82" customFormat="1" ht="15.75" customHeight="1">
      <c r="A14" s="8"/>
      <c r="B14" s="8"/>
      <c r="C14" s="8"/>
      <c r="D14" s="192" t="s">
        <v>367</v>
      </c>
      <c r="E14" s="916"/>
      <c r="F14" s="917"/>
      <c r="G14" s="918"/>
      <c r="H14" s="87"/>
      <c r="J14" s="916"/>
      <c r="K14" s="917"/>
      <c r="L14" s="918"/>
      <c r="M14" s="87"/>
      <c r="O14" s="916"/>
      <c r="P14" s="917"/>
      <c r="Q14" s="918"/>
      <c r="R14" s="87"/>
      <c r="U14" s="387"/>
      <c r="V14" s="387"/>
      <c r="W14" s="387"/>
    </row>
    <row r="15" spans="1:23" s="82" customFormat="1" ht="15.75" customHeight="1">
      <c r="A15" s="8"/>
      <c r="B15" s="8"/>
      <c r="C15" s="8"/>
      <c r="D15" s="192" t="s">
        <v>368</v>
      </c>
      <c r="E15" s="919"/>
      <c r="F15" s="920"/>
      <c r="G15" s="921"/>
      <c r="H15" s="93" t="s">
        <v>537</v>
      </c>
      <c r="I15" s="13"/>
      <c r="J15" s="919"/>
      <c r="K15" s="920"/>
      <c r="L15" s="921"/>
      <c r="M15" s="93" t="s">
        <v>537</v>
      </c>
      <c r="O15" s="919"/>
      <c r="P15" s="920"/>
      <c r="Q15" s="921"/>
      <c r="R15" s="93" t="s">
        <v>537</v>
      </c>
      <c r="U15" s="387"/>
      <c r="V15" s="387"/>
      <c r="W15" s="387"/>
    </row>
    <row r="16" spans="1:23" s="82" customFormat="1" ht="15.75" customHeight="1">
      <c r="A16" s="8"/>
      <c r="B16" s="8"/>
      <c r="C16" s="8"/>
      <c r="D16" s="93" t="s">
        <v>369</v>
      </c>
      <c r="E16" s="919"/>
      <c r="F16" s="920"/>
      <c r="G16" s="921"/>
      <c r="H16" s="93" t="s">
        <v>538</v>
      </c>
      <c r="I16" s="86"/>
      <c r="J16" s="919"/>
      <c r="K16" s="920"/>
      <c r="L16" s="921"/>
      <c r="M16" s="93" t="s">
        <v>538</v>
      </c>
      <c r="O16" s="919"/>
      <c r="P16" s="920"/>
      <c r="Q16" s="921"/>
      <c r="R16" s="93" t="s">
        <v>538</v>
      </c>
      <c r="U16" s="387"/>
      <c r="V16" s="387"/>
      <c r="W16" s="387"/>
    </row>
    <row r="17" spans="1:23" s="82" customFormat="1" ht="15.75" customHeight="1">
      <c r="A17" s="8"/>
      <c r="B17" s="8"/>
      <c r="C17" s="8"/>
      <c r="D17" s="93" t="s">
        <v>370</v>
      </c>
      <c r="E17" s="953"/>
      <c r="F17" s="954"/>
      <c r="G17" s="955"/>
      <c r="H17" s="93" t="s">
        <v>540</v>
      </c>
      <c r="I17" s="86"/>
      <c r="J17" s="953"/>
      <c r="K17" s="954"/>
      <c r="L17" s="955"/>
      <c r="M17" s="93" t="s">
        <v>540</v>
      </c>
      <c r="O17" s="953"/>
      <c r="P17" s="954"/>
      <c r="Q17" s="955"/>
      <c r="R17" s="93" t="s">
        <v>540</v>
      </c>
      <c r="U17" s="387"/>
      <c r="V17" s="387"/>
      <c r="W17" s="387"/>
    </row>
    <row r="18" spans="1:23" s="82" customFormat="1" ht="15.75" customHeight="1">
      <c r="A18" s="8"/>
      <c r="B18" s="8"/>
      <c r="C18" s="228"/>
      <c r="D18" s="229"/>
      <c r="E18" s="230"/>
      <c r="F18" s="229"/>
      <c r="G18" s="231"/>
      <c r="H18" s="229"/>
      <c r="I18" s="229"/>
      <c r="J18" s="230"/>
      <c r="K18" s="229"/>
      <c r="L18" s="231"/>
      <c r="M18" s="229"/>
      <c r="N18" s="231"/>
      <c r="O18" s="230"/>
      <c r="P18" s="229"/>
      <c r="Q18" s="231"/>
      <c r="R18" s="229"/>
      <c r="U18" s="387"/>
      <c r="V18" s="386" t="s">
        <v>876</v>
      </c>
      <c r="W18" s="386" t="s">
        <v>877</v>
      </c>
    </row>
    <row r="19" spans="1:23" s="82" customFormat="1" ht="15.75" customHeight="1">
      <c r="A19" s="8"/>
      <c r="B19" s="8"/>
      <c r="C19" s="90" t="s">
        <v>216</v>
      </c>
      <c r="D19" s="9"/>
      <c r="E19" s="9"/>
      <c r="F19" s="9"/>
      <c r="H19" s="9"/>
      <c r="I19" s="9"/>
      <c r="J19" s="928" t="s">
        <v>872</v>
      </c>
      <c r="K19" s="929"/>
      <c r="L19" s="929"/>
      <c r="M19" s="9"/>
      <c r="O19" s="928" t="s">
        <v>873</v>
      </c>
      <c r="P19" s="929"/>
      <c r="Q19" s="929"/>
      <c r="R19" s="9"/>
      <c r="U19" s="388" t="str">
        <f>C19</f>
        <v>・熱交換器</v>
      </c>
      <c r="V19" s="387" t="b">
        <v>0</v>
      </c>
      <c r="W19" s="387" t="b">
        <v>0</v>
      </c>
    </row>
    <row r="20" spans="1:23" s="82" customFormat="1" ht="15.75" customHeight="1">
      <c r="A20" s="8"/>
      <c r="B20" s="8"/>
      <c r="C20" s="8"/>
      <c r="D20" s="91" t="s">
        <v>181</v>
      </c>
      <c r="E20" s="916"/>
      <c r="F20" s="917"/>
      <c r="G20" s="947"/>
      <c r="H20" s="92"/>
      <c r="J20" s="916"/>
      <c r="K20" s="917"/>
      <c r="L20" s="947"/>
      <c r="M20" s="92"/>
      <c r="O20" s="916"/>
      <c r="P20" s="917"/>
      <c r="Q20" s="947"/>
      <c r="R20" s="92"/>
    </row>
    <row r="21" spans="1:23" s="82" customFormat="1" ht="15.75" customHeight="1">
      <c r="A21" s="8"/>
      <c r="B21" s="8"/>
      <c r="C21" s="8"/>
      <c r="D21" s="192" t="s">
        <v>306</v>
      </c>
      <c r="E21" s="916"/>
      <c r="F21" s="917"/>
      <c r="G21" s="947"/>
      <c r="H21" s="92"/>
      <c r="I21" s="192"/>
      <c r="J21" s="916"/>
      <c r="K21" s="917"/>
      <c r="L21" s="947"/>
      <c r="M21" s="92"/>
      <c r="N21" s="192"/>
      <c r="O21" s="916"/>
      <c r="P21" s="917"/>
      <c r="Q21" s="947"/>
      <c r="R21" s="92"/>
    </row>
    <row r="22" spans="1:23" s="82" customFormat="1" ht="15.75" customHeight="1">
      <c r="A22" s="8"/>
      <c r="B22" s="8"/>
      <c r="C22" s="8"/>
      <c r="D22" s="192" t="s">
        <v>354</v>
      </c>
      <c r="E22" s="919"/>
      <c r="F22" s="920"/>
      <c r="G22" s="948"/>
      <c r="H22" s="142" t="s">
        <v>539</v>
      </c>
      <c r="I22" s="192"/>
      <c r="J22" s="919"/>
      <c r="K22" s="920"/>
      <c r="L22" s="948"/>
      <c r="M22" s="142" t="s">
        <v>539</v>
      </c>
      <c r="N22" s="192"/>
      <c r="O22" s="919"/>
      <c r="P22" s="920"/>
      <c r="Q22" s="948"/>
      <c r="R22" s="142" t="s">
        <v>539</v>
      </c>
    </row>
    <row r="23" spans="1:23" s="82" customFormat="1" ht="15.75" customHeight="1">
      <c r="A23" s="8"/>
      <c r="B23" s="8"/>
      <c r="C23" s="8"/>
      <c r="D23" s="192" t="s">
        <v>353</v>
      </c>
      <c r="E23" s="922"/>
      <c r="F23" s="923"/>
      <c r="G23" s="949"/>
      <c r="H23" s="142" t="s">
        <v>355</v>
      </c>
      <c r="I23" s="192"/>
      <c r="J23" s="922"/>
      <c r="K23" s="923"/>
      <c r="L23" s="949"/>
      <c r="M23" s="142" t="s">
        <v>355</v>
      </c>
      <c r="N23" s="192"/>
      <c r="O23" s="922"/>
      <c r="P23" s="923"/>
      <c r="Q23" s="949"/>
      <c r="R23" s="142" t="s">
        <v>355</v>
      </c>
    </row>
    <row r="24" spans="1:23" s="82" customFormat="1" ht="15.75" customHeight="1">
      <c r="A24" s="8"/>
      <c r="B24" s="8"/>
      <c r="C24" s="8"/>
      <c r="D24" s="192" t="s">
        <v>352</v>
      </c>
      <c r="E24" s="925" t="str">
        <f>IF(OR(E22="",E23="")=TRUE,"",ROUNDDOWN(E22*E23,1))</f>
        <v/>
      </c>
      <c r="F24" s="926"/>
      <c r="G24" s="950"/>
      <c r="H24" s="142" t="s">
        <v>539</v>
      </c>
      <c r="I24" s="192"/>
      <c r="J24" s="925" t="str">
        <f>IF(OR(J22="",J23="")=TRUE,"",ROUNDDOWN(J22*J23,1))</f>
        <v/>
      </c>
      <c r="K24" s="926"/>
      <c r="L24" s="950"/>
      <c r="M24" s="142" t="s">
        <v>539</v>
      </c>
      <c r="N24" s="192"/>
      <c r="O24" s="925" t="str">
        <f>IF(OR(O22="",O23="")=TRUE,"",ROUNDDOWN(O22*O23,1))</f>
        <v/>
      </c>
      <c r="P24" s="926"/>
      <c r="Q24" s="950"/>
      <c r="R24" s="142" t="s">
        <v>539</v>
      </c>
    </row>
    <row r="25" spans="1:23" s="82" customFormat="1" ht="15.75" customHeight="1">
      <c r="A25" s="8"/>
      <c r="B25" s="8"/>
      <c r="C25" s="8"/>
      <c r="D25" s="9"/>
      <c r="E25" s="87"/>
      <c r="F25" s="87"/>
      <c r="G25" s="9"/>
      <c r="H25" s="9"/>
      <c r="I25" s="9"/>
      <c r="J25" s="9"/>
      <c r="K25" s="9"/>
      <c r="L25" s="9"/>
      <c r="M25" s="9"/>
      <c r="O25" s="10"/>
      <c r="P25" s="9"/>
      <c r="Q25" s="9"/>
      <c r="R25" s="9"/>
    </row>
    <row r="26" spans="1:23" ht="15.75" customHeight="1">
      <c r="B26" s="9"/>
      <c r="C26" s="9"/>
    </row>
    <row r="27" spans="1:23" ht="15.75" customHeight="1">
      <c r="B27" s="93" t="s">
        <v>358</v>
      </c>
      <c r="C27" s="9"/>
    </row>
    <row r="28" spans="1:23" ht="15.75" customHeight="1">
      <c r="A28" s="14"/>
      <c r="B28" s="15"/>
      <c r="C28" s="93" t="s">
        <v>1160</v>
      </c>
      <c r="D28" s="16"/>
      <c r="E28" s="15"/>
      <c r="F28" s="15"/>
      <c r="G28" s="15"/>
      <c r="H28" s="15"/>
      <c r="I28" s="15"/>
      <c r="J28" s="15"/>
      <c r="K28" s="17"/>
      <c r="L28" s="17"/>
      <c r="M28" s="17"/>
      <c r="N28" s="97"/>
      <c r="R28" s="222"/>
    </row>
    <row r="29" spans="1:23" ht="15.75" customHeight="1">
      <c r="A29" s="14"/>
      <c r="B29" s="15"/>
      <c r="C29" s="93"/>
      <c r="D29" s="16"/>
      <c r="E29" s="15"/>
      <c r="F29" s="15"/>
      <c r="G29" s="15"/>
      <c r="H29" s="15"/>
      <c r="I29" s="15"/>
      <c r="J29" s="15"/>
      <c r="K29" s="17"/>
      <c r="L29" s="17"/>
      <c r="M29" s="17"/>
      <c r="N29" s="97"/>
      <c r="R29" s="222"/>
    </row>
    <row r="30" spans="1:23" ht="15.75" customHeight="1">
      <c r="A30" s="14"/>
      <c r="B30" s="15"/>
      <c r="C30" s="93"/>
      <c r="D30" s="276" t="s">
        <v>681</v>
      </c>
      <c r="E30" s="274" t="s">
        <v>529</v>
      </c>
      <c r="F30" s="274"/>
      <c r="G30" s="274" t="s">
        <v>530</v>
      </c>
      <c r="H30" s="274"/>
      <c r="I30" s="274" t="s">
        <v>531</v>
      </c>
      <c r="J30" s="275"/>
      <c r="K30" s="274" t="s">
        <v>23</v>
      </c>
      <c r="L30" s="17"/>
      <c r="M30" s="17"/>
      <c r="N30" s="97"/>
      <c r="R30" s="222"/>
    </row>
    <row r="31" spans="1:23" ht="15.75" customHeight="1">
      <c r="A31" s="14"/>
      <c r="B31" s="15"/>
      <c r="C31" s="93"/>
      <c r="D31" s="16"/>
      <c r="E31" s="15"/>
      <c r="F31" s="15"/>
      <c r="G31" s="15"/>
      <c r="H31" s="15"/>
      <c r="I31" s="15"/>
      <c r="J31" s="15"/>
      <c r="K31" s="17"/>
      <c r="L31" s="17"/>
      <c r="M31" s="17"/>
      <c r="N31" s="97"/>
      <c r="R31" s="222"/>
    </row>
    <row r="32" spans="1:23" ht="15.75" customHeight="1">
      <c r="A32" s="14"/>
      <c r="B32" s="908" t="s">
        <v>667</v>
      </c>
      <c r="C32" s="909"/>
      <c r="D32" s="912" t="e">
        <f>データ参照シート!$B$136</f>
        <v>#N/A</v>
      </c>
      <c r="E32" s="897" t="s">
        <v>182</v>
      </c>
      <c r="F32" s="897" t="s">
        <v>183</v>
      </c>
      <c r="G32" s="897" t="s">
        <v>184</v>
      </c>
      <c r="H32" s="897" t="s">
        <v>185</v>
      </c>
      <c r="I32" s="897" t="s">
        <v>186</v>
      </c>
      <c r="J32" s="897" t="s">
        <v>187</v>
      </c>
      <c r="K32" s="897" t="s">
        <v>188</v>
      </c>
      <c r="L32" s="897" t="s">
        <v>189</v>
      </c>
      <c r="M32" s="897" t="s">
        <v>190</v>
      </c>
      <c r="N32" s="897" t="s">
        <v>191</v>
      </c>
      <c r="O32" s="897" t="s">
        <v>192</v>
      </c>
      <c r="P32" s="897" t="s">
        <v>193</v>
      </c>
      <c r="Q32" s="898" t="s">
        <v>476</v>
      </c>
      <c r="R32" s="899"/>
    </row>
    <row r="33" spans="1:22" ht="15.75" customHeight="1">
      <c r="B33" s="910"/>
      <c r="C33" s="911"/>
      <c r="D33" s="913"/>
      <c r="E33" s="692"/>
      <c r="F33" s="692"/>
      <c r="G33" s="692"/>
      <c r="H33" s="692"/>
      <c r="I33" s="692"/>
      <c r="J33" s="692"/>
      <c r="K33" s="692"/>
      <c r="L33" s="692"/>
      <c r="M33" s="692"/>
      <c r="N33" s="692"/>
      <c r="O33" s="692"/>
      <c r="P33" s="692"/>
      <c r="Q33" s="692"/>
      <c r="R33" s="692"/>
    </row>
    <row r="34" spans="1:22" ht="26.25" customHeight="1">
      <c r="B34" s="209" t="s">
        <v>473</v>
      </c>
      <c r="C34" s="904" t="s">
        <v>477</v>
      </c>
      <c r="D34" s="905"/>
      <c r="E34" s="453"/>
      <c r="F34" s="453"/>
      <c r="G34" s="453"/>
      <c r="H34" s="453"/>
      <c r="I34" s="453"/>
      <c r="J34" s="453"/>
      <c r="K34" s="453"/>
      <c r="L34" s="453"/>
      <c r="M34" s="453"/>
      <c r="N34" s="453"/>
      <c r="O34" s="453"/>
      <c r="P34" s="453"/>
      <c r="Q34" s="900">
        <f>SUM(E34:P34)</f>
        <v>0</v>
      </c>
      <c r="R34" s="900"/>
      <c r="U34" s="93"/>
    </row>
    <row r="35" spans="1:22" s="17" customFormat="1" ht="26.25" customHeight="1">
      <c r="A35" s="8"/>
      <c r="B35" s="209" t="s">
        <v>474</v>
      </c>
      <c r="C35" s="906" t="s">
        <v>478</v>
      </c>
      <c r="D35" s="907"/>
      <c r="E35" s="453"/>
      <c r="F35" s="453"/>
      <c r="G35" s="453"/>
      <c r="H35" s="453"/>
      <c r="I35" s="453"/>
      <c r="J35" s="453"/>
      <c r="K35" s="453"/>
      <c r="L35" s="453"/>
      <c r="M35" s="453"/>
      <c r="N35" s="453"/>
      <c r="O35" s="453"/>
      <c r="P35" s="453"/>
      <c r="Q35" s="900">
        <f>SUM(E35:P35)</f>
        <v>0</v>
      </c>
      <c r="R35" s="900"/>
      <c r="S35" s="9"/>
      <c r="U35" s="273"/>
      <c r="V35" s="9"/>
    </row>
    <row r="36" spans="1:22" ht="26.25" customHeight="1">
      <c r="C36" s="17"/>
      <c r="D36" s="17"/>
      <c r="E36" s="17"/>
      <c r="F36" s="17"/>
      <c r="G36" s="17"/>
      <c r="H36" s="17"/>
      <c r="I36" s="17"/>
      <c r="J36" s="145"/>
      <c r="K36" s="146"/>
      <c r="L36" s="146"/>
      <c r="M36" s="146"/>
      <c r="N36" s="97"/>
      <c r="O36" s="90"/>
      <c r="P36" s="896" t="s">
        <v>209</v>
      </c>
      <c r="Q36" s="766"/>
      <c r="R36" s="655" t="e">
        <f>ROUNDDOWN(Q34/Q35*100,1)</f>
        <v>#DIV/0!</v>
      </c>
      <c r="S36" s="271" t="s">
        <v>392</v>
      </c>
      <c r="U36" s="93"/>
    </row>
    <row r="37" spans="1:22" ht="15.75" customHeight="1">
      <c r="S37" s="93"/>
      <c r="U37" s="93"/>
    </row>
    <row r="38" spans="1:22" ht="15.75" customHeight="1">
      <c r="B38" s="908" t="s">
        <v>667</v>
      </c>
      <c r="C38" s="909"/>
      <c r="D38" s="912" t="e">
        <f>データ参照シート!$B$137</f>
        <v>#N/A</v>
      </c>
      <c r="E38" s="897" t="s">
        <v>182</v>
      </c>
      <c r="F38" s="897" t="s">
        <v>183</v>
      </c>
      <c r="G38" s="897" t="s">
        <v>184</v>
      </c>
      <c r="H38" s="897" t="s">
        <v>185</v>
      </c>
      <c r="I38" s="897" t="s">
        <v>186</v>
      </c>
      <c r="J38" s="897" t="s">
        <v>187</v>
      </c>
      <c r="K38" s="897" t="s">
        <v>188</v>
      </c>
      <c r="L38" s="897" t="s">
        <v>189</v>
      </c>
      <c r="M38" s="897" t="s">
        <v>190</v>
      </c>
      <c r="N38" s="897" t="s">
        <v>191</v>
      </c>
      <c r="O38" s="897" t="s">
        <v>192</v>
      </c>
      <c r="P38" s="897" t="s">
        <v>193</v>
      </c>
      <c r="Q38" s="898" t="s">
        <v>476</v>
      </c>
      <c r="R38" s="899"/>
      <c r="S38" s="93"/>
    </row>
    <row r="39" spans="1:22" ht="15.75" customHeight="1">
      <c r="B39" s="910"/>
      <c r="C39" s="911"/>
      <c r="D39" s="913"/>
      <c r="E39" s="692"/>
      <c r="F39" s="692"/>
      <c r="G39" s="692"/>
      <c r="H39" s="692"/>
      <c r="I39" s="692"/>
      <c r="J39" s="692"/>
      <c r="K39" s="692"/>
      <c r="L39" s="692"/>
      <c r="M39" s="692"/>
      <c r="N39" s="692"/>
      <c r="O39" s="692"/>
      <c r="P39" s="692"/>
      <c r="Q39" s="692"/>
      <c r="R39" s="692"/>
      <c r="S39" s="93"/>
    </row>
    <row r="40" spans="1:22" ht="26.25" customHeight="1">
      <c r="B40" s="209" t="s">
        <v>473</v>
      </c>
      <c r="C40" s="904" t="s">
        <v>477</v>
      </c>
      <c r="D40" s="905"/>
      <c r="E40" s="453"/>
      <c r="F40" s="453"/>
      <c r="G40" s="453"/>
      <c r="H40" s="453"/>
      <c r="I40" s="453"/>
      <c r="J40" s="453"/>
      <c r="K40" s="453"/>
      <c r="L40" s="453"/>
      <c r="M40" s="453"/>
      <c r="N40" s="453"/>
      <c r="O40" s="453"/>
      <c r="P40" s="453"/>
      <c r="Q40" s="900">
        <f>SUM(E40:P40)</f>
        <v>0</v>
      </c>
      <c r="R40" s="900"/>
      <c r="S40" s="93"/>
    </row>
    <row r="41" spans="1:22" ht="26.25" customHeight="1">
      <c r="B41" s="209" t="s">
        <v>474</v>
      </c>
      <c r="C41" s="906" t="s">
        <v>478</v>
      </c>
      <c r="D41" s="907"/>
      <c r="E41" s="453"/>
      <c r="F41" s="453"/>
      <c r="G41" s="453"/>
      <c r="H41" s="453"/>
      <c r="I41" s="453"/>
      <c r="J41" s="453"/>
      <c r="K41" s="453"/>
      <c r="L41" s="453"/>
      <c r="M41" s="453"/>
      <c r="N41" s="453"/>
      <c r="O41" s="453"/>
      <c r="P41" s="453"/>
      <c r="Q41" s="900">
        <f>SUM(E41:P41)</f>
        <v>0</v>
      </c>
      <c r="R41" s="900"/>
      <c r="S41" s="93"/>
    </row>
    <row r="42" spans="1:22" ht="26.25" customHeight="1">
      <c r="C42" s="17"/>
      <c r="D42" s="17"/>
      <c r="E42" s="17"/>
      <c r="F42" s="17"/>
      <c r="G42" s="17"/>
      <c r="H42" s="17"/>
      <c r="I42" s="17"/>
      <c r="J42" s="145"/>
      <c r="K42" s="146"/>
      <c r="L42" s="146"/>
      <c r="M42" s="146"/>
      <c r="N42" s="97"/>
      <c r="O42" s="90"/>
      <c r="P42" s="896" t="s">
        <v>209</v>
      </c>
      <c r="Q42" s="766"/>
      <c r="R42" s="655" t="e">
        <f>ROUNDDOWN(Q40/Q41*100,1)</f>
        <v>#DIV/0!</v>
      </c>
      <c r="S42" s="271" t="s">
        <v>392</v>
      </c>
    </row>
    <row r="43" spans="1:22" ht="15.75" customHeight="1">
      <c r="S43" s="93"/>
    </row>
    <row r="44" spans="1:22" ht="15.75" customHeight="1">
      <c r="B44" s="908" t="s">
        <v>667</v>
      </c>
      <c r="C44" s="909"/>
      <c r="D44" s="912" t="e">
        <f>データ参照シート!$B$138</f>
        <v>#N/A</v>
      </c>
      <c r="E44" s="897" t="s">
        <v>182</v>
      </c>
      <c r="F44" s="897" t="s">
        <v>183</v>
      </c>
      <c r="G44" s="897" t="s">
        <v>184</v>
      </c>
      <c r="H44" s="897" t="s">
        <v>185</v>
      </c>
      <c r="I44" s="897" t="s">
        <v>186</v>
      </c>
      <c r="J44" s="897" t="s">
        <v>187</v>
      </c>
      <c r="K44" s="897" t="s">
        <v>188</v>
      </c>
      <c r="L44" s="897" t="s">
        <v>189</v>
      </c>
      <c r="M44" s="897" t="s">
        <v>190</v>
      </c>
      <c r="N44" s="897" t="s">
        <v>191</v>
      </c>
      <c r="O44" s="897" t="s">
        <v>192</v>
      </c>
      <c r="P44" s="897" t="s">
        <v>193</v>
      </c>
      <c r="Q44" s="898" t="s">
        <v>476</v>
      </c>
      <c r="R44" s="899"/>
      <c r="S44" s="93"/>
    </row>
    <row r="45" spans="1:22" ht="15.75" customHeight="1">
      <c r="B45" s="910"/>
      <c r="C45" s="911"/>
      <c r="D45" s="913"/>
      <c r="E45" s="692"/>
      <c r="F45" s="692"/>
      <c r="G45" s="692"/>
      <c r="H45" s="692"/>
      <c r="I45" s="692"/>
      <c r="J45" s="692"/>
      <c r="K45" s="692"/>
      <c r="L45" s="692"/>
      <c r="M45" s="692"/>
      <c r="N45" s="692"/>
      <c r="O45" s="692"/>
      <c r="P45" s="692"/>
      <c r="Q45" s="692"/>
      <c r="R45" s="692"/>
      <c r="S45" s="93"/>
    </row>
    <row r="46" spans="1:22" ht="26.25" customHeight="1">
      <c r="B46" s="209" t="s">
        <v>473</v>
      </c>
      <c r="C46" s="904" t="s">
        <v>477</v>
      </c>
      <c r="D46" s="905"/>
      <c r="E46" s="453"/>
      <c r="F46" s="453"/>
      <c r="G46" s="453"/>
      <c r="H46" s="453"/>
      <c r="I46" s="453"/>
      <c r="J46" s="453"/>
      <c r="K46" s="453"/>
      <c r="L46" s="453"/>
      <c r="M46" s="453"/>
      <c r="N46" s="453"/>
      <c r="O46" s="453"/>
      <c r="P46" s="453"/>
      <c r="Q46" s="900">
        <f>SUM(E46:P46)</f>
        <v>0</v>
      </c>
      <c r="R46" s="900"/>
      <c r="S46" s="93"/>
    </row>
    <row r="47" spans="1:22" ht="26.25" customHeight="1">
      <c r="B47" s="209" t="s">
        <v>474</v>
      </c>
      <c r="C47" s="906" t="s">
        <v>478</v>
      </c>
      <c r="D47" s="907"/>
      <c r="E47" s="453"/>
      <c r="F47" s="453"/>
      <c r="G47" s="453"/>
      <c r="H47" s="453"/>
      <c r="I47" s="453"/>
      <c r="J47" s="453"/>
      <c r="K47" s="453"/>
      <c r="L47" s="453"/>
      <c r="M47" s="453"/>
      <c r="N47" s="453"/>
      <c r="O47" s="453"/>
      <c r="P47" s="453"/>
      <c r="Q47" s="900">
        <f>SUM(E47:P47)</f>
        <v>0</v>
      </c>
      <c r="R47" s="900"/>
      <c r="S47" s="93"/>
    </row>
    <row r="48" spans="1:22" ht="26.25" customHeight="1">
      <c r="C48" s="17"/>
      <c r="D48" s="17"/>
      <c r="E48" s="17"/>
      <c r="F48" s="17"/>
      <c r="G48" s="17"/>
      <c r="H48" s="17"/>
      <c r="I48" s="17"/>
      <c r="J48" s="145"/>
      <c r="K48" s="146"/>
      <c r="L48" s="146"/>
      <c r="M48" s="146"/>
      <c r="N48" s="97"/>
      <c r="O48" s="90"/>
      <c r="P48" s="896" t="s">
        <v>209</v>
      </c>
      <c r="Q48" s="766"/>
      <c r="R48" s="655" t="e">
        <f>ROUNDDOWN(Q46/Q47*100,1)</f>
        <v>#DIV/0!</v>
      </c>
      <c r="S48" s="271" t="s">
        <v>392</v>
      </c>
    </row>
    <row r="49" spans="2:19" ht="15.75" customHeight="1">
      <c r="S49" s="93"/>
    </row>
    <row r="50" spans="2:19" ht="15.75" customHeight="1">
      <c r="B50" s="908" t="s">
        <v>667</v>
      </c>
      <c r="C50" s="909"/>
      <c r="D50" s="912" t="e">
        <f>データ参照シート!$B$139</f>
        <v>#N/A</v>
      </c>
      <c r="E50" s="897" t="s">
        <v>182</v>
      </c>
      <c r="F50" s="897" t="s">
        <v>183</v>
      </c>
      <c r="G50" s="897" t="s">
        <v>184</v>
      </c>
      <c r="H50" s="897" t="s">
        <v>185</v>
      </c>
      <c r="I50" s="897" t="s">
        <v>186</v>
      </c>
      <c r="J50" s="897" t="s">
        <v>187</v>
      </c>
      <c r="K50" s="897" t="s">
        <v>188</v>
      </c>
      <c r="L50" s="897" t="s">
        <v>189</v>
      </c>
      <c r="M50" s="897" t="s">
        <v>190</v>
      </c>
      <c r="N50" s="897" t="s">
        <v>191</v>
      </c>
      <c r="O50" s="897" t="s">
        <v>192</v>
      </c>
      <c r="P50" s="897" t="s">
        <v>193</v>
      </c>
      <c r="Q50" s="898" t="s">
        <v>476</v>
      </c>
      <c r="R50" s="899"/>
      <c r="S50" s="93"/>
    </row>
    <row r="51" spans="2:19" ht="15.75" customHeight="1">
      <c r="B51" s="910"/>
      <c r="C51" s="911"/>
      <c r="D51" s="913"/>
      <c r="E51" s="692"/>
      <c r="F51" s="692"/>
      <c r="G51" s="692"/>
      <c r="H51" s="692"/>
      <c r="I51" s="692"/>
      <c r="J51" s="692"/>
      <c r="K51" s="692"/>
      <c r="L51" s="692"/>
      <c r="M51" s="692"/>
      <c r="N51" s="692"/>
      <c r="O51" s="692"/>
      <c r="P51" s="692"/>
      <c r="Q51" s="692"/>
      <c r="R51" s="692"/>
      <c r="S51" s="93"/>
    </row>
    <row r="52" spans="2:19" ht="26.25" customHeight="1">
      <c r="B52" s="209" t="s">
        <v>473</v>
      </c>
      <c r="C52" s="904" t="s">
        <v>477</v>
      </c>
      <c r="D52" s="905"/>
      <c r="E52" s="453"/>
      <c r="F52" s="453"/>
      <c r="G52" s="453"/>
      <c r="H52" s="453"/>
      <c r="I52" s="453"/>
      <c r="J52" s="453"/>
      <c r="K52" s="453"/>
      <c r="L52" s="453"/>
      <c r="M52" s="453"/>
      <c r="N52" s="453"/>
      <c r="O52" s="453"/>
      <c r="P52" s="453"/>
      <c r="Q52" s="900">
        <f>SUM(E52:P52)</f>
        <v>0</v>
      </c>
      <c r="R52" s="900"/>
      <c r="S52" s="93"/>
    </row>
    <row r="53" spans="2:19" ht="26.25" customHeight="1">
      <c r="B53" s="209" t="s">
        <v>474</v>
      </c>
      <c r="C53" s="906" t="s">
        <v>478</v>
      </c>
      <c r="D53" s="907"/>
      <c r="E53" s="453"/>
      <c r="F53" s="453"/>
      <c r="G53" s="453"/>
      <c r="H53" s="453"/>
      <c r="I53" s="453"/>
      <c r="J53" s="453"/>
      <c r="K53" s="453"/>
      <c r="L53" s="453"/>
      <c r="M53" s="453"/>
      <c r="N53" s="453"/>
      <c r="O53" s="453"/>
      <c r="P53" s="453"/>
      <c r="Q53" s="900">
        <f>SUM(E53:P53)</f>
        <v>0</v>
      </c>
      <c r="R53" s="900"/>
      <c r="S53" s="93"/>
    </row>
    <row r="54" spans="2:19" ht="26.25" customHeight="1">
      <c r="C54" s="17"/>
      <c r="D54" s="17"/>
      <c r="E54" s="17"/>
      <c r="F54" s="17"/>
      <c r="G54" s="17"/>
      <c r="H54" s="17"/>
      <c r="I54" s="17"/>
      <c r="J54" s="145"/>
      <c r="K54" s="146"/>
      <c r="L54" s="146"/>
      <c r="M54" s="146"/>
      <c r="N54" s="97"/>
      <c r="O54" s="90"/>
      <c r="P54" s="896" t="s">
        <v>209</v>
      </c>
      <c r="Q54" s="766"/>
      <c r="R54" s="655" t="e">
        <f>ROUNDDOWN(Q52/Q53*100,1)</f>
        <v>#DIV/0!</v>
      </c>
      <c r="S54" s="271" t="s">
        <v>392</v>
      </c>
    </row>
    <row r="56" spans="2:19" ht="26.25" customHeight="1">
      <c r="D56" s="494" t="s">
        <v>1161</v>
      </c>
      <c r="E56" s="901">
        <f>ROUNDDOWN(SUM(Q34,Q40,Q46,Q52),0)</f>
        <v>0</v>
      </c>
      <c r="F56" s="902"/>
      <c r="G56" s="903"/>
      <c r="H56" s="494" t="s">
        <v>1203</v>
      </c>
    </row>
    <row r="57" spans="2:19" ht="15.75" customHeight="1">
      <c r="H57" s="17"/>
    </row>
    <row r="58" spans="2:19" ht="15.75" customHeight="1">
      <c r="C58" s="494" t="s">
        <v>1068</v>
      </c>
      <c r="D58" s="271"/>
      <c r="E58" s="17"/>
      <c r="F58" s="17"/>
      <c r="G58" s="17"/>
      <c r="H58" s="17"/>
    </row>
    <row r="59" spans="2:19" ht="26.25" customHeight="1">
      <c r="C59" s="271"/>
      <c r="D59" s="494" t="s">
        <v>1069</v>
      </c>
      <c r="E59" s="893" t="str">
        <f>IF(データ参照シート!B2="雪氷熱利用",データ参照シート!$B$199,"-")</f>
        <v>-</v>
      </c>
      <c r="F59" s="894"/>
      <c r="G59" s="895"/>
      <c r="H59" s="494" t="s">
        <v>1293</v>
      </c>
    </row>
  </sheetData>
  <sheetProtection sheet="1" objects="1" scenarios="1" insertColumns="0" insertRows="0"/>
  <mergeCells count="134">
    <mergeCell ref="E9:G9"/>
    <mergeCell ref="E10:G10"/>
    <mergeCell ref="E11:G11"/>
    <mergeCell ref="J7:L7"/>
    <mergeCell ref="J8:L8"/>
    <mergeCell ref="J9:L9"/>
    <mergeCell ref="J10:L10"/>
    <mergeCell ref="O7:Q7"/>
    <mergeCell ref="O8:Q8"/>
    <mergeCell ref="O9:Q9"/>
    <mergeCell ref="J11:L11"/>
    <mergeCell ref="O10:Q10"/>
    <mergeCell ref="O11:Q11"/>
    <mergeCell ref="B2:K2"/>
    <mergeCell ref="C34:D34"/>
    <mergeCell ref="Q34:R34"/>
    <mergeCell ref="I32:I33"/>
    <mergeCell ref="J32:J33"/>
    <mergeCell ref="E6:G6"/>
    <mergeCell ref="E14:G14"/>
    <mergeCell ref="E15:G15"/>
    <mergeCell ref="E16:G16"/>
    <mergeCell ref="E17:G17"/>
    <mergeCell ref="J5:L5"/>
    <mergeCell ref="O5:Q5"/>
    <mergeCell ref="J13:L13"/>
    <mergeCell ref="O13:Q13"/>
    <mergeCell ref="J19:L19"/>
    <mergeCell ref="O19:Q19"/>
    <mergeCell ref="O6:Q6"/>
    <mergeCell ref="O14:Q14"/>
    <mergeCell ref="O15:Q15"/>
    <mergeCell ref="O16:Q16"/>
    <mergeCell ref="O17:Q17"/>
    <mergeCell ref="E20:G20"/>
    <mergeCell ref="E21:G21"/>
    <mergeCell ref="E22:G22"/>
    <mergeCell ref="J6:L6"/>
    <mergeCell ref="J14:L14"/>
    <mergeCell ref="J15:L15"/>
    <mergeCell ref="J16:L16"/>
    <mergeCell ref="J17:L17"/>
    <mergeCell ref="O20:Q20"/>
    <mergeCell ref="B32:C33"/>
    <mergeCell ref="D32:D33"/>
    <mergeCell ref="E32:E33"/>
    <mergeCell ref="F32:F33"/>
    <mergeCell ref="G32:G33"/>
    <mergeCell ref="H32:H33"/>
    <mergeCell ref="N32:N33"/>
    <mergeCell ref="O32:O33"/>
    <mergeCell ref="P32:P33"/>
    <mergeCell ref="J20:L20"/>
    <mergeCell ref="J21:L21"/>
    <mergeCell ref="J22:L22"/>
    <mergeCell ref="J23:L23"/>
    <mergeCell ref="J24:L24"/>
    <mergeCell ref="E24:G24"/>
    <mergeCell ref="Q32:R33"/>
    <mergeCell ref="E7:G7"/>
    <mergeCell ref="E8:G8"/>
    <mergeCell ref="C35:D35"/>
    <mergeCell ref="Q35:R35"/>
    <mergeCell ref="P36:Q36"/>
    <mergeCell ref="B38:C39"/>
    <mergeCell ref="D38:D39"/>
    <mergeCell ref="E38:E39"/>
    <mergeCell ref="O21:Q21"/>
    <mergeCell ref="O22:Q22"/>
    <mergeCell ref="O23:Q23"/>
    <mergeCell ref="O24:Q24"/>
    <mergeCell ref="F38:F39"/>
    <mergeCell ref="G38:G39"/>
    <mergeCell ref="H38:H39"/>
    <mergeCell ref="K32:K33"/>
    <mergeCell ref="L32:L33"/>
    <mergeCell ref="M32:M33"/>
    <mergeCell ref="O38:O39"/>
    <mergeCell ref="P38:P39"/>
    <mergeCell ref="Q38:R39"/>
    <mergeCell ref="E23:G23"/>
    <mergeCell ref="C40:D40"/>
    <mergeCell ref="Q40:R40"/>
    <mergeCell ref="C41:D41"/>
    <mergeCell ref="Q41:R41"/>
    <mergeCell ref="I38:I39"/>
    <mergeCell ref="J38:J39"/>
    <mergeCell ref="K38:K39"/>
    <mergeCell ref="L38:L39"/>
    <mergeCell ref="M38:M39"/>
    <mergeCell ref="N38:N39"/>
    <mergeCell ref="L44:L45"/>
    <mergeCell ref="M44:M45"/>
    <mergeCell ref="N44:N45"/>
    <mergeCell ref="O44:O45"/>
    <mergeCell ref="P44:P45"/>
    <mergeCell ref="Q44:R45"/>
    <mergeCell ref="P42:Q42"/>
    <mergeCell ref="B44:C45"/>
    <mergeCell ref="D44:D45"/>
    <mergeCell ref="E44:E45"/>
    <mergeCell ref="F44:F45"/>
    <mergeCell ref="G44:G45"/>
    <mergeCell ref="H44:H45"/>
    <mergeCell ref="I44:I45"/>
    <mergeCell ref="J44:J45"/>
    <mergeCell ref="K44:K45"/>
    <mergeCell ref="C46:D46"/>
    <mergeCell ref="C53:D53"/>
    <mergeCell ref="C52:D52"/>
    <mergeCell ref="H50:H51"/>
    <mergeCell ref="Q46:R46"/>
    <mergeCell ref="C47:D47"/>
    <mergeCell ref="Q47:R47"/>
    <mergeCell ref="P48:Q48"/>
    <mergeCell ref="B50:C51"/>
    <mergeCell ref="D50:D51"/>
    <mergeCell ref="E50:E51"/>
    <mergeCell ref="F50:F51"/>
    <mergeCell ref="G50:G51"/>
    <mergeCell ref="I50:I51"/>
    <mergeCell ref="Q53:R53"/>
    <mergeCell ref="E59:G59"/>
    <mergeCell ref="P54:Q54"/>
    <mergeCell ref="N50:N51"/>
    <mergeCell ref="O50:O51"/>
    <mergeCell ref="P50:P51"/>
    <mergeCell ref="Q50:R51"/>
    <mergeCell ref="Q52:R52"/>
    <mergeCell ref="J50:J51"/>
    <mergeCell ref="K50:K51"/>
    <mergeCell ref="L50:L51"/>
    <mergeCell ref="M50:M51"/>
    <mergeCell ref="E56:G56"/>
  </mergeCells>
  <phoneticPr fontId="2"/>
  <conditionalFormatting sqref="J14:M17">
    <cfRule type="expression" dxfId="27" priority="13" stopIfTrue="1">
      <formula>$V$13=FALSE</formula>
    </cfRule>
  </conditionalFormatting>
  <conditionalFormatting sqref="J20:M24">
    <cfRule type="expression" dxfId="26" priority="12" stopIfTrue="1">
      <formula>$V$19=FALSE</formula>
    </cfRule>
  </conditionalFormatting>
  <conditionalFormatting sqref="O20:R24">
    <cfRule type="expression" dxfId="25" priority="11" stopIfTrue="1">
      <formula>$W$19=FALSE</formula>
    </cfRule>
  </conditionalFormatting>
  <conditionalFormatting sqref="O14:R17">
    <cfRule type="expression" dxfId="24" priority="10" stopIfTrue="1">
      <formula>$W$13=FALSE</formula>
    </cfRule>
  </conditionalFormatting>
  <conditionalFormatting sqref="B32:R35 P36:R36 B38:R41 P42:R42 B44:R47 P48:R48 B50:R53 P54:R54">
    <cfRule type="expression" dxfId="23" priority="7" stopIfTrue="1">
      <formula>$V$1&lt;&gt;"雪氷熱利用"</formula>
    </cfRule>
  </conditionalFormatting>
  <dataValidations count="2">
    <dataValidation allowBlank="1" showErrorMessage="1" sqref="E34:P35 E40:P41 E46:P47 E52:P53"/>
    <dataValidation type="list" allowBlank="1" showInputMessage="1" showErrorMessage="1" error="「雪」または「氷」のいずれかを選択してください。" prompt="「雪」または「氷」のいずれかを選択してください。" sqref="O6:Q6 E6:G6 J6:L6">
      <formula1>雪氷種別</formula1>
    </dataValidation>
  </dataValidations>
  <pageMargins left="0.43307086614173229" right="0" top="0.15748031496062992" bottom="0.15748031496062992" header="0.31496062992125984" footer="0.31496062992125984"/>
  <pageSetup paperSize="9" scale="90" fitToHeight="0" orientation="landscape" blackAndWhite="1" r:id="rId1"/>
  <rowBreaks count="1" manualBreakCount="1">
    <brk id="26"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237896" r:id="rId4" name="Check Box 8">
              <controlPr defaultSize="0" autoFill="0" autoLine="0" autoPict="0">
                <anchor moveWithCells="1">
                  <from>
                    <xdr:col>3</xdr:col>
                    <xdr:colOff>1619250</xdr:colOff>
                    <xdr:row>28</xdr:row>
                    <xdr:rowOff>114300</xdr:rowOff>
                  </from>
                  <to>
                    <xdr:col>3</xdr:col>
                    <xdr:colOff>1876425</xdr:colOff>
                    <xdr:row>30</xdr:row>
                    <xdr:rowOff>95250</xdr:rowOff>
                  </to>
                </anchor>
              </controlPr>
            </control>
          </mc:Choice>
        </mc:AlternateContent>
        <mc:AlternateContent xmlns:mc="http://schemas.openxmlformats.org/markup-compatibility/2006">
          <mc:Choice Requires="x14">
            <control shapeId="3237897" r:id="rId5" name="Check Box 9">
              <controlPr defaultSize="0" autoFill="0" autoLine="0" autoPict="0">
                <anchor moveWithCells="1">
                  <from>
                    <xdr:col>5</xdr:col>
                    <xdr:colOff>314325</xdr:colOff>
                    <xdr:row>28</xdr:row>
                    <xdr:rowOff>114300</xdr:rowOff>
                  </from>
                  <to>
                    <xdr:col>6</xdr:col>
                    <xdr:colOff>0</xdr:colOff>
                    <xdr:row>30</xdr:row>
                    <xdr:rowOff>95250</xdr:rowOff>
                  </to>
                </anchor>
              </controlPr>
            </control>
          </mc:Choice>
        </mc:AlternateContent>
        <mc:AlternateContent xmlns:mc="http://schemas.openxmlformats.org/markup-compatibility/2006">
          <mc:Choice Requires="x14">
            <control shapeId="3237898" r:id="rId6" name="Check Box 10">
              <controlPr defaultSize="0" autoFill="0" autoLine="0" autoPict="0">
                <anchor moveWithCells="1">
                  <from>
                    <xdr:col>7</xdr:col>
                    <xdr:colOff>323850</xdr:colOff>
                    <xdr:row>28</xdr:row>
                    <xdr:rowOff>114300</xdr:rowOff>
                  </from>
                  <to>
                    <xdr:col>8</xdr:col>
                    <xdr:colOff>9525</xdr:colOff>
                    <xdr:row>30</xdr:row>
                    <xdr:rowOff>95250</xdr:rowOff>
                  </to>
                </anchor>
              </controlPr>
            </control>
          </mc:Choice>
        </mc:AlternateContent>
        <mc:AlternateContent xmlns:mc="http://schemas.openxmlformats.org/markup-compatibility/2006">
          <mc:Choice Requires="x14">
            <control shapeId="3237899" r:id="rId7" name="Check Box 11">
              <controlPr defaultSize="0" autoFill="0" autoLine="0" autoPict="0">
                <anchor moveWithCells="1">
                  <from>
                    <xdr:col>9</xdr:col>
                    <xdr:colOff>333375</xdr:colOff>
                    <xdr:row>28</xdr:row>
                    <xdr:rowOff>114300</xdr:rowOff>
                  </from>
                  <to>
                    <xdr:col>10</xdr:col>
                    <xdr:colOff>19050</xdr:colOff>
                    <xdr:row>30</xdr:row>
                    <xdr:rowOff>95250</xdr:rowOff>
                  </to>
                </anchor>
              </controlPr>
            </control>
          </mc:Choice>
        </mc:AlternateContent>
        <mc:AlternateContent xmlns:mc="http://schemas.openxmlformats.org/markup-compatibility/2006">
          <mc:Choice Requires="x14">
            <control shapeId="3237903" r:id="rId8" name="Check Box 15">
              <controlPr defaultSize="0" autoFill="0" autoLine="0" autoPict="0">
                <anchor moveWithCells="1">
                  <from>
                    <xdr:col>9</xdr:col>
                    <xdr:colOff>238125</xdr:colOff>
                    <xdr:row>11</xdr:row>
                    <xdr:rowOff>190500</xdr:rowOff>
                  </from>
                  <to>
                    <xdr:col>9</xdr:col>
                    <xdr:colOff>466725</xdr:colOff>
                    <xdr:row>13</xdr:row>
                    <xdr:rowOff>0</xdr:rowOff>
                  </to>
                </anchor>
              </controlPr>
            </control>
          </mc:Choice>
        </mc:AlternateContent>
        <mc:AlternateContent xmlns:mc="http://schemas.openxmlformats.org/markup-compatibility/2006">
          <mc:Choice Requires="x14">
            <control shapeId="3237904" r:id="rId9" name="Check Box 16">
              <controlPr defaultSize="0" autoFill="0" autoLine="0" autoPict="0">
                <anchor moveWithCells="1">
                  <from>
                    <xdr:col>14</xdr:col>
                    <xdr:colOff>190500</xdr:colOff>
                    <xdr:row>11</xdr:row>
                    <xdr:rowOff>190500</xdr:rowOff>
                  </from>
                  <to>
                    <xdr:col>14</xdr:col>
                    <xdr:colOff>419100</xdr:colOff>
                    <xdr:row>13</xdr:row>
                    <xdr:rowOff>0</xdr:rowOff>
                  </to>
                </anchor>
              </controlPr>
            </control>
          </mc:Choice>
        </mc:AlternateContent>
        <mc:AlternateContent xmlns:mc="http://schemas.openxmlformats.org/markup-compatibility/2006">
          <mc:Choice Requires="x14">
            <control shapeId="3237905" r:id="rId10" name="Check Box 17">
              <controlPr defaultSize="0" autoFill="0" autoLine="0" autoPict="0">
                <anchor moveWithCells="1">
                  <from>
                    <xdr:col>9</xdr:col>
                    <xdr:colOff>238125</xdr:colOff>
                    <xdr:row>17</xdr:row>
                    <xdr:rowOff>190500</xdr:rowOff>
                  </from>
                  <to>
                    <xdr:col>9</xdr:col>
                    <xdr:colOff>466725</xdr:colOff>
                    <xdr:row>19</xdr:row>
                    <xdr:rowOff>0</xdr:rowOff>
                  </to>
                </anchor>
              </controlPr>
            </control>
          </mc:Choice>
        </mc:AlternateContent>
        <mc:AlternateContent xmlns:mc="http://schemas.openxmlformats.org/markup-compatibility/2006">
          <mc:Choice Requires="x14">
            <control shapeId="3237906" r:id="rId11" name="Check Box 18">
              <controlPr defaultSize="0" autoFill="0" autoLine="0" autoPict="0">
                <anchor moveWithCells="1">
                  <from>
                    <xdr:col>14</xdr:col>
                    <xdr:colOff>190500</xdr:colOff>
                    <xdr:row>17</xdr:row>
                    <xdr:rowOff>190500</xdr:rowOff>
                  </from>
                  <to>
                    <xdr:col>14</xdr:col>
                    <xdr:colOff>419100</xdr:colOff>
                    <xdr:row>19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249977111117893"/>
  </sheetPr>
  <dimension ref="A1:AA200"/>
  <sheetViews>
    <sheetView zoomScale="85" zoomScaleNormal="85" workbookViewId="0">
      <pane ySplit="1" topLeftCell="A2" activePane="bottomLeft" state="frozen"/>
      <selection pane="bottomLeft" activeCell="B2" sqref="B2"/>
    </sheetView>
  </sheetViews>
  <sheetFormatPr defaultRowHeight="14.25" customHeight="1"/>
  <cols>
    <col min="1" max="1" width="31.36328125" style="225" customWidth="1"/>
    <col min="2" max="11" width="8.7265625" style="225"/>
    <col min="12" max="12" width="12.90625" style="225" customWidth="1"/>
    <col min="13" max="16384" width="8.7265625" style="225"/>
  </cols>
  <sheetData>
    <row r="1" spans="1:27" ht="14.25" customHeight="1">
      <c r="A1" s="225" t="s">
        <v>601</v>
      </c>
      <c r="C1" s="225" t="s">
        <v>602</v>
      </c>
    </row>
    <row r="2" spans="1:27" ht="14.25" customHeight="1">
      <c r="A2" s="225" t="s">
        <v>339</v>
      </c>
      <c r="B2" s="225">
        <f>'基本情報登録シート（初めに入力してください）'!E6</f>
        <v>0</v>
      </c>
      <c r="C2" s="225" t="s">
        <v>625</v>
      </c>
      <c r="G2" s="225" t="s">
        <v>621</v>
      </c>
      <c r="H2" s="225">
        <v>2</v>
      </c>
      <c r="I2" s="225">
        <v>3</v>
      </c>
      <c r="J2" s="225">
        <v>4</v>
      </c>
      <c r="M2" s="225" t="s">
        <v>1008</v>
      </c>
      <c r="N2" s="225" t="s">
        <v>1009</v>
      </c>
      <c r="O2" s="225" t="s">
        <v>1010</v>
      </c>
      <c r="P2" s="225" t="s">
        <v>1011</v>
      </c>
      <c r="Q2" s="225" t="s">
        <v>1012</v>
      </c>
      <c r="R2" s="225" t="s">
        <v>1013</v>
      </c>
      <c r="S2" s="225" t="s">
        <v>1006</v>
      </c>
      <c r="U2" s="225" t="s">
        <v>1009</v>
      </c>
      <c r="V2" s="225" t="s">
        <v>1010</v>
      </c>
      <c r="W2" s="225" t="s">
        <v>1011</v>
      </c>
      <c r="X2" s="225" t="s">
        <v>1012</v>
      </c>
      <c r="Y2" s="225" t="s">
        <v>1013</v>
      </c>
      <c r="Z2" s="225" t="s">
        <v>1006</v>
      </c>
    </row>
    <row r="3" spans="1:27" ht="14.25" customHeight="1">
      <c r="A3" s="225" t="s">
        <v>901</v>
      </c>
      <c r="B3" s="318">
        <f>IF(申請する補助率="２／３",2,1)</f>
        <v>1</v>
      </c>
      <c r="C3" s="225">
        <v>3</v>
      </c>
      <c r="D3" s="225" t="s">
        <v>423</v>
      </c>
      <c r="G3" s="258" t="s">
        <v>611</v>
      </c>
      <c r="H3" s="254" t="s">
        <v>609</v>
      </c>
      <c r="I3" s="254" t="s">
        <v>469</v>
      </c>
      <c r="J3" s="254" t="s">
        <v>610</v>
      </c>
      <c r="L3" s="225" t="s">
        <v>816</v>
      </c>
      <c r="M3" s="225">
        <v>2</v>
      </c>
      <c r="N3" s="225" t="s">
        <v>1014</v>
      </c>
      <c r="O3" s="225" t="s">
        <v>1014</v>
      </c>
      <c r="P3" s="225" t="s">
        <v>1014</v>
      </c>
      <c r="Q3" s="225" t="s">
        <v>1014</v>
      </c>
      <c r="R3" s="225" t="s">
        <v>1014</v>
      </c>
      <c r="S3" s="225" t="s">
        <v>1014</v>
      </c>
      <c r="T3" s="225" t="s">
        <v>1007</v>
      </c>
      <c r="U3" s="225" t="s">
        <v>1025</v>
      </c>
      <c r="V3" s="225" t="s">
        <v>1025</v>
      </c>
      <c r="W3" s="225" t="s">
        <v>1025</v>
      </c>
      <c r="X3" s="225" t="s">
        <v>1025</v>
      </c>
      <c r="Y3" s="225" t="s">
        <v>1025</v>
      </c>
      <c r="Z3" s="225" t="s">
        <v>1025</v>
      </c>
      <c r="AA3" s="225" t="s">
        <v>1025</v>
      </c>
    </row>
    <row r="4" spans="1:27" ht="14.25" customHeight="1">
      <c r="A4" s="225" t="s">
        <v>900</v>
      </c>
      <c r="B4" s="225">
        <f>'基本情報登録シート（初めに入力してください）'!H6</f>
        <v>0</v>
      </c>
      <c r="C4" s="225" t="s">
        <v>902</v>
      </c>
      <c r="G4" s="258" t="s">
        <v>612</v>
      </c>
      <c r="H4" s="254">
        <f>$B$7+1</f>
        <v>30</v>
      </c>
      <c r="I4" s="254" t="s">
        <v>609</v>
      </c>
      <c r="J4" s="254" t="s">
        <v>609</v>
      </c>
      <c r="L4" s="225" t="s">
        <v>981</v>
      </c>
      <c r="M4" s="225">
        <v>3</v>
      </c>
      <c r="N4" s="225" t="s">
        <v>1014</v>
      </c>
      <c r="O4" s="225" t="s">
        <v>1014</v>
      </c>
      <c r="P4" s="225" t="s">
        <v>1014</v>
      </c>
      <c r="Q4" s="225" t="s">
        <v>1014</v>
      </c>
      <c r="R4" s="225" t="s">
        <v>1014</v>
      </c>
      <c r="S4" s="225" t="s">
        <v>1014</v>
      </c>
      <c r="T4" s="225" t="s">
        <v>1007</v>
      </c>
      <c r="U4" s="225" t="s">
        <v>1025</v>
      </c>
      <c r="V4" s="225" t="s">
        <v>1025</v>
      </c>
      <c r="W4" s="225" t="s">
        <v>1025</v>
      </c>
      <c r="X4" s="225" t="s">
        <v>1025</v>
      </c>
      <c r="Y4" s="225" t="s">
        <v>1025</v>
      </c>
      <c r="Z4" s="225" t="s">
        <v>1025</v>
      </c>
      <c r="AA4" s="225" t="s">
        <v>1026</v>
      </c>
    </row>
    <row r="5" spans="1:27" ht="14.25" customHeight="1">
      <c r="A5" s="225" t="s">
        <v>313</v>
      </c>
      <c r="B5" s="253">
        <f>'基本情報登録シート（初めに入力してください）'!F7</f>
        <v>29</v>
      </c>
      <c r="E5" s="254"/>
      <c r="F5" s="258"/>
      <c r="G5" s="258" t="s">
        <v>613</v>
      </c>
      <c r="H5" s="254">
        <f>$B$7+1</f>
        <v>30</v>
      </c>
      <c r="I5" s="254">
        <f>$B$7+2</f>
        <v>31</v>
      </c>
      <c r="J5" s="254" t="s">
        <v>609</v>
      </c>
      <c r="L5" s="225" t="s">
        <v>817</v>
      </c>
      <c r="M5" s="225">
        <v>4</v>
      </c>
      <c r="N5" s="225" t="s">
        <v>1014</v>
      </c>
      <c r="O5" s="225" t="s">
        <v>1014</v>
      </c>
      <c r="P5" s="225" t="s">
        <v>1014</v>
      </c>
      <c r="Q5" s="225" t="s">
        <v>1014</v>
      </c>
      <c r="R5" s="225" t="s">
        <v>1014</v>
      </c>
      <c r="S5" s="225" t="s">
        <v>1014</v>
      </c>
      <c r="T5" s="225" t="s">
        <v>1007</v>
      </c>
      <c r="U5" s="225" t="s">
        <v>1025</v>
      </c>
      <c r="V5" s="225" t="s">
        <v>1025</v>
      </c>
      <c r="W5" s="225" t="s">
        <v>1025</v>
      </c>
      <c r="X5" s="225" t="s">
        <v>1025</v>
      </c>
      <c r="Y5" s="225" t="s">
        <v>1025</v>
      </c>
      <c r="Z5" s="225" t="s">
        <v>1025</v>
      </c>
      <c r="AA5" s="225" t="s">
        <v>1027</v>
      </c>
    </row>
    <row r="6" spans="1:27" ht="14.25" customHeight="1">
      <c r="A6" s="225" t="s">
        <v>315</v>
      </c>
      <c r="B6" s="253">
        <f>'基本情報登録シート（初めに入力してください）'!H7</f>
        <v>0</v>
      </c>
      <c r="E6" s="254"/>
      <c r="F6" s="258"/>
      <c r="G6" s="258" t="s">
        <v>614</v>
      </c>
      <c r="H6" s="254">
        <f>$B$7+1</f>
        <v>30</v>
      </c>
      <c r="I6" s="254">
        <f>$B$7+2</f>
        <v>31</v>
      </c>
      <c r="J6" s="254">
        <f>$B$7+3</f>
        <v>32</v>
      </c>
      <c r="L6" s="225" t="s">
        <v>818</v>
      </c>
      <c r="M6" s="225">
        <v>5</v>
      </c>
      <c r="N6" s="225" t="s">
        <v>1014</v>
      </c>
      <c r="O6" s="225" t="s">
        <v>1014</v>
      </c>
      <c r="P6" s="225" t="s">
        <v>1014</v>
      </c>
      <c r="Q6" s="225" t="s">
        <v>1014</v>
      </c>
      <c r="R6" s="225" t="s">
        <v>1014</v>
      </c>
      <c r="S6" s="225" t="s">
        <v>1014</v>
      </c>
      <c r="T6" s="225" t="s">
        <v>1007</v>
      </c>
      <c r="U6" s="225" t="s">
        <v>1025</v>
      </c>
      <c r="V6" s="225" t="s">
        <v>1025</v>
      </c>
      <c r="W6" s="225" t="s">
        <v>1025</v>
      </c>
      <c r="X6" s="225" t="s">
        <v>1025</v>
      </c>
      <c r="Y6" s="225" t="s">
        <v>1025</v>
      </c>
      <c r="Z6" s="225" t="s">
        <v>1025</v>
      </c>
      <c r="AA6" s="225" t="s">
        <v>1026</v>
      </c>
    </row>
    <row r="7" spans="1:27" ht="14.25" customHeight="1">
      <c r="A7" s="225" t="s">
        <v>604</v>
      </c>
      <c r="B7" s="253">
        <f>'基本情報登録シート（初めに入力してください）'!F8</f>
        <v>29</v>
      </c>
      <c r="F7" s="258"/>
      <c r="G7" s="258" t="s">
        <v>615</v>
      </c>
      <c r="H7" s="254">
        <f t="shared" ref="H7:H12" si="0">$B$7-1</f>
        <v>28</v>
      </c>
      <c r="I7" s="225" t="s">
        <v>609</v>
      </c>
      <c r="J7" s="225" t="s">
        <v>609</v>
      </c>
      <c r="L7" s="225" t="s">
        <v>423</v>
      </c>
      <c r="M7" s="225">
        <v>6</v>
      </c>
      <c r="N7" s="225" t="s">
        <v>1014</v>
      </c>
      <c r="O7" s="225" t="s">
        <v>1014</v>
      </c>
      <c r="P7" s="225" t="s">
        <v>1014</v>
      </c>
      <c r="Q7" s="225" t="s">
        <v>1014</v>
      </c>
      <c r="R7" s="225" t="s">
        <v>1014</v>
      </c>
      <c r="S7" s="225" t="s">
        <v>1014</v>
      </c>
      <c r="T7" s="225" t="s">
        <v>1007</v>
      </c>
      <c r="U7" s="225" t="s">
        <v>1025</v>
      </c>
      <c r="V7" s="225" t="s">
        <v>1025</v>
      </c>
      <c r="W7" s="225" t="s">
        <v>1025</v>
      </c>
      <c r="X7" s="225" t="s">
        <v>1025</v>
      </c>
      <c r="Y7" s="225" t="s">
        <v>1025</v>
      </c>
      <c r="Z7" s="225" t="s">
        <v>1025</v>
      </c>
      <c r="AA7" s="225" t="s">
        <v>1028</v>
      </c>
    </row>
    <row r="8" spans="1:27" ht="14.25" customHeight="1">
      <c r="A8" s="225" t="s">
        <v>314</v>
      </c>
      <c r="B8" s="255">
        <f>B6+1-B5</f>
        <v>-28</v>
      </c>
      <c r="C8" s="225" t="s">
        <v>624</v>
      </c>
      <c r="F8" s="258"/>
      <c r="G8" s="258" t="s">
        <v>616</v>
      </c>
      <c r="H8" s="254">
        <f t="shared" si="0"/>
        <v>28</v>
      </c>
      <c r="I8" s="254">
        <f>$B$7+1</f>
        <v>30</v>
      </c>
      <c r="J8" s="225" t="s">
        <v>609</v>
      </c>
      <c r="L8" s="225" t="s">
        <v>424</v>
      </c>
      <c r="M8" s="225">
        <v>7</v>
      </c>
      <c r="N8" s="225" t="s">
        <v>1014</v>
      </c>
      <c r="O8" s="225" t="s">
        <v>1014</v>
      </c>
      <c r="P8" s="225" t="s">
        <v>1014</v>
      </c>
      <c r="Q8" s="225" t="s">
        <v>1014</v>
      </c>
      <c r="R8" s="225" t="s">
        <v>1014</v>
      </c>
      <c r="S8" s="225" t="s">
        <v>1014</v>
      </c>
      <c r="T8" s="225" t="s">
        <v>1007</v>
      </c>
      <c r="U8" s="225" t="s">
        <v>1025</v>
      </c>
      <c r="V8" s="225" t="s">
        <v>1025</v>
      </c>
      <c r="W8" s="225" t="s">
        <v>1025</v>
      </c>
      <c r="X8" s="225" t="s">
        <v>1025</v>
      </c>
      <c r="Y8" s="225" t="s">
        <v>1025</v>
      </c>
      <c r="Z8" s="225" t="s">
        <v>1025</v>
      </c>
      <c r="AA8" s="225" t="s">
        <v>1028</v>
      </c>
    </row>
    <row r="9" spans="1:27" ht="14.25" customHeight="1">
      <c r="A9" s="225" t="s">
        <v>608</v>
      </c>
      <c r="B9" s="256">
        <f>B8-(B6-B7)</f>
        <v>1</v>
      </c>
      <c r="C9" s="225" t="s">
        <v>624</v>
      </c>
      <c r="F9" s="258"/>
      <c r="G9" s="258" t="s">
        <v>617</v>
      </c>
      <c r="H9" s="254">
        <f t="shared" si="0"/>
        <v>28</v>
      </c>
      <c r="I9" s="254">
        <f>$B$7+1</f>
        <v>30</v>
      </c>
      <c r="J9" s="254">
        <f>$B$7+2</f>
        <v>31</v>
      </c>
      <c r="L9" s="225" t="s">
        <v>425</v>
      </c>
      <c r="M9" s="225">
        <v>8</v>
      </c>
      <c r="N9" s="225" t="s">
        <v>1014</v>
      </c>
      <c r="O9" s="225" t="s">
        <v>1014</v>
      </c>
      <c r="P9" s="225" t="s">
        <v>1014</v>
      </c>
      <c r="Q9" s="225" t="s">
        <v>1014</v>
      </c>
      <c r="R9" s="225" t="s">
        <v>1014</v>
      </c>
      <c r="S9" s="225" t="s">
        <v>1014</v>
      </c>
      <c r="T9" s="225" t="s">
        <v>1007</v>
      </c>
      <c r="U9" s="225" t="s">
        <v>1025</v>
      </c>
      <c r="V9" s="225" t="s">
        <v>1025</v>
      </c>
      <c r="W9" s="225" t="s">
        <v>1025</v>
      </c>
      <c r="X9" s="225" t="s">
        <v>1025</v>
      </c>
      <c r="Y9" s="225" t="s">
        <v>1025</v>
      </c>
      <c r="Z9" s="225" t="s">
        <v>1025</v>
      </c>
      <c r="AA9" s="225" t="s">
        <v>1028</v>
      </c>
    </row>
    <row r="10" spans="1:27" ht="14.25" customHeight="1">
      <c r="A10" s="225" t="s">
        <v>622</v>
      </c>
      <c r="B10" s="256" t="str">
        <f>B9&amp;"/"&amp;B8</f>
        <v>1/-28</v>
      </c>
      <c r="C10" s="257" t="s">
        <v>623</v>
      </c>
      <c r="F10" s="258"/>
      <c r="G10" s="258" t="s">
        <v>618</v>
      </c>
      <c r="H10" s="254">
        <f t="shared" si="0"/>
        <v>28</v>
      </c>
      <c r="I10" s="254">
        <f>$B$7-2</f>
        <v>27</v>
      </c>
      <c r="J10" s="225" t="s">
        <v>610</v>
      </c>
      <c r="L10" s="225" t="s">
        <v>426</v>
      </c>
      <c r="M10" s="225">
        <v>9</v>
      </c>
      <c r="N10" s="225" t="s">
        <v>1014</v>
      </c>
      <c r="O10" s="225" t="s">
        <v>1014</v>
      </c>
      <c r="P10" s="225" t="s">
        <v>1014</v>
      </c>
      <c r="Q10" s="225" t="s">
        <v>1014</v>
      </c>
      <c r="R10" s="225" t="s">
        <v>1014</v>
      </c>
      <c r="S10" s="225" t="s">
        <v>1014</v>
      </c>
      <c r="T10" s="225" t="s">
        <v>1007</v>
      </c>
      <c r="U10" s="225" t="s">
        <v>1025</v>
      </c>
      <c r="V10" s="225" t="s">
        <v>1025</v>
      </c>
      <c r="W10" s="225" t="s">
        <v>1025</v>
      </c>
      <c r="X10" s="225" t="s">
        <v>1025</v>
      </c>
      <c r="Y10" s="225" t="s">
        <v>1025</v>
      </c>
      <c r="Z10" s="225" t="s">
        <v>1025</v>
      </c>
      <c r="AA10" s="225" t="s">
        <v>1025</v>
      </c>
    </row>
    <row r="11" spans="1:27" ht="14.25" customHeight="1">
      <c r="A11" s="225" t="s">
        <v>605</v>
      </c>
      <c r="B11" s="254" t="e">
        <f>VLOOKUP($B$10,$G$3:$J$12,2,FALSE)</f>
        <v>#N/A</v>
      </c>
      <c r="C11" s="225" t="s">
        <v>648</v>
      </c>
      <c r="F11" s="258"/>
      <c r="G11" s="258" t="s">
        <v>619</v>
      </c>
      <c r="H11" s="254">
        <f t="shared" si="0"/>
        <v>28</v>
      </c>
      <c r="I11" s="254">
        <f>$B$7-2</f>
        <v>27</v>
      </c>
      <c r="J11" s="254">
        <f>$B$7+1</f>
        <v>30</v>
      </c>
      <c r="L11" s="225" t="s">
        <v>452</v>
      </c>
      <c r="M11" s="225">
        <v>10</v>
      </c>
      <c r="N11" s="225" t="s">
        <v>1015</v>
      </c>
      <c r="O11" s="225" t="s">
        <v>1015</v>
      </c>
      <c r="P11" s="225" t="s">
        <v>1015</v>
      </c>
      <c r="Q11" s="225" t="s">
        <v>1015</v>
      </c>
      <c r="R11" s="225" t="s">
        <v>1015</v>
      </c>
      <c r="S11" s="225" t="s">
        <v>1015</v>
      </c>
      <c r="T11" s="225" t="s">
        <v>1003</v>
      </c>
      <c r="U11" s="225" t="s">
        <v>465</v>
      </c>
      <c r="V11" s="225" t="s">
        <v>465</v>
      </c>
      <c r="W11" s="225" t="s">
        <v>465</v>
      </c>
      <c r="X11" s="225" t="s">
        <v>465</v>
      </c>
      <c r="Y11" s="225" t="s">
        <v>465</v>
      </c>
      <c r="Z11" s="225" t="s">
        <v>465</v>
      </c>
      <c r="AA11" s="225" t="s">
        <v>1025</v>
      </c>
    </row>
    <row r="12" spans="1:27" ht="14.25" customHeight="1">
      <c r="A12" s="225" t="s">
        <v>606</v>
      </c>
      <c r="B12" s="254" t="e">
        <f>VLOOKUP($B$10,$G$3:$J$12,3,FALSE)</f>
        <v>#N/A</v>
      </c>
      <c r="C12" s="225" t="s">
        <v>648</v>
      </c>
      <c r="F12" s="258"/>
      <c r="G12" s="259" t="s">
        <v>620</v>
      </c>
      <c r="H12" s="254">
        <f t="shared" si="0"/>
        <v>28</v>
      </c>
      <c r="I12" s="254">
        <f>$B$7-2</f>
        <v>27</v>
      </c>
      <c r="J12" s="254">
        <f>$B$7-3</f>
        <v>26</v>
      </c>
      <c r="L12" s="225" t="s">
        <v>427</v>
      </c>
      <c r="M12" s="225">
        <v>11</v>
      </c>
      <c r="N12" s="225" t="s">
        <v>1014</v>
      </c>
      <c r="O12" s="225" t="s">
        <v>1014</v>
      </c>
      <c r="P12" s="225" t="s">
        <v>1014</v>
      </c>
      <c r="Q12" s="225" t="s">
        <v>1014</v>
      </c>
      <c r="R12" s="225" t="s">
        <v>1014</v>
      </c>
      <c r="S12" s="225" t="s">
        <v>1014</v>
      </c>
      <c r="T12" s="225" t="s">
        <v>1007</v>
      </c>
      <c r="U12" s="225" t="s">
        <v>1025</v>
      </c>
      <c r="V12" s="225" t="s">
        <v>1025</v>
      </c>
      <c r="W12" s="225" t="s">
        <v>1025</v>
      </c>
      <c r="X12" s="225" t="s">
        <v>1025</v>
      </c>
      <c r="Y12" s="225" t="s">
        <v>1025</v>
      </c>
      <c r="Z12" s="225" t="s">
        <v>1025</v>
      </c>
      <c r="AA12" s="225" t="s">
        <v>1029</v>
      </c>
    </row>
    <row r="13" spans="1:27" ht="14.25" customHeight="1">
      <c r="A13" s="225" t="s">
        <v>607</v>
      </c>
      <c r="B13" s="254" t="e">
        <f>VLOOKUP($B$10,$G$3:$J$12,4,FALSE)</f>
        <v>#N/A</v>
      </c>
      <c r="C13" s="225" t="s">
        <v>648</v>
      </c>
      <c r="F13" s="258"/>
      <c r="G13" s="225" t="s">
        <v>655</v>
      </c>
      <c r="L13" s="225" t="s">
        <v>428</v>
      </c>
      <c r="M13" s="225">
        <v>12</v>
      </c>
      <c r="N13" s="225" t="s">
        <v>1014</v>
      </c>
      <c r="O13" s="225" t="s">
        <v>1014</v>
      </c>
      <c r="P13" s="225" t="s">
        <v>1014</v>
      </c>
      <c r="Q13" s="225" t="s">
        <v>1014</v>
      </c>
      <c r="R13" s="225" t="s">
        <v>1014</v>
      </c>
      <c r="S13" s="225" t="s">
        <v>1014</v>
      </c>
      <c r="T13" s="225" t="s">
        <v>1007</v>
      </c>
      <c r="U13" s="225" t="s">
        <v>1025</v>
      </c>
      <c r="V13" s="225" t="s">
        <v>1025</v>
      </c>
      <c r="W13" s="225" t="s">
        <v>1025</v>
      </c>
      <c r="X13" s="225" t="s">
        <v>1025</v>
      </c>
      <c r="Y13" s="225" t="s">
        <v>1025</v>
      </c>
      <c r="Z13" s="225" t="s">
        <v>1025</v>
      </c>
      <c r="AA13" s="225" t="s">
        <v>1028</v>
      </c>
    </row>
    <row r="14" spans="1:27" ht="14.25" customHeight="1">
      <c r="A14" s="225" t="s">
        <v>649</v>
      </c>
      <c r="B14" s="254" t="e">
        <f>IF(B11="-",$G$16,IF(B11&lt;$B$7,$G$14,$G$15))</f>
        <v>#N/A</v>
      </c>
      <c r="C14" s="225" t="s">
        <v>656</v>
      </c>
      <c r="F14" s="258"/>
      <c r="G14" s="258" t="s">
        <v>652</v>
      </c>
      <c r="H14" s="254"/>
      <c r="I14" s="254"/>
      <c r="J14" s="254"/>
      <c r="L14" s="225" t="s">
        <v>429</v>
      </c>
      <c r="M14" s="225">
        <v>13</v>
      </c>
      <c r="N14" s="225" t="s">
        <v>1014</v>
      </c>
      <c r="O14" s="225" t="s">
        <v>1014</v>
      </c>
      <c r="P14" s="225" t="s">
        <v>1014</v>
      </c>
      <c r="Q14" s="225" t="s">
        <v>1014</v>
      </c>
      <c r="R14" s="225" t="s">
        <v>1014</v>
      </c>
      <c r="S14" s="225" t="s">
        <v>1014</v>
      </c>
      <c r="T14" s="225" t="s">
        <v>1007</v>
      </c>
      <c r="U14" s="225" t="s">
        <v>1025</v>
      </c>
      <c r="V14" s="225" t="s">
        <v>1025</v>
      </c>
      <c r="W14" s="225" t="s">
        <v>1025</v>
      </c>
      <c r="X14" s="225" t="s">
        <v>1025</v>
      </c>
      <c r="Y14" s="225" t="s">
        <v>1025</v>
      </c>
      <c r="Z14" s="225" t="s">
        <v>1025</v>
      </c>
      <c r="AA14" s="225" t="s">
        <v>1028</v>
      </c>
    </row>
    <row r="15" spans="1:27" ht="14.25" customHeight="1">
      <c r="A15" s="225" t="s">
        <v>650</v>
      </c>
      <c r="B15" s="254" t="e">
        <f>IF(B12="-",$G$16,IF(B12&lt;$B$7,$G$14,$G$15))</f>
        <v>#N/A</v>
      </c>
      <c r="C15" s="225" t="s">
        <v>656</v>
      </c>
      <c r="F15" s="258"/>
      <c r="G15" s="225" t="s">
        <v>653</v>
      </c>
      <c r="L15" s="225" t="s">
        <v>430</v>
      </c>
      <c r="M15" s="225">
        <v>14</v>
      </c>
      <c r="N15" s="225" t="s">
        <v>1014</v>
      </c>
      <c r="O15" s="225" t="s">
        <v>1014</v>
      </c>
      <c r="P15" s="225" t="s">
        <v>1014</v>
      </c>
      <c r="Q15" s="225" t="s">
        <v>1014</v>
      </c>
      <c r="R15" s="225" t="s">
        <v>1014</v>
      </c>
      <c r="S15" s="225" t="s">
        <v>1014</v>
      </c>
      <c r="T15" s="225" t="s">
        <v>1007</v>
      </c>
      <c r="U15" s="225" t="s">
        <v>1025</v>
      </c>
      <c r="V15" s="225" t="s">
        <v>1025</v>
      </c>
      <c r="W15" s="225" t="s">
        <v>1025</v>
      </c>
      <c r="X15" s="225" t="s">
        <v>1025</v>
      </c>
      <c r="Y15" s="225" t="s">
        <v>1025</v>
      </c>
      <c r="Z15" s="225" t="s">
        <v>1025</v>
      </c>
      <c r="AA15" s="225" t="s">
        <v>1028</v>
      </c>
    </row>
    <row r="16" spans="1:27" ht="14.25" customHeight="1">
      <c r="A16" s="225" t="s">
        <v>651</v>
      </c>
      <c r="B16" s="254" t="e">
        <f>IF(B13="-",$G$16,IF(B13&lt;$B$7,$G$14,$G$15))</f>
        <v>#N/A</v>
      </c>
      <c r="C16" s="225" t="s">
        <v>656</v>
      </c>
      <c r="F16" s="258"/>
      <c r="G16" s="225" t="s">
        <v>654</v>
      </c>
      <c r="L16" s="225" t="s">
        <v>431</v>
      </c>
      <c r="M16" s="225">
        <v>15</v>
      </c>
      <c r="N16" s="225" t="s">
        <v>1014</v>
      </c>
      <c r="O16" s="225" t="s">
        <v>1014</v>
      </c>
      <c r="P16" s="225" t="s">
        <v>1014</v>
      </c>
      <c r="Q16" s="225" t="s">
        <v>1014</v>
      </c>
      <c r="R16" s="225" t="s">
        <v>1014</v>
      </c>
      <c r="S16" s="225" t="s">
        <v>1014</v>
      </c>
      <c r="T16" s="225" t="s">
        <v>1007</v>
      </c>
      <c r="U16" s="225" t="s">
        <v>1025</v>
      </c>
      <c r="V16" s="225" t="s">
        <v>1025</v>
      </c>
      <c r="W16" s="225" t="s">
        <v>1025</v>
      </c>
      <c r="X16" s="225" t="s">
        <v>1025</v>
      </c>
      <c r="Y16" s="225" t="s">
        <v>1025</v>
      </c>
      <c r="Z16" s="225" t="s">
        <v>1025</v>
      </c>
      <c r="AA16" s="225" t="s">
        <v>1028</v>
      </c>
    </row>
    <row r="17" spans="1:27" ht="14.25" customHeight="1">
      <c r="A17" s="225" t="s">
        <v>1039</v>
      </c>
      <c r="B17" s="254">
        <f>B5</f>
        <v>29</v>
      </c>
      <c r="F17" s="258"/>
      <c r="L17" s="225" t="s">
        <v>432</v>
      </c>
      <c r="M17" s="225">
        <v>16</v>
      </c>
      <c r="N17" s="225" t="s">
        <v>1014</v>
      </c>
      <c r="O17" s="225" t="s">
        <v>1014</v>
      </c>
      <c r="P17" s="225" t="s">
        <v>1014</v>
      </c>
      <c r="Q17" s="225" t="s">
        <v>1014</v>
      </c>
      <c r="R17" s="225" t="s">
        <v>1014</v>
      </c>
      <c r="S17" s="225" t="s">
        <v>1014</v>
      </c>
      <c r="T17" s="225" t="s">
        <v>1007</v>
      </c>
      <c r="U17" s="225" t="s">
        <v>1025</v>
      </c>
      <c r="V17" s="225" t="s">
        <v>1025</v>
      </c>
      <c r="W17" s="225" t="s">
        <v>1025</v>
      </c>
      <c r="X17" s="225" t="s">
        <v>1025</v>
      </c>
      <c r="Y17" s="225" t="s">
        <v>1025</v>
      </c>
      <c r="Z17" s="225" t="s">
        <v>1025</v>
      </c>
      <c r="AA17" s="225" t="s">
        <v>1028</v>
      </c>
    </row>
    <row r="18" spans="1:27" ht="14.25" customHeight="1">
      <c r="A18" s="225" t="s">
        <v>1040</v>
      </c>
      <c r="B18" s="254" t="str">
        <f>IF(ISERROR(B17+1)=TRUE,"-",IF(B17+1&lt;=$B$6,B17+1,"-"))</f>
        <v>-</v>
      </c>
      <c r="F18" s="258"/>
      <c r="L18" s="225" t="s">
        <v>433</v>
      </c>
      <c r="M18" s="225">
        <v>17</v>
      </c>
      <c r="N18" s="225" t="s">
        <v>1016</v>
      </c>
      <c r="O18" s="225" t="s">
        <v>1016</v>
      </c>
      <c r="P18" s="225" t="s">
        <v>1016</v>
      </c>
      <c r="Q18" s="225" t="s">
        <v>1016</v>
      </c>
      <c r="R18" s="225" t="s">
        <v>464</v>
      </c>
      <c r="S18" s="225" t="s">
        <v>1016</v>
      </c>
      <c r="T18" s="225" t="s">
        <v>1003</v>
      </c>
      <c r="U18" s="225" t="s">
        <v>1025</v>
      </c>
      <c r="V18" s="225" t="s">
        <v>1025</v>
      </c>
      <c r="W18" s="225" t="s">
        <v>1025</v>
      </c>
      <c r="X18" s="225" t="s">
        <v>1025</v>
      </c>
      <c r="Y18" s="225" t="s">
        <v>1018</v>
      </c>
      <c r="AA18" s="225" t="s">
        <v>1018</v>
      </c>
    </row>
    <row r="19" spans="1:27" ht="14.25" customHeight="1">
      <c r="A19" s="225" t="s">
        <v>1041</v>
      </c>
      <c r="B19" s="254" t="str">
        <f>IF(ISERROR(B18+1)=TRUE,"-",IF(B18+1&lt;=$B$6,B18+1,"-"))</f>
        <v>-</v>
      </c>
      <c r="F19" s="258"/>
      <c r="I19" s="257"/>
      <c r="L19" s="225" t="s">
        <v>434</v>
      </c>
      <c r="M19" s="225">
        <v>18</v>
      </c>
      <c r="N19" s="225" t="s">
        <v>1014</v>
      </c>
      <c r="O19" s="225" t="s">
        <v>1014</v>
      </c>
      <c r="P19" s="225" t="s">
        <v>1014</v>
      </c>
      <c r="Q19" s="225" t="s">
        <v>1014</v>
      </c>
      <c r="R19" s="225" t="s">
        <v>1014</v>
      </c>
      <c r="S19" s="225" t="s">
        <v>1014</v>
      </c>
      <c r="T19" s="225" t="s">
        <v>1007</v>
      </c>
      <c r="U19" s="225" t="s">
        <v>1025</v>
      </c>
      <c r="V19" s="225" t="s">
        <v>1025</v>
      </c>
      <c r="W19" s="225" t="s">
        <v>1025</v>
      </c>
      <c r="X19" s="225" t="s">
        <v>1025</v>
      </c>
      <c r="Y19" s="225" t="s">
        <v>1025</v>
      </c>
      <c r="Z19" s="225" t="s">
        <v>1025</v>
      </c>
      <c r="AA19" s="225" t="s">
        <v>1028</v>
      </c>
    </row>
    <row r="20" spans="1:27" ht="14.25" customHeight="1">
      <c r="A20" s="225" t="s">
        <v>1042</v>
      </c>
      <c r="B20" s="254" t="str">
        <f>IF(ISERROR(B19+1)=TRUE,"-",IF(B19+1&lt;=$B$6,B19+1,"-"))</f>
        <v>-</v>
      </c>
      <c r="F20" s="258"/>
      <c r="H20" s="257"/>
      <c r="I20" s="257"/>
      <c r="L20" s="225" t="s">
        <v>435</v>
      </c>
      <c r="M20" s="225">
        <v>19</v>
      </c>
      <c r="N20" s="225" t="s">
        <v>1014</v>
      </c>
      <c r="O20" s="225" t="s">
        <v>1014</v>
      </c>
      <c r="P20" s="225" t="s">
        <v>1014</v>
      </c>
      <c r="Q20" s="225" t="s">
        <v>1014</v>
      </c>
      <c r="R20" s="225" t="s">
        <v>1014</v>
      </c>
      <c r="S20" s="225" t="s">
        <v>1014</v>
      </c>
      <c r="T20" s="225" t="s">
        <v>1007</v>
      </c>
      <c r="U20" s="225" t="s">
        <v>1025</v>
      </c>
      <c r="V20" s="225" t="s">
        <v>1025</v>
      </c>
      <c r="W20" s="225" t="s">
        <v>1025</v>
      </c>
      <c r="X20" s="225" t="s">
        <v>1025</v>
      </c>
      <c r="Y20" s="225" t="s">
        <v>1025</v>
      </c>
      <c r="Z20" s="225" t="s">
        <v>1025</v>
      </c>
      <c r="AA20" s="225" t="s">
        <v>1025</v>
      </c>
    </row>
    <row r="21" spans="1:27" ht="14.25" customHeight="1">
      <c r="A21" s="225" t="s">
        <v>688</v>
      </c>
      <c r="B21" s="277">
        <f>'3-2　設備導入事業経費の配分（当年度）（熱利用）'!$B$11</f>
        <v>0</v>
      </c>
      <c r="C21" s="225" t="s">
        <v>743</v>
      </c>
      <c r="F21" s="258"/>
      <c r="H21" s="257"/>
      <c r="I21" s="257"/>
      <c r="L21" s="225" t="s">
        <v>436</v>
      </c>
      <c r="M21" s="225">
        <v>20</v>
      </c>
      <c r="N21" s="225" t="s">
        <v>1014</v>
      </c>
      <c r="O21" s="225" t="s">
        <v>1016</v>
      </c>
      <c r="P21" s="225" t="s">
        <v>1016</v>
      </c>
      <c r="Q21" s="225" t="s">
        <v>1016</v>
      </c>
      <c r="R21" s="225" t="s">
        <v>1016</v>
      </c>
      <c r="S21" s="225" t="s">
        <v>1014</v>
      </c>
      <c r="T21" s="225" t="s">
        <v>1003</v>
      </c>
      <c r="U21" s="225" t="s">
        <v>1025</v>
      </c>
      <c r="V21" s="225" t="s">
        <v>1025</v>
      </c>
      <c r="W21" s="225" t="s">
        <v>1025</v>
      </c>
      <c r="X21" s="225" t="s">
        <v>1025</v>
      </c>
      <c r="Y21" s="225" t="s">
        <v>1025</v>
      </c>
      <c r="Z21" s="225" t="s">
        <v>1025</v>
      </c>
      <c r="AA21" s="225" t="s">
        <v>1021</v>
      </c>
    </row>
    <row r="22" spans="1:27" ht="14.25" customHeight="1">
      <c r="A22" s="225" t="s">
        <v>687</v>
      </c>
      <c r="B22" s="277">
        <f>'3-2　設備導入事業経費の配分（当年度）（熱利用）'!$B$21</f>
        <v>0</v>
      </c>
      <c r="C22" s="225" t="s">
        <v>743</v>
      </c>
      <c r="F22" s="258"/>
      <c r="H22" s="257"/>
      <c r="I22" s="257"/>
      <c r="L22" s="225" t="s">
        <v>868</v>
      </c>
      <c r="M22" s="225">
        <v>21</v>
      </c>
      <c r="N22" s="225" t="s">
        <v>1016</v>
      </c>
      <c r="O22" s="225" t="s">
        <v>1014</v>
      </c>
      <c r="P22" s="225" t="s">
        <v>1014</v>
      </c>
      <c r="Q22" s="225" t="s">
        <v>1014</v>
      </c>
      <c r="R22" s="225" t="s">
        <v>1014</v>
      </c>
      <c r="S22" s="225" t="s">
        <v>1014</v>
      </c>
      <c r="T22" s="225" t="s">
        <v>1003</v>
      </c>
      <c r="U22" s="225" t="s">
        <v>1025</v>
      </c>
      <c r="V22" s="225" t="s">
        <v>1025</v>
      </c>
      <c r="W22" s="225" t="s">
        <v>1025</v>
      </c>
      <c r="X22" s="225" t="s">
        <v>1025</v>
      </c>
      <c r="Y22" s="225" t="s">
        <v>1025</v>
      </c>
      <c r="Z22" s="225" t="s">
        <v>1025</v>
      </c>
      <c r="AA22" s="225" t="s">
        <v>465</v>
      </c>
    </row>
    <row r="23" spans="1:27" ht="14.25" customHeight="1">
      <c r="A23" s="225" t="s">
        <v>689</v>
      </c>
      <c r="B23" s="277">
        <f>'3-2　設備導入事業経費の配分（当年度）（熱利用）'!$B$29</f>
        <v>0</v>
      </c>
      <c r="C23" s="225" t="s">
        <v>743</v>
      </c>
      <c r="F23" s="258"/>
      <c r="H23" s="257"/>
      <c r="I23" s="257"/>
      <c r="L23" s="225" t="s">
        <v>813</v>
      </c>
      <c r="M23" s="225">
        <v>22</v>
      </c>
      <c r="N23" s="225" t="s">
        <v>1016</v>
      </c>
      <c r="O23" s="225" t="s">
        <v>1016</v>
      </c>
      <c r="P23" s="225" t="s">
        <v>1016</v>
      </c>
      <c r="Q23" s="225" t="s">
        <v>1016</v>
      </c>
      <c r="R23" s="225" t="s">
        <v>1016</v>
      </c>
      <c r="S23" s="225" t="s">
        <v>1016</v>
      </c>
      <c r="T23" s="225" t="s">
        <v>1019</v>
      </c>
      <c r="U23" s="225" t="s">
        <v>1025</v>
      </c>
      <c r="V23" s="225" t="s">
        <v>1025</v>
      </c>
      <c r="W23" s="225" t="s">
        <v>1025</v>
      </c>
      <c r="X23" s="225" t="s">
        <v>1025</v>
      </c>
      <c r="Y23" s="225" t="s">
        <v>1025</v>
      </c>
      <c r="Z23" s="225" t="s">
        <v>1025</v>
      </c>
      <c r="AA23" s="225" t="s">
        <v>1028</v>
      </c>
    </row>
    <row r="24" spans="1:27" ht="14.25" customHeight="1">
      <c r="A24" s="225" t="s">
        <v>690</v>
      </c>
      <c r="B24" s="277">
        <f>'3-2　設備導入事業経費の配分（当年度）（熱利用）'!$B$31</f>
        <v>0</v>
      </c>
      <c r="C24" s="225" t="s">
        <v>743</v>
      </c>
      <c r="F24" s="258"/>
      <c r="H24" s="257"/>
      <c r="I24" s="257"/>
      <c r="L24" s="225" t="s">
        <v>437</v>
      </c>
      <c r="M24" s="225">
        <v>23</v>
      </c>
      <c r="N24" s="225" t="s">
        <v>1016</v>
      </c>
      <c r="O24" s="225" t="s">
        <v>1016</v>
      </c>
      <c r="P24" s="225" t="s">
        <v>1016</v>
      </c>
      <c r="Q24" s="225" t="s">
        <v>1016</v>
      </c>
      <c r="R24" s="225" t="s">
        <v>1014</v>
      </c>
      <c r="S24" s="225" t="s">
        <v>1014</v>
      </c>
      <c r="T24" s="225" t="s">
        <v>1003</v>
      </c>
      <c r="U24" s="225" t="s">
        <v>1025</v>
      </c>
      <c r="V24" s="225" t="s">
        <v>1025</v>
      </c>
      <c r="W24" s="225" t="s">
        <v>1025</v>
      </c>
      <c r="X24" s="225" t="s">
        <v>1025</v>
      </c>
      <c r="Y24" s="225" t="s">
        <v>1025</v>
      </c>
      <c r="Z24" s="225" t="s">
        <v>1025</v>
      </c>
      <c r="AA24" s="225" t="s">
        <v>1023</v>
      </c>
    </row>
    <row r="25" spans="1:27" ht="14.25" customHeight="1">
      <c r="A25" s="225" t="s">
        <v>727</v>
      </c>
      <c r="B25" s="277">
        <f>'3-2　設備導入事業経費の配分（当年度）（熱利用）'!$B$30</f>
        <v>0</v>
      </c>
      <c r="C25" s="225" t="s">
        <v>743</v>
      </c>
      <c r="F25" s="258"/>
      <c r="H25" s="257"/>
      <c r="I25" s="257"/>
      <c r="L25" s="225" t="s">
        <v>438</v>
      </c>
      <c r="M25" s="225">
        <v>24</v>
      </c>
      <c r="N25" s="225" t="s">
        <v>1016</v>
      </c>
      <c r="O25" s="225" t="s">
        <v>1016</v>
      </c>
      <c r="P25" s="225" t="s">
        <v>1016</v>
      </c>
      <c r="Q25" s="225" t="s">
        <v>1016</v>
      </c>
      <c r="R25" s="225" t="s">
        <v>1014</v>
      </c>
      <c r="S25" s="225" t="s">
        <v>1014</v>
      </c>
      <c r="T25" s="225" t="s">
        <v>1003</v>
      </c>
      <c r="U25" s="225" t="s">
        <v>1025</v>
      </c>
      <c r="V25" s="225" t="s">
        <v>1025</v>
      </c>
      <c r="W25" s="225" t="s">
        <v>1025</v>
      </c>
      <c r="X25" s="225" t="s">
        <v>1025</v>
      </c>
      <c r="Y25" s="225" t="s">
        <v>1025</v>
      </c>
      <c r="Z25" s="225" t="s">
        <v>1025</v>
      </c>
      <c r="AA25" s="225" t="s">
        <v>1023</v>
      </c>
    </row>
    <row r="26" spans="1:27" ht="14.25" customHeight="1">
      <c r="A26" s="225" t="s">
        <v>739</v>
      </c>
      <c r="B26" s="277">
        <f>'3-2　設備導入事業経費の配分（当年度）（熱利用）'!$B$32</f>
        <v>0</v>
      </c>
      <c r="C26" s="225" t="s">
        <v>743</v>
      </c>
      <c r="F26" s="258"/>
      <c r="H26" s="257"/>
      <c r="I26" s="257"/>
      <c r="L26" s="225" t="s">
        <v>439</v>
      </c>
      <c r="M26" s="225">
        <v>25</v>
      </c>
      <c r="N26" s="225" t="s">
        <v>1016</v>
      </c>
      <c r="O26" s="225" t="s">
        <v>1016</v>
      </c>
      <c r="P26" s="225" t="s">
        <v>1016</v>
      </c>
      <c r="Q26" s="225" t="s">
        <v>1016</v>
      </c>
      <c r="R26" s="225" t="s">
        <v>1014</v>
      </c>
      <c r="S26" s="225" t="s">
        <v>1016</v>
      </c>
      <c r="T26" s="225" t="s">
        <v>1003</v>
      </c>
      <c r="U26" s="225" t="s">
        <v>1025</v>
      </c>
      <c r="V26" s="225" t="s">
        <v>1025</v>
      </c>
      <c r="W26" s="225" t="s">
        <v>1025</v>
      </c>
      <c r="X26" s="225" t="s">
        <v>1025</v>
      </c>
      <c r="Y26" s="225" t="s">
        <v>1025</v>
      </c>
      <c r="Z26" s="225" t="s">
        <v>1025</v>
      </c>
      <c r="AA26" s="225" t="s">
        <v>1024</v>
      </c>
    </row>
    <row r="27" spans="1:27" ht="14.25" customHeight="1">
      <c r="A27" s="225" t="s">
        <v>691</v>
      </c>
      <c r="B27" s="277">
        <f>'3-2　設備導入事業経費の配分（当年度）（熱利用）'!$D$11</f>
        <v>0</v>
      </c>
      <c r="C27" s="225" t="s">
        <v>743</v>
      </c>
      <c r="F27" s="258"/>
      <c r="H27" s="257"/>
      <c r="I27" s="257"/>
      <c r="L27" s="225" t="s">
        <v>440</v>
      </c>
      <c r="M27" s="225">
        <v>26</v>
      </c>
      <c r="N27" s="225" t="s">
        <v>1016</v>
      </c>
      <c r="O27" s="225" t="s">
        <v>1016</v>
      </c>
      <c r="P27" s="225" t="s">
        <v>1016</v>
      </c>
      <c r="Q27" s="225" t="s">
        <v>1016</v>
      </c>
      <c r="R27" s="225" t="s">
        <v>1014</v>
      </c>
      <c r="S27" s="225" t="s">
        <v>1014</v>
      </c>
      <c r="T27" s="225" t="s">
        <v>1003</v>
      </c>
      <c r="U27" s="225" t="s">
        <v>1025</v>
      </c>
      <c r="V27" s="225" t="s">
        <v>1025</v>
      </c>
      <c r="W27" s="225" t="s">
        <v>1025</v>
      </c>
      <c r="X27" s="225" t="s">
        <v>1025</v>
      </c>
      <c r="Y27" s="225" t="s">
        <v>1025</v>
      </c>
      <c r="Z27" s="225" t="s">
        <v>1025</v>
      </c>
      <c r="AA27" s="225" t="s">
        <v>1023</v>
      </c>
    </row>
    <row r="28" spans="1:27" ht="14.25" customHeight="1">
      <c r="A28" s="225" t="s">
        <v>692</v>
      </c>
      <c r="B28" s="277">
        <f>'3-2　設備導入事業経費の配分（当年度）（熱利用）'!$D$21</f>
        <v>0</v>
      </c>
      <c r="C28" s="225" t="s">
        <v>743</v>
      </c>
      <c r="F28" s="258"/>
      <c r="H28" s="257"/>
      <c r="I28" s="257"/>
      <c r="L28" s="225" t="s">
        <v>441</v>
      </c>
      <c r="M28" s="225">
        <v>27</v>
      </c>
      <c r="N28" s="225" t="s">
        <v>1016</v>
      </c>
      <c r="O28" s="225" t="s">
        <v>1016</v>
      </c>
      <c r="P28" s="225" t="s">
        <v>1016</v>
      </c>
      <c r="Q28" s="225" t="s">
        <v>1016</v>
      </c>
      <c r="R28" s="225" t="s">
        <v>1016</v>
      </c>
      <c r="S28" s="225" t="s">
        <v>1014</v>
      </c>
      <c r="T28" s="225" t="s">
        <v>1003</v>
      </c>
      <c r="U28" s="225" t="s">
        <v>1025</v>
      </c>
      <c r="V28" s="225" t="s">
        <v>1025</v>
      </c>
      <c r="W28" s="225" t="s">
        <v>1025</v>
      </c>
      <c r="X28" s="225" t="s">
        <v>1025</v>
      </c>
      <c r="Y28" s="225" t="s">
        <v>1025</v>
      </c>
      <c r="Z28" s="225" t="s">
        <v>1025</v>
      </c>
      <c r="AA28" s="225" t="s">
        <v>1022</v>
      </c>
    </row>
    <row r="29" spans="1:27" ht="14.25" customHeight="1">
      <c r="A29" s="225" t="s">
        <v>693</v>
      </c>
      <c r="B29" s="277">
        <f>'3-2　設備導入事業経費の配分（当年度）（熱利用）'!$D$29</f>
        <v>0</v>
      </c>
      <c r="C29" s="225" t="s">
        <v>743</v>
      </c>
      <c r="F29" s="258"/>
      <c r="H29" s="257"/>
      <c r="I29" s="257"/>
      <c r="L29" s="225" t="s">
        <v>442</v>
      </c>
      <c r="M29" s="225">
        <v>28</v>
      </c>
      <c r="N29" s="225" t="s">
        <v>1016</v>
      </c>
      <c r="O29" s="225" t="s">
        <v>1016</v>
      </c>
      <c r="P29" s="225" t="s">
        <v>1016</v>
      </c>
      <c r="Q29" s="225" t="s">
        <v>1016</v>
      </c>
      <c r="R29" s="225" t="s">
        <v>1016</v>
      </c>
      <c r="S29" s="225" t="s">
        <v>1014</v>
      </c>
      <c r="T29" s="225" t="s">
        <v>1003</v>
      </c>
      <c r="U29" s="225" t="s">
        <v>1025</v>
      </c>
      <c r="V29" s="225" t="s">
        <v>1025</v>
      </c>
      <c r="W29" s="225" t="s">
        <v>1025</v>
      </c>
      <c r="X29" s="225" t="s">
        <v>1025</v>
      </c>
      <c r="Y29" s="225" t="s">
        <v>1025</v>
      </c>
      <c r="Z29" s="225" t="s">
        <v>1025</v>
      </c>
      <c r="AA29" s="225" t="s">
        <v>1022</v>
      </c>
    </row>
    <row r="30" spans="1:27" ht="14.25" customHeight="1">
      <c r="A30" s="225" t="s">
        <v>728</v>
      </c>
      <c r="B30" s="277">
        <f>'3-2　設備導入事業経費の配分（当年度）（熱利用）'!$D$30</f>
        <v>0</v>
      </c>
      <c r="C30" s="225" t="s">
        <v>743</v>
      </c>
      <c r="F30" s="258"/>
      <c r="H30" s="257"/>
      <c r="I30" s="257"/>
      <c r="L30" s="225" t="s">
        <v>443</v>
      </c>
      <c r="M30" s="225">
        <v>29</v>
      </c>
      <c r="N30" s="225" t="s">
        <v>1014</v>
      </c>
      <c r="O30" s="225" t="s">
        <v>1014</v>
      </c>
      <c r="P30" s="225" t="s">
        <v>1014</v>
      </c>
      <c r="Q30" s="225" t="s">
        <v>1014</v>
      </c>
      <c r="R30" s="225" t="s">
        <v>1014</v>
      </c>
      <c r="S30" s="225" t="s">
        <v>1014</v>
      </c>
      <c r="T30" s="225" t="s">
        <v>1007</v>
      </c>
      <c r="U30" s="225" t="s">
        <v>1025</v>
      </c>
      <c r="V30" s="225" t="s">
        <v>1025</v>
      </c>
      <c r="W30" s="225" t="s">
        <v>1025</v>
      </c>
      <c r="X30" s="225" t="s">
        <v>1025</v>
      </c>
      <c r="Y30" s="225" t="s">
        <v>1025</v>
      </c>
      <c r="Z30" s="225" t="s">
        <v>1025</v>
      </c>
      <c r="AA30" s="225" t="s">
        <v>1025</v>
      </c>
    </row>
    <row r="31" spans="1:27" ht="14.25" customHeight="1">
      <c r="A31" s="225" t="s">
        <v>694</v>
      </c>
      <c r="B31" s="277">
        <f>'3-2　設備導入事業経費の配分（当年度）（熱利用）'!$H$11</f>
        <v>0</v>
      </c>
      <c r="C31" s="225" t="s">
        <v>743</v>
      </c>
      <c r="F31" s="258"/>
      <c r="H31" s="257"/>
      <c r="I31" s="257"/>
      <c r="L31" s="225" t="s">
        <v>444</v>
      </c>
      <c r="M31" s="225">
        <v>30</v>
      </c>
      <c r="N31" s="225" t="s">
        <v>1014</v>
      </c>
      <c r="O31" s="225" t="s">
        <v>1014</v>
      </c>
      <c r="P31" s="225" t="s">
        <v>1014</v>
      </c>
      <c r="Q31" s="225" t="s">
        <v>1014</v>
      </c>
      <c r="R31" s="225" t="s">
        <v>1014</v>
      </c>
      <c r="S31" s="225" t="s">
        <v>1014</v>
      </c>
      <c r="T31" s="225" t="s">
        <v>1007</v>
      </c>
      <c r="U31" s="225" t="s">
        <v>1030</v>
      </c>
      <c r="V31" s="225" t="s">
        <v>1030</v>
      </c>
      <c r="W31" s="225" t="s">
        <v>1030</v>
      </c>
      <c r="X31" s="225" t="s">
        <v>1030</v>
      </c>
      <c r="Y31" s="225" t="s">
        <v>1030</v>
      </c>
      <c r="Z31" s="225" t="s">
        <v>1030</v>
      </c>
      <c r="AA31" s="225" t="s">
        <v>1030</v>
      </c>
    </row>
    <row r="32" spans="1:27" ht="14.25" customHeight="1">
      <c r="A32" s="225" t="s">
        <v>695</v>
      </c>
      <c r="B32" s="277">
        <f>'3-2　設備導入事業経費の配分（当年度）（熱利用）'!$H$21</f>
        <v>0</v>
      </c>
      <c r="C32" s="225" t="s">
        <v>743</v>
      </c>
      <c r="F32" s="258"/>
      <c r="H32" s="257"/>
      <c r="I32" s="257"/>
      <c r="L32" s="225" t="s">
        <v>980</v>
      </c>
      <c r="M32" s="225">
        <v>31</v>
      </c>
      <c r="N32" s="225" t="s">
        <v>1014</v>
      </c>
      <c r="O32" s="225" t="s">
        <v>1014</v>
      </c>
      <c r="P32" s="225" t="s">
        <v>1014</v>
      </c>
      <c r="Q32" s="225" t="s">
        <v>1014</v>
      </c>
      <c r="R32" s="225" t="s">
        <v>1014</v>
      </c>
      <c r="S32" s="225" t="s">
        <v>1014</v>
      </c>
      <c r="T32" s="225" t="s">
        <v>1007</v>
      </c>
      <c r="U32" s="225" t="s">
        <v>1030</v>
      </c>
      <c r="V32" s="225" t="s">
        <v>1030</v>
      </c>
      <c r="W32" s="225" t="s">
        <v>1030</v>
      </c>
      <c r="X32" s="225" t="s">
        <v>1030</v>
      </c>
      <c r="Y32" s="225" t="s">
        <v>1030</v>
      </c>
      <c r="Z32" s="225" t="s">
        <v>1030</v>
      </c>
      <c r="AA32" s="225" t="s">
        <v>1030</v>
      </c>
    </row>
    <row r="33" spans="1:27" ht="14.25" customHeight="1">
      <c r="A33" s="225" t="s">
        <v>696</v>
      </c>
      <c r="B33" s="277">
        <f>'3-2　設備導入事業経費の配分（当年度）（熱利用）'!$H$29</f>
        <v>0</v>
      </c>
      <c r="C33" s="225" t="s">
        <v>743</v>
      </c>
      <c r="F33" s="258"/>
      <c r="H33" s="257"/>
      <c r="I33" s="257"/>
      <c r="L33" s="225" t="s">
        <v>867</v>
      </c>
      <c r="M33" s="225">
        <v>32</v>
      </c>
      <c r="N33" s="225" t="s">
        <v>464</v>
      </c>
      <c r="O33" s="225" t="s">
        <v>464</v>
      </c>
      <c r="P33" s="225" t="s">
        <v>464</v>
      </c>
      <c r="Q33" s="225" t="s">
        <v>464</v>
      </c>
      <c r="R33" s="225" t="s">
        <v>464</v>
      </c>
      <c r="S33" s="225" t="s">
        <v>464</v>
      </c>
      <c r="T33" s="225" t="s">
        <v>1003</v>
      </c>
      <c r="U33" s="225" t="s">
        <v>465</v>
      </c>
      <c r="V33" s="225" t="s">
        <v>465</v>
      </c>
      <c r="W33" s="225" t="s">
        <v>465</v>
      </c>
      <c r="X33" s="225" t="s">
        <v>465</v>
      </c>
      <c r="Y33" s="225" t="s">
        <v>465</v>
      </c>
      <c r="Z33" s="225" t="s">
        <v>465</v>
      </c>
      <c r="AA33" s="225" t="s">
        <v>465</v>
      </c>
    </row>
    <row r="34" spans="1:27" ht="14.25" customHeight="1">
      <c r="A34" s="225" t="s">
        <v>729</v>
      </c>
      <c r="B34" s="277">
        <f>'3-2　設備導入事業経費の配分（当年度）（熱利用）'!$H$30</f>
        <v>0</v>
      </c>
      <c r="C34" s="225" t="s">
        <v>743</v>
      </c>
      <c r="F34" s="258"/>
      <c r="H34" s="257"/>
      <c r="I34" s="257"/>
      <c r="L34" s="225" t="s">
        <v>446</v>
      </c>
      <c r="M34" s="225">
        <v>33</v>
      </c>
      <c r="N34" s="225" t="s">
        <v>1014</v>
      </c>
      <c r="O34" s="225" t="s">
        <v>1014</v>
      </c>
      <c r="P34" s="225" t="s">
        <v>1014</v>
      </c>
      <c r="Q34" s="225" t="s">
        <v>1014</v>
      </c>
      <c r="R34" s="225" t="s">
        <v>1014</v>
      </c>
      <c r="S34" s="225" t="s">
        <v>1014</v>
      </c>
      <c r="T34" s="225" t="s">
        <v>1007</v>
      </c>
      <c r="U34" s="225" t="s">
        <v>1025</v>
      </c>
      <c r="V34" s="225" t="s">
        <v>1025</v>
      </c>
      <c r="W34" s="225" t="s">
        <v>1025</v>
      </c>
      <c r="X34" s="225" t="s">
        <v>1025</v>
      </c>
      <c r="Y34" s="225" t="s">
        <v>1025</v>
      </c>
      <c r="Z34" s="225" t="s">
        <v>1025</v>
      </c>
      <c r="AA34" s="225" t="s">
        <v>1025</v>
      </c>
    </row>
    <row r="35" spans="1:27" ht="14.25" customHeight="1">
      <c r="A35" s="225" t="s">
        <v>697</v>
      </c>
      <c r="B35" s="277">
        <f>'3-2　設備導入事業経費の配分（他年度１）（熱利用）'!$B$11</f>
        <v>0</v>
      </c>
      <c r="C35" s="225" t="s">
        <v>744</v>
      </c>
      <c r="F35" s="258"/>
      <c r="H35" s="257"/>
      <c r="I35" s="257"/>
      <c r="L35" s="225" t="s">
        <v>447</v>
      </c>
      <c r="M35" s="225">
        <v>34</v>
      </c>
      <c r="N35" s="225" t="s">
        <v>1014</v>
      </c>
      <c r="O35" s="225" t="s">
        <v>1014</v>
      </c>
      <c r="P35" s="225" t="s">
        <v>1014</v>
      </c>
      <c r="Q35" s="225" t="s">
        <v>1014</v>
      </c>
      <c r="R35" s="225" t="s">
        <v>1014</v>
      </c>
      <c r="S35" s="225" t="s">
        <v>1014</v>
      </c>
      <c r="T35" s="225" t="s">
        <v>1007</v>
      </c>
      <c r="U35" s="225" t="s">
        <v>1030</v>
      </c>
      <c r="V35" s="225" t="s">
        <v>1030</v>
      </c>
      <c r="W35" s="225" t="s">
        <v>1030</v>
      </c>
      <c r="X35" s="225" t="s">
        <v>1030</v>
      </c>
      <c r="Y35" s="225" t="s">
        <v>1030</v>
      </c>
      <c r="Z35" s="225" t="s">
        <v>1030</v>
      </c>
      <c r="AA35" s="225" t="s">
        <v>1030</v>
      </c>
    </row>
    <row r="36" spans="1:27" ht="14.25" customHeight="1">
      <c r="A36" s="225" t="s">
        <v>698</v>
      </c>
      <c r="B36" s="277">
        <f>'3-2　設備導入事業経費の配分（他年度１）（熱利用）'!$B$21</f>
        <v>0</v>
      </c>
      <c r="C36" s="225" t="s">
        <v>744</v>
      </c>
      <c r="F36" s="258"/>
      <c r="H36" s="257"/>
      <c r="I36" s="257"/>
      <c r="L36" s="225" t="s">
        <v>448</v>
      </c>
      <c r="M36" s="225">
        <v>35</v>
      </c>
      <c r="N36" s="225" t="s">
        <v>1014</v>
      </c>
      <c r="O36" s="225" t="s">
        <v>1014</v>
      </c>
      <c r="P36" s="225" t="s">
        <v>1014</v>
      </c>
      <c r="Q36" s="225" t="s">
        <v>1014</v>
      </c>
      <c r="R36" s="225" t="s">
        <v>1014</v>
      </c>
      <c r="S36" s="225" t="s">
        <v>1014</v>
      </c>
      <c r="T36" s="225" t="s">
        <v>1007</v>
      </c>
      <c r="U36" s="225" t="s">
        <v>1030</v>
      </c>
      <c r="V36" s="225" t="s">
        <v>1030</v>
      </c>
      <c r="W36" s="225" t="s">
        <v>1030</v>
      </c>
      <c r="X36" s="225" t="s">
        <v>1030</v>
      </c>
      <c r="Y36" s="225" t="s">
        <v>1030</v>
      </c>
      <c r="Z36" s="225" t="s">
        <v>1030</v>
      </c>
      <c r="AA36" s="225" t="s">
        <v>1030</v>
      </c>
    </row>
    <row r="37" spans="1:27" ht="14.25" customHeight="1">
      <c r="A37" s="225" t="s">
        <v>699</v>
      </c>
      <c r="B37" s="277">
        <f>'3-2　設備導入事業経費の配分（他年度１）（熱利用）'!$B$29</f>
        <v>0</v>
      </c>
      <c r="C37" s="225" t="s">
        <v>744</v>
      </c>
      <c r="F37" s="258"/>
      <c r="H37" s="257"/>
      <c r="I37" s="257"/>
      <c r="L37" s="225" t="s">
        <v>518</v>
      </c>
      <c r="M37" s="225">
        <v>36</v>
      </c>
      <c r="N37" s="225" t="s">
        <v>464</v>
      </c>
      <c r="O37" s="225" t="s">
        <v>464</v>
      </c>
      <c r="P37" s="225" t="s">
        <v>464</v>
      </c>
      <c r="Q37" s="225" t="s">
        <v>464</v>
      </c>
      <c r="R37" s="225" t="s">
        <v>464</v>
      </c>
      <c r="S37" s="225" t="s">
        <v>464</v>
      </c>
      <c r="T37" s="225" t="s">
        <v>1003</v>
      </c>
      <c r="U37" s="225" t="s">
        <v>465</v>
      </c>
      <c r="V37" s="225" t="s">
        <v>465</v>
      </c>
      <c r="W37" s="225" t="s">
        <v>465</v>
      </c>
      <c r="X37" s="225" t="s">
        <v>465</v>
      </c>
      <c r="Y37" s="225" t="s">
        <v>465</v>
      </c>
      <c r="Z37" s="225" t="s">
        <v>465</v>
      </c>
      <c r="AA37" s="225" t="s">
        <v>465</v>
      </c>
    </row>
    <row r="38" spans="1:27" ht="14.25" customHeight="1">
      <c r="A38" s="225" t="s">
        <v>700</v>
      </c>
      <c r="B38" s="277">
        <f>'3-2　設備導入事業経費の配分（他年度１）（熱利用）'!$B$31</f>
        <v>0</v>
      </c>
      <c r="C38" s="225" t="s">
        <v>744</v>
      </c>
      <c r="F38" s="258"/>
      <c r="H38" s="257"/>
      <c r="I38" s="257"/>
      <c r="L38" s="225" t="s">
        <v>449</v>
      </c>
      <c r="M38" s="225">
        <v>37</v>
      </c>
      <c r="N38" s="225" t="s">
        <v>464</v>
      </c>
      <c r="O38" s="225" t="s">
        <v>464</v>
      </c>
      <c r="P38" s="225" t="s">
        <v>464</v>
      </c>
      <c r="Q38" s="225" t="s">
        <v>464</v>
      </c>
      <c r="R38" s="225" t="s">
        <v>464</v>
      </c>
      <c r="S38" s="225" t="s">
        <v>464</v>
      </c>
      <c r="T38" s="225" t="s">
        <v>1003</v>
      </c>
      <c r="U38" s="225" t="s">
        <v>465</v>
      </c>
      <c r="V38" s="225" t="s">
        <v>465</v>
      </c>
      <c r="W38" s="225" t="s">
        <v>465</v>
      </c>
      <c r="X38" s="225" t="s">
        <v>465</v>
      </c>
      <c r="Y38" s="225" t="s">
        <v>465</v>
      </c>
      <c r="Z38" s="225" t="s">
        <v>465</v>
      </c>
      <c r="AA38" s="225" t="s">
        <v>465</v>
      </c>
    </row>
    <row r="39" spans="1:27" ht="14.25" customHeight="1">
      <c r="A39" s="225" t="s">
        <v>730</v>
      </c>
      <c r="B39" s="277">
        <f>'3-2　設備導入事業経費の配分（他年度１）（熱利用）'!$B$30</f>
        <v>0</v>
      </c>
      <c r="C39" s="225" t="s">
        <v>744</v>
      </c>
      <c r="F39" s="258"/>
      <c r="H39" s="257"/>
      <c r="I39" s="257"/>
      <c r="L39" s="225" t="s">
        <v>450</v>
      </c>
      <c r="M39" s="225">
        <v>38</v>
      </c>
      <c r="N39" s="225" t="s">
        <v>464</v>
      </c>
      <c r="O39" s="225" t="s">
        <v>464</v>
      </c>
      <c r="P39" s="225" t="s">
        <v>464</v>
      </c>
      <c r="Q39" s="225" t="s">
        <v>464</v>
      </c>
      <c r="R39" s="225" t="s">
        <v>464</v>
      </c>
      <c r="S39" s="225" t="s">
        <v>464</v>
      </c>
      <c r="T39" s="225" t="s">
        <v>1003</v>
      </c>
      <c r="U39" s="225" t="s">
        <v>465</v>
      </c>
      <c r="V39" s="225" t="s">
        <v>465</v>
      </c>
      <c r="W39" s="225" t="s">
        <v>465</v>
      </c>
      <c r="X39" s="225" t="s">
        <v>465</v>
      </c>
      <c r="Y39" s="225" t="s">
        <v>465</v>
      </c>
      <c r="Z39" s="225" t="s">
        <v>465</v>
      </c>
      <c r="AA39" s="225" t="s">
        <v>465</v>
      </c>
    </row>
    <row r="40" spans="1:27" ht="14.25" customHeight="1">
      <c r="A40" s="225" t="s">
        <v>740</v>
      </c>
      <c r="B40" s="277">
        <f>'3-2　設備導入事業経費の配分（他年度１）（熱利用）'!$B$32</f>
        <v>0</v>
      </c>
      <c r="C40" s="225" t="s">
        <v>744</v>
      </c>
      <c r="F40" s="258"/>
      <c r="H40" s="257"/>
      <c r="I40" s="257"/>
      <c r="L40" s="225" t="s">
        <v>451</v>
      </c>
      <c r="M40" s="225">
        <v>39</v>
      </c>
      <c r="N40" s="225" t="s">
        <v>464</v>
      </c>
      <c r="O40" s="225" t="s">
        <v>464</v>
      </c>
      <c r="P40" s="225" t="s">
        <v>464</v>
      </c>
      <c r="Q40" s="225" t="s">
        <v>464</v>
      </c>
      <c r="R40" s="225" t="s">
        <v>464</v>
      </c>
      <c r="S40" s="225" t="s">
        <v>464</v>
      </c>
      <c r="T40" s="225" t="s">
        <v>1003</v>
      </c>
      <c r="U40" s="225" t="s">
        <v>465</v>
      </c>
      <c r="V40" s="225" t="s">
        <v>465</v>
      </c>
      <c r="W40" s="225" t="s">
        <v>465</v>
      </c>
      <c r="X40" s="225" t="s">
        <v>465</v>
      </c>
      <c r="Y40" s="225" t="s">
        <v>465</v>
      </c>
      <c r="Z40" s="225" t="s">
        <v>465</v>
      </c>
      <c r="AA40" s="225" t="s">
        <v>465</v>
      </c>
    </row>
    <row r="41" spans="1:27" ht="14.25" customHeight="1">
      <c r="A41" s="225" t="s">
        <v>701</v>
      </c>
      <c r="B41" s="277">
        <f>'3-2　設備導入事業経費の配分（他年度１）（熱利用）'!$D$11</f>
        <v>0</v>
      </c>
      <c r="C41" s="225" t="s">
        <v>744</v>
      </c>
      <c r="F41" s="258"/>
      <c r="L41" s="225" t="s">
        <v>445</v>
      </c>
      <c r="M41" s="225">
        <v>40</v>
      </c>
      <c r="N41" s="225" t="s">
        <v>464</v>
      </c>
      <c r="O41" s="225" t="s">
        <v>464</v>
      </c>
      <c r="P41" s="225" t="s">
        <v>464</v>
      </c>
      <c r="Q41" s="225" t="s">
        <v>464</v>
      </c>
      <c r="R41" s="225" t="s">
        <v>464</v>
      </c>
      <c r="S41" s="225" t="s">
        <v>464</v>
      </c>
      <c r="T41" s="225" t="s">
        <v>1003</v>
      </c>
      <c r="U41" s="443" t="s">
        <v>1017</v>
      </c>
      <c r="V41" s="443" t="s">
        <v>1017</v>
      </c>
      <c r="W41" s="443" t="s">
        <v>1017</v>
      </c>
      <c r="X41" s="443" t="s">
        <v>1017</v>
      </c>
      <c r="Y41" s="443" t="s">
        <v>1017</v>
      </c>
      <c r="Z41" s="443" t="s">
        <v>1017</v>
      </c>
      <c r="AA41" s="443" t="s">
        <v>1017</v>
      </c>
    </row>
    <row r="42" spans="1:27" ht="14.25" customHeight="1">
      <c r="A42" s="225" t="s">
        <v>702</v>
      </c>
      <c r="B42" s="277">
        <f>'3-2　設備導入事業経費の配分（他年度１）（熱利用）'!$D$21</f>
        <v>0</v>
      </c>
      <c r="C42" s="225" t="s">
        <v>744</v>
      </c>
      <c r="F42" s="258"/>
      <c r="L42" s="225" t="s">
        <v>341</v>
      </c>
      <c r="M42" s="225">
        <v>41</v>
      </c>
      <c r="N42" s="225" t="s">
        <v>464</v>
      </c>
      <c r="O42" s="225" t="s">
        <v>464</v>
      </c>
      <c r="P42" s="225" t="s">
        <v>464</v>
      </c>
      <c r="Q42" s="225" t="s">
        <v>464</v>
      </c>
      <c r="R42" s="225" t="s">
        <v>464</v>
      </c>
      <c r="S42" s="225" t="s">
        <v>464</v>
      </c>
      <c r="T42" s="225" t="s">
        <v>1003</v>
      </c>
      <c r="U42" s="225" t="s">
        <v>465</v>
      </c>
      <c r="V42" s="225" t="s">
        <v>465</v>
      </c>
      <c r="W42" s="225" t="s">
        <v>465</v>
      </c>
      <c r="X42" s="225" t="s">
        <v>465</v>
      </c>
      <c r="Y42" s="225" t="s">
        <v>465</v>
      </c>
      <c r="Z42" s="225" t="s">
        <v>465</v>
      </c>
      <c r="AA42" s="225" t="s">
        <v>465</v>
      </c>
    </row>
    <row r="43" spans="1:27" ht="14.25" customHeight="1">
      <c r="A43" s="225" t="s">
        <v>703</v>
      </c>
      <c r="B43" s="277">
        <f>'3-2　設備導入事業経費の配分（他年度１）（熱利用）'!$D$29</f>
        <v>0</v>
      </c>
      <c r="C43" s="225" t="s">
        <v>744</v>
      </c>
      <c r="F43" s="258"/>
    </row>
    <row r="44" spans="1:27" ht="14.25" customHeight="1">
      <c r="A44" s="225" t="s">
        <v>731</v>
      </c>
      <c r="B44" s="277">
        <f>'3-2　設備導入事業経費の配分（他年度１）（熱利用）'!$D$30</f>
        <v>0</v>
      </c>
      <c r="C44" s="225" t="s">
        <v>744</v>
      </c>
      <c r="F44" s="258"/>
    </row>
    <row r="45" spans="1:27" ht="14.25" customHeight="1">
      <c r="A45" s="225" t="s">
        <v>704</v>
      </c>
      <c r="B45" s="277">
        <f>'3-2　設備導入事業経費の配分（他年度１）（熱利用）'!$H$11</f>
        <v>0</v>
      </c>
      <c r="C45" s="225" t="s">
        <v>744</v>
      </c>
      <c r="F45" s="258"/>
    </row>
    <row r="46" spans="1:27" ht="14.25" customHeight="1">
      <c r="A46" s="225" t="s">
        <v>705</v>
      </c>
      <c r="B46" s="277">
        <f>'3-2　設備導入事業経費の配分（他年度１）（熱利用）'!$H$21</f>
        <v>0</v>
      </c>
      <c r="C46" s="225" t="s">
        <v>744</v>
      </c>
      <c r="F46" s="258"/>
    </row>
    <row r="47" spans="1:27" ht="14.25" customHeight="1">
      <c r="A47" s="225" t="s">
        <v>706</v>
      </c>
      <c r="B47" s="277">
        <f>'3-2　設備導入事業経費の配分（他年度１）（熱利用）'!$H$29</f>
        <v>0</v>
      </c>
      <c r="C47" s="225" t="s">
        <v>744</v>
      </c>
      <c r="F47" s="258"/>
    </row>
    <row r="48" spans="1:27" ht="14.25" customHeight="1">
      <c r="A48" s="225" t="s">
        <v>732</v>
      </c>
      <c r="B48" s="277">
        <f>'3-2　設備導入事業経費の配分（他年度１）（熱利用）'!$H$30</f>
        <v>0</v>
      </c>
      <c r="C48" s="225" t="s">
        <v>744</v>
      </c>
      <c r="F48" s="258"/>
    </row>
    <row r="49" spans="1:6" ht="14.25" customHeight="1">
      <c r="A49" s="225" t="s">
        <v>707</v>
      </c>
      <c r="B49" s="277">
        <f>'3-2　設備導入事業経費の配分（他年度２）（熱利用）'!$B$11</f>
        <v>0</v>
      </c>
      <c r="C49" s="225" t="s">
        <v>745</v>
      </c>
      <c r="F49" s="258"/>
    </row>
    <row r="50" spans="1:6" ht="14.25" customHeight="1">
      <c r="A50" s="225" t="s">
        <v>708</v>
      </c>
      <c r="B50" s="277">
        <f>'3-2　設備導入事業経費の配分（他年度２）（熱利用）'!$B$21</f>
        <v>0</v>
      </c>
      <c r="C50" s="225" t="s">
        <v>745</v>
      </c>
      <c r="F50" s="258"/>
    </row>
    <row r="51" spans="1:6" ht="14.25" customHeight="1">
      <c r="A51" s="225" t="s">
        <v>709</v>
      </c>
      <c r="B51" s="277">
        <f>'3-2　設備導入事業経費の配分（他年度２）（熱利用）'!$B$29</f>
        <v>0</v>
      </c>
      <c r="C51" s="225" t="s">
        <v>745</v>
      </c>
      <c r="F51" s="258"/>
    </row>
    <row r="52" spans="1:6" ht="14.25" customHeight="1">
      <c r="A52" s="225" t="s">
        <v>710</v>
      </c>
      <c r="B52" s="277">
        <f>'3-2　設備導入事業経費の配分（他年度２）（熱利用）'!$B$31</f>
        <v>0</v>
      </c>
      <c r="C52" s="225" t="s">
        <v>745</v>
      </c>
      <c r="F52" s="258"/>
    </row>
    <row r="53" spans="1:6" ht="14.25" customHeight="1">
      <c r="A53" s="225" t="s">
        <v>733</v>
      </c>
      <c r="B53" s="277">
        <f>'3-2　設備導入事業経費の配分（他年度２）（熱利用）'!$B$30</f>
        <v>0</v>
      </c>
      <c r="C53" s="225" t="s">
        <v>745</v>
      </c>
      <c r="F53" s="258"/>
    </row>
    <row r="54" spans="1:6" ht="14.25" customHeight="1">
      <c r="A54" s="225" t="s">
        <v>741</v>
      </c>
      <c r="B54" s="277">
        <f>'3-2　設備導入事業経費の配分（他年度２）（熱利用）'!$B$32</f>
        <v>0</v>
      </c>
      <c r="C54" s="225" t="s">
        <v>745</v>
      </c>
      <c r="F54" s="258"/>
    </row>
    <row r="55" spans="1:6" ht="14.25" customHeight="1">
      <c r="A55" s="225" t="s">
        <v>711</v>
      </c>
      <c r="B55" s="277">
        <f>'3-2　設備導入事業経費の配分（他年度２）（熱利用）'!$D$11</f>
        <v>0</v>
      </c>
      <c r="C55" s="225" t="s">
        <v>745</v>
      </c>
      <c r="F55" s="258"/>
    </row>
    <row r="56" spans="1:6" ht="14.25" customHeight="1">
      <c r="A56" s="225" t="s">
        <v>712</v>
      </c>
      <c r="B56" s="277">
        <f>'3-2　設備導入事業経費の配分（他年度２）（熱利用）'!$D$21</f>
        <v>0</v>
      </c>
      <c r="C56" s="225" t="s">
        <v>745</v>
      </c>
      <c r="F56" s="258"/>
    </row>
    <row r="57" spans="1:6" ht="14.25" customHeight="1">
      <c r="A57" s="225" t="s">
        <v>713</v>
      </c>
      <c r="B57" s="277">
        <f>'3-2　設備導入事業経費の配分（他年度２）（熱利用）'!$D$29</f>
        <v>0</v>
      </c>
      <c r="C57" s="225" t="s">
        <v>745</v>
      </c>
      <c r="F57" s="258"/>
    </row>
    <row r="58" spans="1:6" ht="14.25" customHeight="1">
      <c r="A58" s="225" t="s">
        <v>734</v>
      </c>
      <c r="B58" s="277">
        <f>'3-2　設備導入事業経費の配分（他年度２）（熱利用）'!$D$30</f>
        <v>0</v>
      </c>
      <c r="C58" s="225" t="s">
        <v>745</v>
      </c>
      <c r="F58" s="258"/>
    </row>
    <row r="59" spans="1:6" ht="14.25" customHeight="1">
      <c r="A59" s="225" t="s">
        <v>714</v>
      </c>
      <c r="B59" s="277">
        <f>'3-2　設備導入事業経費の配分（他年度２）（熱利用）'!$H$11</f>
        <v>0</v>
      </c>
      <c r="C59" s="225" t="s">
        <v>745</v>
      </c>
      <c r="F59" s="258"/>
    </row>
    <row r="60" spans="1:6" ht="14.25" customHeight="1">
      <c r="A60" s="225" t="s">
        <v>715</v>
      </c>
      <c r="B60" s="277">
        <f>'3-2　設備導入事業経費の配分（他年度２）（熱利用）'!$H$21</f>
        <v>0</v>
      </c>
      <c r="C60" s="225" t="s">
        <v>745</v>
      </c>
      <c r="F60" s="258"/>
    </row>
    <row r="61" spans="1:6" ht="14.25" customHeight="1">
      <c r="A61" s="225" t="s">
        <v>716</v>
      </c>
      <c r="B61" s="277">
        <f>'3-2　設備導入事業経費の配分（他年度２）（熱利用）'!$H$29</f>
        <v>0</v>
      </c>
      <c r="C61" s="225" t="s">
        <v>745</v>
      </c>
      <c r="F61" s="258"/>
    </row>
    <row r="62" spans="1:6" ht="14.25" customHeight="1">
      <c r="A62" s="225" t="s">
        <v>735</v>
      </c>
      <c r="B62" s="277">
        <f>'3-2　設備導入事業経費の配分（他年度２）（熱利用）'!$H$30</f>
        <v>0</v>
      </c>
      <c r="C62" s="225" t="s">
        <v>745</v>
      </c>
      <c r="F62" s="258"/>
    </row>
    <row r="63" spans="1:6" ht="14.25" customHeight="1">
      <c r="A63" s="225" t="s">
        <v>717</v>
      </c>
      <c r="B63" s="277">
        <f>'3-2　設備導入事業経費の配分（他年度３）（熱利用）'!$B$11</f>
        <v>0</v>
      </c>
      <c r="C63" s="225" t="s">
        <v>746</v>
      </c>
      <c r="F63" s="258"/>
    </row>
    <row r="64" spans="1:6" ht="14.25" customHeight="1">
      <c r="A64" s="225" t="s">
        <v>718</v>
      </c>
      <c r="B64" s="277">
        <f>'3-2　設備導入事業経費の配分（他年度３）（熱利用）'!$B$21</f>
        <v>0</v>
      </c>
      <c r="C64" s="225" t="s">
        <v>746</v>
      </c>
      <c r="F64" s="258"/>
    </row>
    <row r="65" spans="1:8" ht="14.25" customHeight="1">
      <c r="A65" s="225" t="s">
        <v>719</v>
      </c>
      <c r="B65" s="277">
        <f>'3-2　設備導入事業経費の配分（他年度３）（熱利用）'!$B$29</f>
        <v>0</v>
      </c>
      <c r="C65" s="225" t="s">
        <v>746</v>
      </c>
      <c r="F65" s="258"/>
    </row>
    <row r="66" spans="1:8" ht="14.25" customHeight="1">
      <c r="A66" s="225" t="s">
        <v>720</v>
      </c>
      <c r="B66" s="277">
        <f>'3-2　設備導入事業経費の配分（他年度３）（熱利用）'!$B$31</f>
        <v>0</v>
      </c>
      <c r="C66" s="225" t="s">
        <v>746</v>
      </c>
      <c r="F66" s="258"/>
    </row>
    <row r="67" spans="1:8" ht="14.25" customHeight="1">
      <c r="A67" s="225" t="s">
        <v>736</v>
      </c>
      <c r="B67" s="277">
        <f>'3-2　設備導入事業経費の配分（他年度３）（熱利用）'!$B$30</f>
        <v>0</v>
      </c>
      <c r="C67" s="225" t="s">
        <v>746</v>
      </c>
      <c r="F67" s="258"/>
    </row>
    <row r="68" spans="1:8" ht="14.25" customHeight="1">
      <c r="A68" s="225" t="s">
        <v>742</v>
      </c>
      <c r="B68" s="277">
        <f>'3-2　設備導入事業経費の配分（他年度３）（熱利用）'!$B$32</f>
        <v>0</v>
      </c>
      <c r="C68" s="225" t="s">
        <v>746</v>
      </c>
      <c r="F68" s="258"/>
    </row>
    <row r="69" spans="1:8" ht="14.25" customHeight="1">
      <c r="A69" s="225" t="s">
        <v>721</v>
      </c>
      <c r="B69" s="277">
        <f>'3-2　設備導入事業経費の配分（他年度３）（熱利用）'!$D$11</f>
        <v>0</v>
      </c>
      <c r="C69" s="225" t="s">
        <v>746</v>
      </c>
      <c r="F69" s="258"/>
    </row>
    <row r="70" spans="1:8" ht="14.25" customHeight="1">
      <c r="A70" s="225" t="s">
        <v>722</v>
      </c>
      <c r="B70" s="277">
        <f>'3-2　設備導入事業経費の配分（他年度３）（熱利用）'!$D$21</f>
        <v>0</v>
      </c>
      <c r="C70" s="225" t="s">
        <v>746</v>
      </c>
      <c r="F70" s="258"/>
    </row>
    <row r="71" spans="1:8" ht="14.25" customHeight="1">
      <c r="A71" s="225" t="s">
        <v>723</v>
      </c>
      <c r="B71" s="277">
        <f>'3-2　設備導入事業経費の配分（他年度３）（熱利用）'!$D$29</f>
        <v>0</v>
      </c>
      <c r="C71" s="225" t="s">
        <v>746</v>
      </c>
      <c r="F71" s="258"/>
    </row>
    <row r="72" spans="1:8" ht="14.25" customHeight="1">
      <c r="A72" s="225" t="s">
        <v>737</v>
      </c>
      <c r="B72" s="277">
        <f>'3-2　設備導入事業経費の配分（他年度３）（熱利用）'!$D$30</f>
        <v>0</v>
      </c>
      <c r="C72" s="225" t="s">
        <v>746</v>
      </c>
      <c r="F72" s="258"/>
    </row>
    <row r="73" spans="1:8" ht="14.25" customHeight="1">
      <c r="A73" s="225" t="s">
        <v>724</v>
      </c>
      <c r="B73" s="277">
        <f>'3-2　設備導入事業経費の配分（他年度３）（熱利用）'!$H$11</f>
        <v>0</v>
      </c>
      <c r="C73" s="225" t="s">
        <v>746</v>
      </c>
      <c r="F73" s="258"/>
      <c r="G73" s="225" t="s">
        <v>751</v>
      </c>
    </row>
    <row r="74" spans="1:8" ht="14.25" customHeight="1">
      <c r="A74" s="225" t="s">
        <v>725</v>
      </c>
      <c r="B74" s="277">
        <f>'3-2　設備導入事業経費の配分（他年度３）（熱利用）'!$H$21</f>
        <v>0</v>
      </c>
      <c r="C74" s="225" t="s">
        <v>746</v>
      </c>
      <c r="F74" s="258"/>
      <c r="G74" s="225" t="s">
        <v>757</v>
      </c>
      <c r="H74" s="225" t="s">
        <v>758</v>
      </c>
    </row>
    <row r="75" spans="1:8" ht="14.25" customHeight="1">
      <c r="A75" s="225" t="s">
        <v>726</v>
      </c>
      <c r="B75" s="277">
        <f>'3-2　設備導入事業経費の配分（他年度３）（熱利用）'!$H$29</f>
        <v>0</v>
      </c>
      <c r="C75" s="225" t="s">
        <v>746</v>
      </c>
      <c r="F75" s="258"/>
      <c r="G75" s="225" t="s">
        <v>99</v>
      </c>
      <c r="H75" s="225">
        <v>15</v>
      </c>
    </row>
    <row r="76" spans="1:8" ht="14.25" customHeight="1">
      <c r="A76" s="225" t="s">
        <v>738</v>
      </c>
      <c r="B76" s="277">
        <f>'3-2　設備導入事業経費の配分（他年度３）（熱利用）'!$H$30</f>
        <v>0</v>
      </c>
      <c r="C76" s="225" t="s">
        <v>746</v>
      </c>
      <c r="F76" s="258"/>
      <c r="G76" s="225" t="s">
        <v>100</v>
      </c>
      <c r="H76" s="225">
        <v>15</v>
      </c>
    </row>
    <row r="77" spans="1:8" ht="14.25" customHeight="1">
      <c r="A77" s="225" t="s">
        <v>996</v>
      </c>
      <c r="B77" s="277" t="str">
        <f>'3-2　設備導入事業経費の配分（総計）（熱利用）'!$D$32</f>
        <v>-</v>
      </c>
      <c r="C77" s="225" t="s">
        <v>747</v>
      </c>
      <c r="F77" s="259"/>
      <c r="G77" s="225" t="s">
        <v>480</v>
      </c>
      <c r="H77" s="225">
        <v>20</v>
      </c>
    </row>
    <row r="78" spans="1:8" ht="14.25" customHeight="1">
      <c r="A78" s="225" t="s">
        <v>748</v>
      </c>
      <c r="B78" s="277">
        <f>'3-4　補助事業に要する経費及びその調達方法'!K11</f>
        <v>0</v>
      </c>
      <c r="C78" s="225" t="s">
        <v>749</v>
      </c>
      <c r="G78" s="225" t="s">
        <v>107</v>
      </c>
      <c r="H78" s="225">
        <v>15</v>
      </c>
    </row>
    <row r="79" spans="1:8" ht="14.25" customHeight="1">
      <c r="A79" s="225" t="s">
        <v>756</v>
      </c>
      <c r="B79" s="277">
        <f>B2</f>
        <v>0</v>
      </c>
      <c r="G79" s="225" t="s">
        <v>102</v>
      </c>
      <c r="H79" s="225">
        <v>15</v>
      </c>
    </row>
    <row r="80" spans="1:8" ht="14.25" customHeight="1">
      <c r="A80" s="225" t="s">
        <v>750</v>
      </c>
      <c r="B80" s="225" t="e">
        <f>VLOOKUP(B79,$G$74:$H$85,2,FALSE)</f>
        <v>#N/A</v>
      </c>
      <c r="G80" s="225" t="s">
        <v>479</v>
      </c>
      <c r="H80" s="225">
        <v>15</v>
      </c>
    </row>
    <row r="81" spans="1:8" ht="14.25" customHeight="1">
      <c r="A81" s="225" t="s">
        <v>993</v>
      </c>
      <c r="B81" s="225">
        <f>'3-17　バイオマス依存率(熱利用)'!H46</f>
        <v>0</v>
      </c>
      <c r="G81" s="225" t="s">
        <v>481</v>
      </c>
      <c r="H81" s="225">
        <v>15</v>
      </c>
    </row>
    <row r="82" spans="1:8" ht="14.25" customHeight="1">
      <c r="A82" s="225" t="s">
        <v>994</v>
      </c>
      <c r="B82" s="225">
        <f>'3-17　バイオマス依存率(燃料製造)'!H46</f>
        <v>0</v>
      </c>
      <c r="G82" s="225" t="s">
        <v>482</v>
      </c>
      <c r="H82" s="225">
        <v>17</v>
      </c>
    </row>
    <row r="83" spans="1:8" ht="14.25" customHeight="1">
      <c r="A83" s="225" t="s">
        <v>626</v>
      </c>
      <c r="B83" s="225" t="e">
        <f>HLOOKUP($B$2,汎用入力規則リスト!$B$12:$L$22,G93,FALSE)</f>
        <v>#N/A</v>
      </c>
      <c r="C83" s="225" t="s">
        <v>647</v>
      </c>
      <c r="G83" s="225" t="s">
        <v>483</v>
      </c>
      <c r="H83" s="225">
        <v>15</v>
      </c>
    </row>
    <row r="84" spans="1:8" ht="14.25" customHeight="1">
      <c r="A84" s="225" t="s">
        <v>627</v>
      </c>
      <c r="B84" s="225" t="e">
        <f>HLOOKUP($B$2,汎用入力規則リスト!$B$12:$L$22,G94,FALSE)</f>
        <v>#N/A</v>
      </c>
      <c r="C84" s="225" t="s">
        <v>647</v>
      </c>
      <c r="G84" s="225" t="s">
        <v>484</v>
      </c>
      <c r="H84" s="225">
        <v>20</v>
      </c>
    </row>
    <row r="85" spans="1:8" ht="14.25" customHeight="1">
      <c r="A85" s="225" t="s">
        <v>628</v>
      </c>
      <c r="B85" s="225" t="e">
        <f>HLOOKUP($B$2,汎用入力規則リスト!$B$12:$L$22,G95,FALSE)</f>
        <v>#N/A</v>
      </c>
      <c r="C85" s="225" t="s">
        <v>647</v>
      </c>
      <c r="G85" s="225" t="s">
        <v>485</v>
      </c>
      <c r="H85" s="225">
        <v>15</v>
      </c>
    </row>
    <row r="86" spans="1:8" ht="14.25" customHeight="1">
      <c r="A86" s="225" t="s">
        <v>629</v>
      </c>
      <c r="B86" s="225" t="e">
        <f>HLOOKUP($B$2,汎用入力規則リスト!$B$12:$L$22,G96,FALSE)</f>
        <v>#N/A</v>
      </c>
      <c r="C86" s="225" t="s">
        <v>647</v>
      </c>
    </row>
    <row r="87" spans="1:8" ht="14.25" customHeight="1">
      <c r="A87" s="225" t="s">
        <v>630</v>
      </c>
      <c r="B87" s="225" t="e">
        <f>HLOOKUP($B$2,汎用入力規則リスト!$B$12:$L$22,G97,FALSE)</f>
        <v>#N/A</v>
      </c>
      <c r="C87" s="225" t="s">
        <v>647</v>
      </c>
    </row>
    <row r="88" spans="1:8" ht="14.25" customHeight="1">
      <c r="A88" s="225" t="s">
        <v>631</v>
      </c>
      <c r="B88" s="225" t="e">
        <f>HLOOKUP($B$2,汎用入力規則リスト!$B$12:$L$22,G98,FALSE)</f>
        <v>#N/A</v>
      </c>
      <c r="C88" s="225" t="s">
        <v>647</v>
      </c>
    </row>
    <row r="89" spans="1:8" ht="14.25" customHeight="1">
      <c r="A89" s="225" t="s">
        <v>632</v>
      </c>
      <c r="B89" s="225" t="e">
        <f>HLOOKUP($B$2,汎用入力規則リスト!$B$12:$L$22,G99,FALSE)</f>
        <v>#N/A</v>
      </c>
      <c r="C89" s="225" t="s">
        <v>647</v>
      </c>
    </row>
    <row r="90" spans="1:8" ht="14.25" customHeight="1">
      <c r="A90" s="225" t="s">
        <v>633</v>
      </c>
      <c r="B90" s="225" t="e">
        <f>HLOOKUP($B$2,汎用入力規則リスト!$B$12:$L$22,G100,FALSE)</f>
        <v>#N/A</v>
      </c>
      <c r="C90" s="225" t="s">
        <v>647</v>
      </c>
    </row>
    <row r="91" spans="1:8" ht="14.25" customHeight="1">
      <c r="A91" s="225" t="s">
        <v>634</v>
      </c>
      <c r="B91" s="225" t="e">
        <f>HLOOKUP($B$2,汎用入力規則リスト!$B$12:$L$22,G101,FALSE)</f>
        <v>#N/A</v>
      </c>
      <c r="C91" s="225" t="s">
        <v>647</v>
      </c>
      <c r="G91" s="225" t="s">
        <v>637</v>
      </c>
    </row>
    <row r="92" spans="1:8" ht="14.25" customHeight="1">
      <c r="A92" s="225" t="s">
        <v>636</v>
      </c>
      <c r="B92" s="225" t="e">
        <f>HLOOKUP($B$2,汎用入力規則リスト!$B$12:$L$22,G102,FALSE)</f>
        <v>#N/A</v>
      </c>
      <c r="C92" s="225" t="s">
        <v>647</v>
      </c>
      <c r="G92" s="225">
        <v>1</v>
      </c>
    </row>
    <row r="93" spans="1:8" ht="14.25" customHeight="1">
      <c r="A93" s="225" t="s">
        <v>639</v>
      </c>
      <c r="B93" s="225" t="e">
        <f>HLOOKUP($B$2,汎用入力規則リスト!$B$25:$L$32,データ参照シート!G93,FALSE)</f>
        <v>#N/A</v>
      </c>
      <c r="C93" s="225" t="s">
        <v>646</v>
      </c>
      <c r="G93" s="225">
        <v>2</v>
      </c>
    </row>
    <row r="94" spans="1:8" ht="14.25" customHeight="1">
      <c r="A94" s="225" t="s">
        <v>640</v>
      </c>
      <c r="B94" s="225" t="e">
        <f>HLOOKUP($B$2,汎用入力規則リスト!$B$25:$L$32,データ参照シート!G94,FALSE)</f>
        <v>#N/A</v>
      </c>
      <c r="C94" s="225" t="s">
        <v>646</v>
      </c>
      <c r="G94" s="225">
        <v>3</v>
      </c>
    </row>
    <row r="95" spans="1:8" ht="14.25" customHeight="1">
      <c r="A95" s="225" t="s">
        <v>641</v>
      </c>
      <c r="B95" s="225" t="e">
        <f>HLOOKUP($B$2,汎用入力規則リスト!$B$25:$L$32,データ参照シート!G95,FALSE)</f>
        <v>#N/A</v>
      </c>
      <c r="C95" s="225" t="s">
        <v>646</v>
      </c>
      <c r="G95" s="225">
        <v>4</v>
      </c>
    </row>
    <row r="96" spans="1:8" ht="14.25" customHeight="1">
      <c r="A96" s="225" t="s">
        <v>642</v>
      </c>
      <c r="B96" s="225" t="e">
        <f>HLOOKUP($B$2,汎用入力規則リスト!$B$25:$L$32,データ参照シート!G96,FALSE)</f>
        <v>#N/A</v>
      </c>
      <c r="C96" s="225" t="s">
        <v>646</v>
      </c>
      <c r="G96" s="225">
        <v>5</v>
      </c>
    </row>
    <row r="97" spans="1:11" ht="14.25" customHeight="1">
      <c r="A97" s="225" t="s">
        <v>643</v>
      </c>
      <c r="B97" s="225" t="e">
        <f>HLOOKUP($B$2,汎用入力規則リスト!$B$25:$L$32,データ参照シート!G97,FALSE)</f>
        <v>#N/A</v>
      </c>
      <c r="C97" s="225" t="s">
        <v>646</v>
      </c>
      <c r="G97" s="225">
        <v>6</v>
      </c>
    </row>
    <row r="98" spans="1:11" ht="14.25" customHeight="1">
      <c r="A98" s="225" t="s">
        <v>644</v>
      </c>
      <c r="B98" s="225" t="e">
        <f>HLOOKUP($B$2,汎用入力規則リスト!$B$25:$L$32,データ参照シート!G98,FALSE)</f>
        <v>#N/A</v>
      </c>
      <c r="C98" s="225" t="s">
        <v>646</v>
      </c>
      <c r="G98" s="225">
        <v>7</v>
      </c>
    </row>
    <row r="99" spans="1:11" ht="14.25" customHeight="1">
      <c r="A99" s="225" t="s">
        <v>645</v>
      </c>
      <c r="B99" s="225" t="e">
        <f>HLOOKUP($B$2,汎用入力規則リスト!$B$25:$L$32,データ参照シート!G99,FALSE)</f>
        <v>#N/A</v>
      </c>
      <c r="C99" s="225" t="s">
        <v>646</v>
      </c>
      <c r="G99" s="225">
        <v>8</v>
      </c>
    </row>
    <row r="100" spans="1:11" ht="14.25" customHeight="1">
      <c r="A100" s="225" t="s">
        <v>759</v>
      </c>
      <c r="B100" s="225" t="b">
        <v>0</v>
      </c>
      <c r="C100" s="225">
        <f>IF(B100=TRUE,1000,0)</f>
        <v>0</v>
      </c>
      <c r="D100" s="225">
        <f>SUM(C100:C103)</f>
        <v>0</v>
      </c>
      <c r="G100" s="225">
        <v>9</v>
      </c>
    </row>
    <row r="101" spans="1:11" ht="14.25" customHeight="1">
      <c r="A101" s="225" t="s">
        <v>760</v>
      </c>
      <c r="B101" s="225" t="b">
        <v>0</v>
      </c>
      <c r="C101" s="225">
        <f>IF(B101=TRUE,100,0)</f>
        <v>0</v>
      </c>
      <c r="D101" s="259"/>
      <c r="G101" s="225">
        <v>10</v>
      </c>
    </row>
    <row r="102" spans="1:11" ht="14.25" customHeight="1">
      <c r="A102" s="225" t="s">
        <v>761</v>
      </c>
      <c r="B102" s="225" t="b">
        <v>0</v>
      </c>
      <c r="C102" s="225">
        <f>IF(B102=TRUE,10,0)</f>
        <v>0</v>
      </c>
      <c r="G102" s="225">
        <v>11</v>
      </c>
    </row>
    <row r="103" spans="1:11" ht="14.25" customHeight="1">
      <c r="A103" s="225" t="s">
        <v>762</v>
      </c>
      <c r="B103" s="225" t="b">
        <v>0</v>
      </c>
      <c r="C103" s="225">
        <f>IF(B103=TRUE,1,0)</f>
        <v>0</v>
      </c>
      <c r="G103" s="225">
        <v>12</v>
      </c>
    </row>
    <row r="104" spans="1:11" ht="14.25" customHeight="1">
      <c r="A104" s="225" t="s">
        <v>763</v>
      </c>
      <c r="B104" s="225" t="e">
        <f>VLOOKUP($D$100,$G$110:$K$124,$G$93,FALSE)</f>
        <v>#N/A</v>
      </c>
      <c r="C104" s="225" t="s">
        <v>682</v>
      </c>
      <c r="G104" s="225">
        <v>13</v>
      </c>
    </row>
    <row r="105" spans="1:11" ht="14.25" customHeight="1">
      <c r="A105" s="225" t="s">
        <v>764</v>
      </c>
      <c r="B105" s="225" t="e">
        <f>VLOOKUP($D$100,$G$110:$K$124,$G$94,FALSE)</f>
        <v>#N/A</v>
      </c>
      <c r="C105" s="225" t="s">
        <v>682</v>
      </c>
      <c r="G105" s="225">
        <v>14</v>
      </c>
    </row>
    <row r="106" spans="1:11" ht="14.25" customHeight="1">
      <c r="A106" s="225" t="s">
        <v>765</v>
      </c>
      <c r="B106" s="225" t="e">
        <f>VLOOKUP($D$100,$G$110:$K$124,$G$95,FALSE)</f>
        <v>#N/A</v>
      </c>
      <c r="C106" s="225" t="s">
        <v>682</v>
      </c>
      <c r="G106" s="225">
        <v>15</v>
      </c>
    </row>
    <row r="107" spans="1:11" ht="14.25" customHeight="1">
      <c r="A107" s="225" t="s">
        <v>766</v>
      </c>
      <c r="B107" s="225" t="e">
        <f>VLOOKUP($D$100,$G$110:$K$124,$G$96,FALSE)</f>
        <v>#N/A</v>
      </c>
      <c r="C107" s="225" t="s">
        <v>682</v>
      </c>
    </row>
    <row r="108" spans="1:11" ht="14.25" customHeight="1">
      <c r="A108" s="225" t="s">
        <v>683</v>
      </c>
      <c r="B108" s="225">
        <f ca="1">SUMIF('3-7　設備及び導入効果（太陽熱利用）'!$D$31:$D$32,データ参照シート!A108,'3-7　設備及び導入効果（太陽熱利用）'!$Q$33:$R$33)+SUMIF('3-7　設備及び導入効果（太陽熱利用）'!$D$37:$D$38,データ参照シート!A108,'3-7　設備及び導入効果（太陽熱利用）'!$Q$39:$R$39)+SUMIF('3-7　設備及び導入効果（太陽熱利用）'!$D$43:$D$44,データ参照シート!A108,'3-7　設備及び導入効果（太陽熱利用）'!$Q$45:$R$45)+SUMIF('3-7　設備及び導入効果（太陽熱利用）'!$D$49:$D$50,データ参照シート!A108,'3-7　設備及び導入効果（太陽熱利用）'!$Q$51:$R$51)</f>
        <v>0</v>
      </c>
      <c r="C108" s="225" t="s">
        <v>827</v>
      </c>
    </row>
    <row r="109" spans="1:11" ht="14.25" customHeight="1">
      <c r="A109" s="225" t="s">
        <v>684</v>
      </c>
      <c r="B109" s="225">
        <f ca="1">SUMIF('3-7　設備及び導入効果（太陽熱利用）'!$D$31:$D$32,データ参照シート!A109,'3-7　設備及び導入効果（太陽熱利用）'!$Q$33:$R$33)+SUMIF('3-7　設備及び導入効果（太陽熱利用）'!$D$37:$D$38,データ参照シート!A109,'3-7　設備及び導入効果（太陽熱利用）'!$Q$39:$R$39)+SUMIF('3-7　設備及び導入効果（太陽熱利用）'!$D$43:$D$44,データ参照シート!A109,'3-7　設備及び導入効果（太陽熱利用）'!$Q$45:$R$45)+SUMIF('3-7　設備及び導入効果（太陽熱利用）'!$D$49:$D$50,データ参照シート!A109,'3-7　設備及び導入効果（太陽熱利用）'!$Q$51:$R$51)</f>
        <v>0</v>
      </c>
      <c r="C109" s="225" t="s">
        <v>828</v>
      </c>
      <c r="G109" s="225" t="s">
        <v>682</v>
      </c>
    </row>
    <row r="110" spans="1:11" ht="14.25" customHeight="1">
      <c r="A110" s="225" t="s">
        <v>685</v>
      </c>
      <c r="B110" s="225">
        <f ca="1">SUMIF('3-7　設備及び導入効果（太陽熱利用）'!$D$31:$D$32,データ参照シート!A110,'3-7　設備及び導入効果（太陽熱利用）'!$Q$33:$R$33)+SUMIF('3-7　設備及び導入効果（太陽熱利用）'!$D$37:$D$38,データ参照シート!A110,'3-7　設備及び導入効果（太陽熱利用）'!$Q$39:$R$39)+SUMIF('3-7　設備及び導入効果（太陽熱利用）'!$D$43:$D$44,データ参照シート!A110,'3-7　設備及び導入効果（太陽熱利用）'!$Q$45:$R$45)+SUMIF('3-7　設備及び導入効果（太陽熱利用）'!$D$49:$D$50,データ参照シート!A110,'3-7　設備及び導入効果（太陽熱利用）'!$Q$51:$R$51)</f>
        <v>0</v>
      </c>
      <c r="C110" s="225" t="s">
        <v>829</v>
      </c>
      <c r="G110" s="225">
        <v>1111</v>
      </c>
      <c r="H110" s="225" t="s">
        <v>683</v>
      </c>
      <c r="I110" s="225" t="s">
        <v>684</v>
      </c>
      <c r="J110" s="225" t="s">
        <v>685</v>
      </c>
      <c r="K110" s="225" t="s">
        <v>341</v>
      </c>
    </row>
    <row r="111" spans="1:11" ht="14.25" customHeight="1">
      <c r="A111" s="225" t="s">
        <v>341</v>
      </c>
      <c r="B111" s="225">
        <f ca="1">SUMIF('3-7　設備及び導入効果（太陽熱利用）'!$D$31:$D$32,データ参照シート!A111,'3-7　設備及び導入効果（太陽熱利用）'!$Q$33:$R$33)+SUMIF('3-7　設備及び導入効果（太陽熱利用）'!$D$37:$D$38,データ参照シート!A111,'3-7　設備及び導入効果（太陽熱利用）'!$Q$39:$R$39)+SUMIF('3-7　設備及び導入効果（太陽熱利用）'!$D$43:$D$44,データ参照シート!A111,'3-7　設備及び導入効果（太陽熱利用）'!$Q$45:$R$45)+SUMIF('3-7　設備及び導入効果（太陽熱利用）'!$D$49:$D$50,データ参照シート!A111,'3-7　設備及び導入効果（太陽熱利用）'!$Q$51:$R$51)</f>
        <v>0</v>
      </c>
      <c r="C111" s="225" t="s">
        <v>830</v>
      </c>
      <c r="G111" s="225">
        <v>1110</v>
      </c>
      <c r="H111" s="225" t="s">
        <v>683</v>
      </c>
      <c r="I111" s="225" t="s">
        <v>684</v>
      </c>
      <c r="J111" s="225" t="s">
        <v>685</v>
      </c>
      <c r="K111" s="225" t="s">
        <v>686</v>
      </c>
    </row>
    <row r="112" spans="1:11" ht="14.25" customHeight="1">
      <c r="A112" s="225" t="s">
        <v>683</v>
      </c>
      <c r="B112" s="225">
        <f ca="1">SUMIF('3-7　設備及び導入効果（太陽熱利用）'!$D$31:$D$32,データ参照シート!A112,'3-7　設備及び導入効果（太陽熱利用）'!$R$35)+SUMIF('3-7　設備及び導入効果（太陽熱利用）'!$D$37:$D$38,データ参照シート!A112,'3-7　設備及び導入効果（太陽熱利用）'!$R$41)+SUMIF('3-7　設備及び導入効果（太陽熱利用）'!$D$43:$D$44,データ参照シート!A112,'3-7　設備及び導入効果（太陽熱利用）'!$R$47)+SUMIF('3-7　設備及び導入効果（太陽熱利用）'!$D$49:$D$50,データ参照シート!A112,'3-7　設備及び導入効果（太陽熱利用）'!$R$53)</f>
        <v>0</v>
      </c>
      <c r="C112" s="225" t="s">
        <v>800</v>
      </c>
      <c r="G112" s="225">
        <v>1101</v>
      </c>
      <c r="H112" s="225" t="s">
        <v>683</v>
      </c>
      <c r="I112" s="225" t="s">
        <v>684</v>
      </c>
      <c r="J112" s="225" t="s">
        <v>341</v>
      </c>
      <c r="K112" s="225" t="s">
        <v>686</v>
      </c>
    </row>
    <row r="113" spans="1:11" ht="14.25" customHeight="1">
      <c r="A113" s="225" t="s">
        <v>684</v>
      </c>
      <c r="B113" s="225">
        <f ca="1">SUMIF('3-7　設備及び導入効果（太陽熱利用）'!$D$31:$D$32,データ参照シート!A113,'3-7　設備及び導入効果（太陽熱利用）'!$R$35)+SUMIF('3-7　設備及び導入効果（太陽熱利用）'!$D$37:$D$38,データ参照シート!A113,'3-7　設備及び導入効果（太陽熱利用）'!$R$41)+SUMIF('3-7　設備及び導入効果（太陽熱利用）'!$D$43:$D$44,データ参照シート!A113,'3-7　設備及び導入効果（太陽熱利用）'!$R$47)+SUMIF('3-7　設備及び導入効果（太陽熱利用）'!$D$49:$D$50,データ参照シート!A113,'3-7　設備及び導入効果（太陽熱利用）'!$R$53)</f>
        <v>0</v>
      </c>
      <c r="C113" s="225" t="s">
        <v>801</v>
      </c>
      <c r="G113" s="225">
        <v>1100</v>
      </c>
      <c r="H113" s="225" t="s">
        <v>683</v>
      </c>
      <c r="I113" s="225" t="s">
        <v>684</v>
      </c>
      <c r="J113" s="225" t="s">
        <v>686</v>
      </c>
      <c r="K113" s="225" t="s">
        <v>686</v>
      </c>
    </row>
    <row r="114" spans="1:11" ht="14.25" customHeight="1">
      <c r="A114" s="225" t="s">
        <v>685</v>
      </c>
      <c r="B114" s="225">
        <f ca="1">SUMIF('3-7　設備及び導入効果（太陽熱利用）'!$D$31:$D$32,データ参照シート!A114,'3-7　設備及び導入効果（太陽熱利用）'!$R$35)+SUMIF('3-7　設備及び導入効果（太陽熱利用）'!$D$37:$D$38,データ参照シート!A114,'3-7　設備及び導入効果（太陽熱利用）'!$R$41)+SUMIF('3-7　設備及び導入効果（太陽熱利用）'!$D$43:$D$44,データ参照シート!A114,'3-7　設備及び導入効果（太陽熱利用）'!$R$47)+SUMIF('3-7　設備及び導入効果（太陽熱利用）'!$D$49:$D$50,データ参照シート!A114,'3-7　設備及び導入効果（太陽熱利用）'!$R$53)</f>
        <v>0</v>
      </c>
      <c r="C114" s="225" t="s">
        <v>802</v>
      </c>
      <c r="G114" s="225">
        <v>1011</v>
      </c>
      <c r="H114" s="225" t="s">
        <v>683</v>
      </c>
      <c r="I114" s="225" t="s">
        <v>685</v>
      </c>
      <c r="J114" s="225" t="s">
        <v>341</v>
      </c>
      <c r="K114" s="225" t="s">
        <v>686</v>
      </c>
    </row>
    <row r="115" spans="1:11" ht="14.25" customHeight="1">
      <c r="A115" s="225" t="s">
        <v>341</v>
      </c>
      <c r="B115" s="225">
        <f ca="1">SUMIF('3-7　設備及び導入効果（太陽熱利用）'!$D$31:$D$32,データ参照シート!A115,'3-7　設備及び導入効果（太陽熱利用）'!$R$35)+SUMIF('3-7　設備及び導入効果（太陽熱利用）'!$D$37:$D$38,データ参照シート!A115,'3-7　設備及び導入効果（太陽熱利用）'!$R$41)+SUMIF('3-7　設備及び導入効果（太陽熱利用）'!$D$43:$D$44,データ参照シート!A115,'3-7　設備及び導入効果（太陽熱利用）'!$R$47)+SUMIF('3-7　設備及び導入効果（太陽熱利用）'!$D$49:$D$50,データ参照シート!A115,'3-7　設備及び導入効果（太陽熱利用）'!$R$53)</f>
        <v>0</v>
      </c>
      <c r="C115" s="225" t="s">
        <v>803</v>
      </c>
      <c r="G115" s="225">
        <v>1010</v>
      </c>
      <c r="H115" s="225" t="s">
        <v>683</v>
      </c>
      <c r="I115" s="225" t="s">
        <v>685</v>
      </c>
      <c r="J115" s="225" t="s">
        <v>686</v>
      </c>
      <c r="K115" s="225" t="s">
        <v>686</v>
      </c>
    </row>
    <row r="116" spans="1:11" ht="14.25" customHeight="1">
      <c r="A116" s="225" t="s">
        <v>767</v>
      </c>
      <c r="B116" s="225" t="b">
        <v>0</v>
      </c>
      <c r="C116" s="225">
        <f>IF(B116=TRUE,1000,0)</f>
        <v>0</v>
      </c>
      <c r="D116" s="225">
        <f>SUM(C116:C119)</f>
        <v>0</v>
      </c>
      <c r="G116" s="225">
        <v>1001</v>
      </c>
      <c r="H116" s="225" t="s">
        <v>683</v>
      </c>
      <c r="I116" s="225" t="s">
        <v>341</v>
      </c>
      <c r="J116" s="225" t="s">
        <v>686</v>
      </c>
      <c r="K116" s="225" t="s">
        <v>686</v>
      </c>
    </row>
    <row r="117" spans="1:11" ht="14.25" customHeight="1">
      <c r="A117" s="225" t="s">
        <v>768</v>
      </c>
      <c r="B117" s="225" t="b">
        <v>0</v>
      </c>
      <c r="C117" s="225">
        <f>IF(B117=TRUE,100,0)</f>
        <v>0</v>
      </c>
      <c r="D117" s="259"/>
      <c r="G117" s="225">
        <v>1000</v>
      </c>
      <c r="H117" s="225" t="s">
        <v>683</v>
      </c>
      <c r="I117" s="225" t="s">
        <v>686</v>
      </c>
      <c r="J117" s="225" t="s">
        <v>686</v>
      </c>
      <c r="K117" s="225" t="s">
        <v>686</v>
      </c>
    </row>
    <row r="118" spans="1:11" ht="14.25" customHeight="1">
      <c r="A118" s="225" t="s">
        <v>769</v>
      </c>
      <c r="B118" s="225" t="b">
        <v>0</v>
      </c>
      <c r="C118" s="225">
        <f>IF(B118=TRUE,10,0)</f>
        <v>0</v>
      </c>
      <c r="G118" s="225">
        <v>111</v>
      </c>
      <c r="H118" s="225" t="s">
        <v>684</v>
      </c>
      <c r="I118" s="225" t="s">
        <v>685</v>
      </c>
      <c r="J118" s="225" t="s">
        <v>341</v>
      </c>
      <c r="K118" s="225" t="s">
        <v>686</v>
      </c>
    </row>
    <row r="119" spans="1:11" ht="14.25" customHeight="1">
      <c r="A119" s="225" t="s">
        <v>770</v>
      </c>
      <c r="B119" s="225" t="b">
        <v>0</v>
      </c>
      <c r="C119" s="225">
        <f>IF(B119=TRUE,1,0)</f>
        <v>0</v>
      </c>
      <c r="G119" s="225">
        <v>110</v>
      </c>
      <c r="H119" s="225" t="s">
        <v>684</v>
      </c>
      <c r="I119" s="225" t="s">
        <v>685</v>
      </c>
      <c r="J119" s="225" t="s">
        <v>686</v>
      </c>
      <c r="K119" s="225" t="s">
        <v>686</v>
      </c>
    </row>
    <row r="120" spans="1:11" ht="14.25" customHeight="1">
      <c r="A120" s="225" t="s">
        <v>771</v>
      </c>
      <c r="B120" s="225" t="e">
        <f>VLOOKUP($D$116,$G$110:$K$124,$G$93,FALSE)</f>
        <v>#N/A</v>
      </c>
      <c r="C120" s="225" t="s">
        <v>682</v>
      </c>
      <c r="G120" s="225">
        <v>101</v>
      </c>
      <c r="H120" s="225" t="s">
        <v>684</v>
      </c>
      <c r="I120" s="225" t="s">
        <v>341</v>
      </c>
      <c r="J120" s="225" t="s">
        <v>686</v>
      </c>
      <c r="K120" s="225" t="s">
        <v>686</v>
      </c>
    </row>
    <row r="121" spans="1:11" ht="14.25" customHeight="1">
      <c r="A121" s="225" t="s">
        <v>772</v>
      </c>
      <c r="B121" s="225" t="e">
        <f>VLOOKUP($D$116,$G$110:$K$124,$G$94,FALSE)</f>
        <v>#N/A</v>
      </c>
      <c r="C121" s="225" t="s">
        <v>682</v>
      </c>
      <c r="G121" s="225">
        <v>100</v>
      </c>
      <c r="H121" s="225" t="s">
        <v>684</v>
      </c>
      <c r="I121" s="225" t="s">
        <v>686</v>
      </c>
      <c r="J121" s="225" t="s">
        <v>686</v>
      </c>
      <c r="K121" s="225" t="s">
        <v>686</v>
      </c>
    </row>
    <row r="122" spans="1:11" ht="14.25" customHeight="1">
      <c r="A122" s="225" t="s">
        <v>773</v>
      </c>
      <c r="B122" s="225" t="e">
        <f>VLOOKUP($D$116,$G$110:$K$124,$G$95,FALSE)</f>
        <v>#N/A</v>
      </c>
      <c r="C122" s="225" t="s">
        <v>682</v>
      </c>
      <c r="G122" s="225">
        <v>11</v>
      </c>
      <c r="H122" s="225" t="s">
        <v>685</v>
      </c>
      <c r="I122" s="225" t="s">
        <v>341</v>
      </c>
      <c r="J122" s="225" t="s">
        <v>686</v>
      </c>
      <c r="K122" s="225" t="s">
        <v>686</v>
      </c>
    </row>
    <row r="123" spans="1:11" ht="14.25" customHeight="1">
      <c r="A123" s="225" t="s">
        <v>774</v>
      </c>
      <c r="B123" s="225" t="e">
        <f>VLOOKUP($D$116,$G$110:$K$124,$G$96,FALSE)</f>
        <v>#N/A</v>
      </c>
      <c r="C123" s="225" t="s">
        <v>682</v>
      </c>
      <c r="G123" s="225">
        <v>10</v>
      </c>
      <c r="H123" s="225" t="s">
        <v>685</v>
      </c>
      <c r="I123" s="225" t="s">
        <v>686</v>
      </c>
      <c r="J123" s="225" t="s">
        <v>686</v>
      </c>
      <c r="K123" s="225" t="s">
        <v>686</v>
      </c>
    </row>
    <row r="124" spans="1:11" ht="14.25" customHeight="1">
      <c r="A124" s="225" t="s">
        <v>683</v>
      </c>
      <c r="B124" s="225">
        <f ca="1">SUMIF('3-7　設備及び導入効果（温度差エネルギー利用）'!$D$33:$D$34,データ参照シート!A124,'3-7　設備及び導入効果（温度差エネルギー利用）'!$Q$35:$R$35)+SUMIF('3-7　設備及び導入効果（温度差エネルギー利用）'!$D$39:$D$40,データ参照シート!A124,'3-7　設備及び導入効果（温度差エネルギー利用）'!$Q$41:$R$41)+SUMIF('3-7　設備及び導入効果（温度差エネルギー利用）'!$D$45:$D$46,データ参照シート!A124,'3-7　設備及び導入効果（温度差エネルギー利用）'!$Q$47:$R$47)+SUMIF('3-7　設備及び導入効果（温度差エネルギー利用）'!$D$51:$D$52,データ参照シート!A124,'3-7　設備及び導入効果（温度差エネルギー利用）'!$Q$53:$R$53)</f>
        <v>0</v>
      </c>
      <c r="C124" s="225" t="s">
        <v>831</v>
      </c>
      <c r="G124" s="225">
        <v>1</v>
      </c>
      <c r="H124" s="225" t="s">
        <v>341</v>
      </c>
      <c r="I124" s="225" t="s">
        <v>686</v>
      </c>
      <c r="J124" s="225" t="s">
        <v>686</v>
      </c>
      <c r="K124" s="225" t="s">
        <v>686</v>
      </c>
    </row>
    <row r="125" spans="1:11" ht="14.25" customHeight="1">
      <c r="A125" s="225" t="s">
        <v>684</v>
      </c>
      <c r="B125" s="225">
        <f ca="1">SUMIF('3-7　設備及び導入効果（温度差エネルギー利用）'!$D$33:$D$34,データ参照シート!A125,'3-7　設備及び導入効果（温度差エネルギー利用）'!$Q$35:$R$35)+SUMIF('3-7　設備及び導入効果（温度差エネルギー利用）'!$D$39:$D$40,データ参照シート!A125,'3-7　設備及び導入効果（温度差エネルギー利用）'!$Q$41:$R$41)+SUMIF('3-7　設備及び導入効果（温度差エネルギー利用）'!$D$45:$D$46,データ参照シート!A125,'3-7　設備及び導入効果（温度差エネルギー利用）'!$Q$47:$R$47)+SUMIF('3-7　設備及び導入効果（温度差エネルギー利用）'!$D$51:$D$52,データ参照シート!A125,'3-7　設備及び導入効果（温度差エネルギー利用）'!$Q$53:$R$53)</f>
        <v>0</v>
      </c>
      <c r="C125" s="225" t="s">
        <v>832</v>
      </c>
    </row>
    <row r="126" spans="1:11" ht="14.25" customHeight="1">
      <c r="A126" s="225" t="s">
        <v>685</v>
      </c>
      <c r="B126" s="225">
        <f ca="1">SUMIF('3-7　設備及び導入効果（温度差エネルギー利用）'!$D$33:$D$34,データ参照シート!A126,'3-7　設備及び導入効果（温度差エネルギー利用）'!$Q$35:$R$35)+SUMIF('3-7　設備及び導入効果（温度差エネルギー利用）'!$D$39:$D$40,データ参照シート!A126,'3-7　設備及び導入効果（温度差エネルギー利用）'!$Q$41:$R$41)+SUMIF('3-7　設備及び導入効果（温度差エネルギー利用）'!$D$45:$D$46,データ参照シート!A126,'3-7　設備及び導入効果（温度差エネルギー利用）'!$Q$47:$R$47)+SUMIF('3-7　設備及び導入効果（温度差エネルギー利用）'!$D$51:$D$52,データ参照シート!A126,'3-7　設備及び導入効果（温度差エネルギー利用）'!$Q$53:$R$53)</f>
        <v>0</v>
      </c>
      <c r="C126" s="225" t="s">
        <v>833</v>
      </c>
    </row>
    <row r="127" spans="1:11" ht="14.25" customHeight="1">
      <c r="A127" s="225" t="s">
        <v>341</v>
      </c>
      <c r="B127" s="225">
        <f ca="1">SUMIF('3-7　設備及び導入効果（温度差エネルギー利用）'!$D$33:$D$34,データ参照シート!A127,'3-7　設備及び導入効果（温度差エネルギー利用）'!$Q$35:$R$35)+SUMIF('3-7　設備及び導入効果（温度差エネルギー利用）'!$D$39:$D$40,データ参照シート!A127,'3-7　設備及び導入効果（温度差エネルギー利用）'!$Q$41:$R$41)+SUMIF('3-7　設備及び導入効果（温度差エネルギー利用）'!$D$45:$D$46,データ参照シート!A127,'3-7　設備及び導入効果（温度差エネルギー利用）'!$Q$47:$R$47)+SUMIF('3-7　設備及び導入効果（温度差エネルギー利用）'!$D$51:$D$52,データ参照シート!A127,'3-7　設備及び導入効果（温度差エネルギー利用）'!$Q$53:$R$53)</f>
        <v>0</v>
      </c>
      <c r="C127" s="225" t="s">
        <v>834</v>
      </c>
    </row>
    <row r="128" spans="1:11" ht="14.25" customHeight="1">
      <c r="A128" s="225" t="s">
        <v>683</v>
      </c>
      <c r="B128" s="225">
        <f ca="1">SUMIF('3-7　設備及び導入効果（温度差エネルギー利用）'!$D$33:$D$34,データ参照シート!A128,'3-7　設備及び導入効果（温度差エネルギー利用）'!$R$37)+SUMIF('3-7　設備及び導入効果（温度差エネルギー利用）'!$D$39:$D$40,データ参照シート!A128,'3-7　設備及び導入効果（温度差エネルギー利用）'!$R$43)+SUMIF('3-7　設備及び導入効果（温度差エネルギー利用）'!$D$45:$D$46,データ参照シート!A128,'3-7　設備及び導入効果（温度差エネルギー利用）'!$R$49)+SUMIF('3-7　設備及び導入効果（温度差エネルギー利用）'!$D$51:$D$52,データ参照シート!A128,'3-7　設備及び導入効果（温度差エネルギー利用）'!$R$55)</f>
        <v>0</v>
      </c>
      <c r="C128" s="225" t="s">
        <v>835</v>
      </c>
    </row>
    <row r="129" spans="1:11" ht="14.25" customHeight="1">
      <c r="A129" s="225" t="s">
        <v>684</v>
      </c>
      <c r="B129" s="225">
        <f ca="1">SUMIF('3-7　設備及び導入効果（温度差エネルギー利用）'!$D$33:$D$34,データ参照シート!A129,'3-7　設備及び導入効果（温度差エネルギー利用）'!$R$37)+SUMIF('3-7　設備及び導入効果（温度差エネルギー利用）'!$D$39:$D$40,データ参照シート!A129,'3-7　設備及び導入効果（温度差エネルギー利用）'!$R$43)+SUMIF('3-7　設備及び導入効果（温度差エネルギー利用）'!$D$45:$D$46,データ参照シート!A129,'3-7　設備及び導入効果（温度差エネルギー利用）'!$R$49)+SUMIF('3-7　設備及び導入効果（温度差エネルギー利用）'!$D$51:$D$52,データ参照シート!A129,'3-7　設備及び導入効果（温度差エネルギー利用）'!$R$55)</f>
        <v>0</v>
      </c>
      <c r="C129" s="225" t="s">
        <v>836</v>
      </c>
      <c r="G129" s="225" t="s">
        <v>799</v>
      </c>
      <c r="H129" s="225" t="s">
        <v>683</v>
      </c>
      <c r="I129" s="225" t="s">
        <v>684</v>
      </c>
      <c r="J129" s="225" t="s">
        <v>685</v>
      </c>
      <c r="K129" s="225" t="s">
        <v>341</v>
      </c>
    </row>
    <row r="130" spans="1:11" ht="14.25" customHeight="1">
      <c r="A130" s="225" t="s">
        <v>685</v>
      </c>
      <c r="B130" s="225">
        <f ca="1">SUMIF('3-7　設備及び導入効果（温度差エネルギー利用）'!$D$33:$D$34,データ参照シート!A130,'3-7　設備及び導入効果（温度差エネルギー利用）'!$R$37)+SUMIF('3-7　設備及び導入効果（温度差エネルギー利用）'!$D$39:$D$40,データ参照シート!A130,'3-7　設備及び導入効果（温度差エネルギー利用）'!$R$43)+SUMIF('3-7　設備及び導入効果（温度差エネルギー利用）'!$D$45:$D$46,データ参照シート!A130,'3-7　設備及び導入効果（温度差エネルギー利用）'!$R$49)+SUMIF('3-7　設備及び導入効果（温度差エネルギー利用）'!$D$51:$D$52,データ参照シート!A130,'3-7　設備及び導入効果（温度差エネルギー利用）'!$R$55)</f>
        <v>0</v>
      </c>
      <c r="C130" s="225" t="s">
        <v>837</v>
      </c>
      <c r="G130" s="225" t="s">
        <v>99</v>
      </c>
      <c r="H130" s="225">
        <f ca="1">IFERROR(B112,0)</f>
        <v>0</v>
      </c>
      <c r="I130" s="225">
        <f ca="1">IFERROR(B113,0)</f>
        <v>0</v>
      </c>
      <c r="J130" s="225">
        <f ca="1">IFERROR(B114,0)</f>
        <v>0</v>
      </c>
      <c r="K130" s="225">
        <f ca="1">IFERROR(B115,0)</f>
        <v>0</v>
      </c>
    </row>
    <row r="131" spans="1:11" ht="14.25" customHeight="1">
      <c r="A131" s="225" t="s">
        <v>341</v>
      </c>
      <c r="B131" s="225">
        <f ca="1">SUMIF('3-7　設備及び導入効果（温度差エネルギー利用）'!$D$33:$D$34,データ参照シート!A131,'3-7　設備及び導入効果（温度差エネルギー利用）'!$R$37)+SUMIF('3-7　設備及び導入効果（温度差エネルギー利用）'!$D$39:$D$40,データ参照シート!A131,'3-7　設備及び導入効果（温度差エネルギー利用）'!$R$43)+SUMIF('3-7　設備及び導入効果（温度差エネルギー利用）'!$D$45:$D$46,データ参照シート!A131,'3-7　設備及び導入効果（温度差エネルギー利用）'!$R$49)+SUMIF('3-7　設備及び導入効果（温度差エネルギー利用）'!$D$51:$D$52,データ参照シート!A131,'3-7　設備及び導入効果（温度差エネルギー利用）'!$R$55)</f>
        <v>0</v>
      </c>
      <c r="C131" s="225" t="s">
        <v>838</v>
      </c>
      <c r="G131" s="225" t="s">
        <v>100</v>
      </c>
      <c r="H131" s="225">
        <f ca="1">IFERROR(B128,0)</f>
        <v>0</v>
      </c>
      <c r="I131" s="225">
        <f ca="1">IFERROR(B129,0)</f>
        <v>0</v>
      </c>
      <c r="J131" s="225">
        <f ca="1">IFERROR(B130,0)</f>
        <v>0</v>
      </c>
      <c r="K131" s="225">
        <f ca="1">IFERROR(B131,0)</f>
        <v>0</v>
      </c>
    </row>
    <row r="132" spans="1:11" ht="14.25" customHeight="1">
      <c r="A132" s="225" t="s">
        <v>775</v>
      </c>
      <c r="B132" s="225" t="b">
        <v>0</v>
      </c>
      <c r="C132" s="225">
        <f>IF(B132=TRUE,1000,0)</f>
        <v>0</v>
      </c>
      <c r="D132" s="225">
        <f>SUM(C132:C135)</f>
        <v>0</v>
      </c>
      <c r="G132" s="225" t="s">
        <v>480</v>
      </c>
      <c r="H132" s="225">
        <f ca="1">IFERROR(B144,0)</f>
        <v>0</v>
      </c>
      <c r="I132" s="225">
        <f ca="1">IFERROR(B145,0)</f>
        <v>0</v>
      </c>
      <c r="J132" s="225">
        <f ca="1">IFERROR(B146,0)</f>
        <v>0</v>
      </c>
      <c r="K132" s="225">
        <f ca="1">IFERROR(B147,0)</f>
        <v>0</v>
      </c>
    </row>
    <row r="133" spans="1:11" ht="14.25" customHeight="1">
      <c r="A133" s="225" t="s">
        <v>776</v>
      </c>
      <c r="B133" s="225" t="b">
        <v>0</v>
      </c>
      <c r="C133" s="225">
        <f>IF(B133=TRUE,100,0)</f>
        <v>0</v>
      </c>
      <c r="D133" s="259"/>
      <c r="G133" s="225" t="s">
        <v>107</v>
      </c>
      <c r="H133" s="225">
        <f ca="1">IFERROR(B160,0)</f>
        <v>0</v>
      </c>
      <c r="I133" s="225">
        <f ca="1">IFERROR(B161,0)</f>
        <v>0</v>
      </c>
      <c r="J133" s="225">
        <f ca="1">IFERROR(B162,0)</f>
        <v>0</v>
      </c>
      <c r="K133" s="225">
        <f ca="1">IFERROR(B163,0)</f>
        <v>0</v>
      </c>
    </row>
    <row r="134" spans="1:11" ht="14.25" customHeight="1">
      <c r="A134" s="225" t="s">
        <v>777</v>
      </c>
      <c r="B134" s="225" t="b">
        <v>0</v>
      </c>
      <c r="C134" s="225">
        <f>IF(B134=TRUE,10,0)</f>
        <v>0</v>
      </c>
      <c r="G134" s="225" t="s">
        <v>102</v>
      </c>
      <c r="H134" s="225">
        <f ca="1">IFERROR(B176,0)</f>
        <v>0</v>
      </c>
      <c r="I134" s="225">
        <f ca="1">IFERROR(B177,0)</f>
        <v>0</v>
      </c>
      <c r="J134" s="225">
        <f ca="1">IFERROR(B178,0)</f>
        <v>0</v>
      </c>
      <c r="K134" s="225">
        <f ca="1">IFERROR(B179,0)</f>
        <v>0</v>
      </c>
    </row>
    <row r="135" spans="1:11" ht="14.25" customHeight="1">
      <c r="A135" s="225" t="s">
        <v>778</v>
      </c>
      <c r="B135" s="225" t="b">
        <v>0</v>
      </c>
      <c r="C135" s="225">
        <f>IF(B135=TRUE,1,0)</f>
        <v>0</v>
      </c>
    </row>
    <row r="136" spans="1:11" ht="14.25" customHeight="1">
      <c r="A136" s="225" t="s">
        <v>779</v>
      </c>
      <c r="B136" s="225" t="e">
        <f>VLOOKUP($D$132,$G$110:$K$124,$G$93,FALSE)</f>
        <v>#N/A</v>
      </c>
      <c r="C136" s="225" t="s">
        <v>682</v>
      </c>
    </row>
    <row r="137" spans="1:11" ht="14.25" customHeight="1">
      <c r="A137" s="225" t="s">
        <v>780</v>
      </c>
      <c r="B137" s="225" t="e">
        <f>VLOOKUP($D$132,$G$110:$K$124,$G$94,FALSE)</f>
        <v>#N/A</v>
      </c>
      <c r="C137" s="225" t="s">
        <v>682</v>
      </c>
      <c r="G137" s="225" t="s">
        <v>821</v>
      </c>
      <c r="H137" s="225" t="s">
        <v>683</v>
      </c>
      <c r="I137" s="225" t="s">
        <v>684</v>
      </c>
      <c r="J137" s="225" t="s">
        <v>685</v>
      </c>
      <c r="K137" s="225" t="s">
        <v>341</v>
      </c>
    </row>
    <row r="138" spans="1:11" ht="14.25" customHeight="1">
      <c r="A138" s="225" t="s">
        <v>781</v>
      </c>
      <c r="B138" s="225" t="e">
        <f>VLOOKUP($D$132,$G$110:$K$124,$G$95,FALSE)</f>
        <v>#N/A</v>
      </c>
      <c r="C138" s="225" t="s">
        <v>682</v>
      </c>
      <c r="G138" s="225" t="s">
        <v>99</v>
      </c>
      <c r="H138" s="225">
        <f ca="1">B108</f>
        <v>0</v>
      </c>
      <c r="I138" s="225">
        <f ca="1">B109</f>
        <v>0</v>
      </c>
      <c r="J138" s="225">
        <f ca="1">B110</f>
        <v>0</v>
      </c>
      <c r="K138" s="225">
        <f ca="1">B111</f>
        <v>0</v>
      </c>
    </row>
    <row r="139" spans="1:11" ht="14.25" customHeight="1">
      <c r="A139" s="225" t="s">
        <v>782</v>
      </c>
      <c r="B139" s="225" t="e">
        <f>VLOOKUP($D$132,$G$110:$K$124,$G$96,FALSE)</f>
        <v>#N/A</v>
      </c>
      <c r="C139" s="225" t="s">
        <v>682</v>
      </c>
      <c r="G139" s="225" t="s">
        <v>100</v>
      </c>
      <c r="H139" s="225">
        <f ca="1">B124</f>
        <v>0</v>
      </c>
      <c r="I139" s="225">
        <f ca="1">B125</f>
        <v>0</v>
      </c>
      <c r="J139" s="225">
        <f ca="1">B126</f>
        <v>0</v>
      </c>
      <c r="K139" s="225">
        <f ca="1">B127</f>
        <v>0</v>
      </c>
    </row>
    <row r="140" spans="1:11" ht="14.25" customHeight="1">
      <c r="A140" s="225" t="s">
        <v>683</v>
      </c>
      <c r="B140" s="225">
        <f ca="1">SUMIF('3-7　設備及び導入効果（雪氷熱利用）'!$D$32:$D$33,データ参照シート!A140,'3-7　設備及び導入効果（雪氷熱利用）'!$Q$34:$R$34)+SUMIF('3-7　設備及び導入効果（雪氷熱利用）'!$D$38:$D$39,データ参照シート!A140,'3-7　設備及び導入効果（雪氷熱利用）'!$Q$40:$R$40)+SUMIF('3-7　設備及び導入効果（雪氷熱利用）'!$D$44:$D$45,データ参照シート!A140,'3-7　設備及び導入効果（雪氷熱利用）'!$Q$46:$R$46)+SUMIF('3-7　設備及び導入効果（雪氷熱利用）'!$D$50:$D$51,データ参照シート!A140,'3-7　設備及び導入効果（雪氷熱利用）'!$Q$52:$R$52)</f>
        <v>0</v>
      </c>
      <c r="C140" s="225" t="s">
        <v>839</v>
      </c>
      <c r="G140" s="225" t="s">
        <v>480</v>
      </c>
      <c r="H140" s="225">
        <f ca="1">B140</f>
        <v>0</v>
      </c>
      <c r="I140" s="225">
        <f ca="1">B141</f>
        <v>0</v>
      </c>
      <c r="J140" s="225">
        <f ca="1">B142</f>
        <v>0</v>
      </c>
      <c r="K140" s="225">
        <f ca="1">B143</f>
        <v>0</v>
      </c>
    </row>
    <row r="141" spans="1:11" ht="14.25" customHeight="1">
      <c r="A141" s="225" t="s">
        <v>684</v>
      </c>
      <c r="B141" s="225">
        <f ca="1">SUMIF('3-7　設備及び導入効果（雪氷熱利用）'!$D$32:$D$33,データ参照シート!A141,'3-7　設備及び導入効果（雪氷熱利用）'!$Q$34:$R$34)+SUMIF('3-7　設備及び導入効果（雪氷熱利用）'!$D$38:$D$39,データ参照シート!A141,'3-7　設備及び導入効果（雪氷熱利用）'!$Q$40:$R$40)+SUMIF('3-7　設備及び導入効果（雪氷熱利用）'!$D$44:$D$45,データ参照シート!A141,'3-7　設備及び導入効果（雪氷熱利用）'!$Q$46:$R$46)+SUMIF('3-7　設備及び導入効果（雪氷熱利用）'!$D$50:$D$51,データ参照シート!A141,'3-7　設備及び導入効果（雪氷熱利用）'!$Q$52:$R$52)</f>
        <v>0</v>
      </c>
      <c r="C141" s="225" t="s">
        <v>840</v>
      </c>
      <c r="G141" s="225" t="s">
        <v>107</v>
      </c>
      <c r="H141" s="225">
        <f ca="1">B156</f>
        <v>0</v>
      </c>
      <c r="I141" s="225">
        <f ca="1">B157</f>
        <v>0</v>
      </c>
      <c r="J141" s="225">
        <f ca="1">B158</f>
        <v>0</v>
      </c>
      <c r="K141" s="225">
        <f ca="1">B159</f>
        <v>0</v>
      </c>
    </row>
    <row r="142" spans="1:11" ht="14.25" customHeight="1">
      <c r="A142" s="225" t="s">
        <v>685</v>
      </c>
      <c r="B142" s="225">
        <f ca="1">SUMIF('3-7　設備及び導入効果（雪氷熱利用）'!$D$32:$D$33,データ参照シート!A142,'3-7　設備及び導入効果（雪氷熱利用）'!$Q$34:$R$34)+SUMIF('3-7　設備及び導入効果（雪氷熱利用）'!$D$38:$D$39,データ参照シート!A142,'3-7　設備及び導入効果（雪氷熱利用）'!$Q$40:$R$40)+SUMIF('3-7　設備及び導入効果（雪氷熱利用）'!$D$44:$D$45,データ参照シート!A142,'3-7　設備及び導入効果（雪氷熱利用）'!$Q$46:$R$46)+SUMIF('3-7　設備及び導入効果（雪氷熱利用）'!$D$50:$D$51,データ参照シート!A142,'3-7　設備及び導入効果（雪氷熱利用）'!$Q$52:$R$52)</f>
        <v>0</v>
      </c>
      <c r="C142" s="225" t="s">
        <v>841</v>
      </c>
      <c r="G142" s="225" t="s">
        <v>102</v>
      </c>
      <c r="H142" s="225">
        <f ca="1">B172</f>
        <v>0</v>
      </c>
      <c r="I142" s="225">
        <f ca="1">B173</f>
        <v>0</v>
      </c>
      <c r="J142" s="225">
        <f ca="1">B174</f>
        <v>0</v>
      </c>
      <c r="K142" s="225">
        <f ca="1">B175</f>
        <v>0</v>
      </c>
    </row>
    <row r="143" spans="1:11" ht="14.25" customHeight="1">
      <c r="A143" s="225" t="s">
        <v>341</v>
      </c>
      <c r="B143" s="225">
        <f ca="1">SUMIF('3-7　設備及び導入効果（雪氷熱利用）'!$D$32:$D$33,データ参照シート!A143,'3-7　設備及び導入効果（雪氷熱利用）'!$Q$34:$R$34)+SUMIF('3-7　設備及び導入効果（雪氷熱利用）'!$D$38:$D$39,データ参照シート!A143,'3-7　設備及び導入効果（雪氷熱利用）'!$Q$40:$R$40)+SUMIF('3-7　設備及び導入効果（雪氷熱利用）'!$D$44:$D$45,データ参照シート!A143,'3-7　設備及び導入効果（雪氷熱利用）'!$Q$46:$R$46)+SUMIF('3-7　設備及び導入効果（雪氷熱利用）'!$D$50:$D$51,データ参照シート!A143,'3-7　設備及び導入効果（雪氷熱利用）'!$Q$52:$R$52)</f>
        <v>0</v>
      </c>
      <c r="C143" s="225" t="s">
        <v>842</v>
      </c>
    </row>
    <row r="144" spans="1:11" ht="14.25" customHeight="1">
      <c r="A144" s="225" t="s">
        <v>683</v>
      </c>
      <c r="B144" s="225">
        <f ca="1">SUMIF('3-7　設備及び導入効果（雪氷熱利用）'!$D$32:$D$33,データ参照シート!A144,'3-7　設備及び導入効果（雪氷熱利用）'!$R$36)+SUMIF('3-7　設備及び導入効果（雪氷熱利用）'!$D$38:$D$39,データ参照シート!A144,'3-7　設備及び導入効果（雪氷熱利用）'!$R$42)+SUMIF('3-7　設備及び導入効果（雪氷熱利用）'!$D$44:$D$45,データ参照シート!A144,'3-7　設備及び導入効果（雪氷熱利用）'!$R$48)+SUMIF('3-7　設備及び導入効果（雪氷熱利用）'!$D$50:$D$51,データ参照シート!A144,'3-7　設備及び導入効果（雪氷熱利用）'!$R$54)</f>
        <v>0</v>
      </c>
      <c r="C144" s="225" t="s">
        <v>843</v>
      </c>
    </row>
    <row r="145" spans="1:4" ht="14.25" customHeight="1">
      <c r="A145" s="225" t="s">
        <v>684</v>
      </c>
      <c r="B145" s="225">
        <f ca="1">SUMIF('3-7　設備及び導入効果（雪氷熱利用）'!$D$32:$D$33,データ参照シート!A145,'3-7　設備及び導入効果（雪氷熱利用）'!$R$36)+SUMIF('3-7　設備及び導入効果（雪氷熱利用）'!$D$38:$D$39,データ参照シート!A145,'3-7　設備及び導入効果（雪氷熱利用）'!$R$42)+SUMIF('3-7　設備及び導入効果（雪氷熱利用）'!$D$44:$D$45,データ参照シート!A145,'3-7　設備及び導入効果（雪氷熱利用）'!$R$48)+SUMIF('3-7　設備及び導入効果（雪氷熱利用）'!$D$50:$D$51,データ参照シート!A145,'3-7　設備及び導入効果（雪氷熱利用）'!$R$54)</f>
        <v>0</v>
      </c>
      <c r="C145" s="225" t="s">
        <v>844</v>
      </c>
    </row>
    <row r="146" spans="1:4" ht="14.25" customHeight="1">
      <c r="A146" s="225" t="s">
        <v>685</v>
      </c>
      <c r="B146" s="225">
        <f ca="1">SUMIF('3-7　設備及び導入効果（雪氷熱利用）'!$D$32:$D$33,データ参照シート!A146,'3-7　設備及び導入効果（雪氷熱利用）'!$R$36)+SUMIF('3-7　設備及び導入効果（雪氷熱利用）'!$D$38:$D$39,データ参照シート!A146,'3-7　設備及び導入効果（雪氷熱利用）'!$R$42)+SUMIF('3-7　設備及び導入効果（雪氷熱利用）'!$D$44:$D$45,データ参照シート!A146,'3-7　設備及び導入効果（雪氷熱利用）'!$R$48)+SUMIF('3-7　設備及び導入効果（雪氷熱利用）'!$D$50:$D$51,データ参照シート!A146,'3-7　設備及び導入効果（雪氷熱利用）'!$R$54)</f>
        <v>0</v>
      </c>
      <c r="C146" s="225" t="s">
        <v>845</v>
      </c>
    </row>
    <row r="147" spans="1:4" ht="14.25" customHeight="1">
      <c r="A147" s="225" t="s">
        <v>341</v>
      </c>
      <c r="B147" s="225">
        <f ca="1">SUMIF('3-7　設備及び導入効果（雪氷熱利用）'!$D$32:$D$33,データ参照シート!A147,'3-7　設備及び導入効果（雪氷熱利用）'!$R$36)+SUMIF('3-7　設備及び導入効果（雪氷熱利用）'!$D$38:$D$39,データ参照シート!A147,'3-7　設備及び導入効果（雪氷熱利用）'!$R$42)+SUMIF('3-7　設備及び導入効果（雪氷熱利用）'!$D$44:$D$45,データ参照シート!A147,'3-7　設備及び導入効果（雪氷熱利用）'!$R$48)+SUMIF('3-7　設備及び導入効果（雪氷熱利用）'!$D$50:$D$51,データ参照シート!A147,'3-7　設備及び導入効果（雪氷熱利用）'!$R$54)</f>
        <v>0</v>
      </c>
      <c r="C147" s="225" t="s">
        <v>846</v>
      </c>
    </row>
    <row r="148" spans="1:4" ht="14.25" customHeight="1">
      <c r="A148" s="225" t="s">
        <v>783</v>
      </c>
      <c r="B148" s="225" t="b">
        <v>0</v>
      </c>
      <c r="C148" s="225">
        <f>IF(B148=TRUE,1000,0)</f>
        <v>0</v>
      </c>
      <c r="D148" s="225">
        <f>SUM(C148:C151)</f>
        <v>0</v>
      </c>
    </row>
    <row r="149" spans="1:4" ht="14.25" customHeight="1">
      <c r="A149" s="225" t="s">
        <v>784</v>
      </c>
      <c r="B149" s="225" t="b">
        <v>0</v>
      </c>
      <c r="C149" s="225">
        <f>IF(B149=TRUE,100,0)</f>
        <v>0</v>
      </c>
      <c r="D149" s="259"/>
    </row>
    <row r="150" spans="1:4" ht="14.25" customHeight="1">
      <c r="A150" s="225" t="s">
        <v>785</v>
      </c>
      <c r="B150" s="225" t="b">
        <v>0</v>
      </c>
      <c r="C150" s="225">
        <f>IF(B150=TRUE,10,0)</f>
        <v>0</v>
      </c>
    </row>
    <row r="151" spans="1:4" ht="14.25" customHeight="1">
      <c r="A151" s="225" t="s">
        <v>786</v>
      </c>
      <c r="B151" s="225" t="b">
        <v>0</v>
      </c>
      <c r="C151" s="225">
        <f>IF(B151=TRUE,1,0)</f>
        <v>0</v>
      </c>
    </row>
    <row r="152" spans="1:4" ht="14.25" customHeight="1">
      <c r="A152" s="225" t="s">
        <v>787</v>
      </c>
      <c r="B152" s="225" t="e">
        <f>VLOOKUP($D$148,$G$110:$K$124,$G$93,FALSE)</f>
        <v>#N/A</v>
      </c>
      <c r="C152" s="225" t="s">
        <v>682</v>
      </c>
    </row>
    <row r="153" spans="1:4" ht="14.25" customHeight="1">
      <c r="A153" s="225" t="s">
        <v>788</v>
      </c>
      <c r="B153" s="225" t="e">
        <f>VLOOKUP($D$148,$G$110:$K$124,$G$94,FALSE)</f>
        <v>#N/A</v>
      </c>
      <c r="C153" s="225" t="s">
        <v>682</v>
      </c>
    </row>
    <row r="154" spans="1:4" ht="14.25" customHeight="1">
      <c r="A154" s="225" t="s">
        <v>789</v>
      </c>
      <c r="B154" s="225" t="e">
        <f>VLOOKUP($D$148,$G$110:$K$124,$G$95,FALSE)</f>
        <v>#N/A</v>
      </c>
      <c r="C154" s="225" t="s">
        <v>682</v>
      </c>
    </row>
    <row r="155" spans="1:4" ht="14.25" customHeight="1">
      <c r="A155" s="225" t="s">
        <v>790</v>
      </c>
      <c r="B155" s="225" t="e">
        <f>VLOOKUP($D$148,$G$110:$K$124,$G$96,FALSE)</f>
        <v>#N/A</v>
      </c>
      <c r="C155" s="225" t="s">
        <v>682</v>
      </c>
    </row>
    <row r="156" spans="1:4" ht="14.25" customHeight="1">
      <c r="A156" s="225" t="s">
        <v>683</v>
      </c>
      <c r="B156" s="225">
        <f ca="1">SUMIF('3-7　設備及び導入効果（地中熱利用）'!$D$46:$D$47,データ参照シート!A156,'3-7　設備及び導入効果（地中熱利用）'!$Q$48:$R$48)+SUMIF('3-7　設備及び導入効果（地中熱利用）'!$D$52:$D$53,データ参照シート!A156,'3-7　設備及び導入効果（地中熱利用）'!$Q$54:$R$54)+SUMIF('3-7　設備及び導入効果（地中熱利用）'!$D$58:$D$59,データ参照シート!A156,'3-7　設備及び導入効果（地中熱利用）'!$Q$60:$R$60)+SUMIF('3-7　設備及び導入効果（地中熱利用）'!$D$64:$D$65,データ参照シート!A156,'3-7　設備及び導入効果（地中熱利用）'!$Q$66:$R$66)</f>
        <v>0</v>
      </c>
      <c r="C156" s="225" t="s">
        <v>847</v>
      </c>
    </row>
    <row r="157" spans="1:4" ht="14.25" customHeight="1">
      <c r="A157" s="225" t="s">
        <v>684</v>
      </c>
      <c r="B157" s="225">
        <f ca="1">SUMIF('3-7　設備及び導入効果（地中熱利用）'!$D$46:$D$47,データ参照シート!A157,'3-7　設備及び導入効果（地中熱利用）'!$Q$48:$R$48)+SUMIF('3-7　設備及び導入効果（地中熱利用）'!$D$52:$D$53,データ参照シート!A157,'3-7　設備及び導入効果（地中熱利用）'!$Q$54:$R$54)+SUMIF('3-7　設備及び導入効果（地中熱利用）'!$D$58:$D$59,データ参照シート!A157,'3-7　設備及び導入効果（地中熱利用）'!$Q$60:$R$60)+SUMIF('3-7　設備及び導入効果（地中熱利用）'!$D$64:$D$65,データ参照シート!A157,'3-7　設備及び導入効果（地中熱利用）'!$Q$66:$R$66)</f>
        <v>0</v>
      </c>
      <c r="C157" s="225" t="s">
        <v>848</v>
      </c>
    </row>
    <row r="158" spans="1:4" ht="14.25" customHeight="1">
      <c r="A158" s="225" t="s">
        <v>685</v>
      </c>
      <c r="B158" s="225">
        <f ca="1">SUMIF('3-7　設備及び導入効果（地中熱利用）'!$D$46:$D$47,データ参照シート!A158,'3-7　設備及び導入効果（地中熱利用）'!$Q$48:$R$48)+SUMIF('3-7　設備及び導入効果（地中熱利用）'!$D$52:$D$53,データ参照シート!A158,'3-7　設備及び導入効果（地中熱利用）'!$Q$54:$R$54)+SUMIF('3-7　設備及び導入効果（地中熱利用）'!$D$58:$D$59,データ参照シート!A158,'3-7　設備及び導入効果（地中熱利用）'!$Q$60:$R$60)+SUMIF('3-7　設備及び導入効果（地中熱利用）'!$D$64:$D$65,データ参照シート!A158,'3-7　設備及び導入効果（地中熱利用）'!$Q$66:$R$66)</f>
        <v>0</v>
      </c>
      <c r="C158" s="225" t="s">
        <v>849</v>
      </c>
    </row>
    <row r="159" spans="1:4" ht="14.25" customHeight="1">
      <c r="A159" s="225" t="s">
        <v>341</v>
      </c>
      <c r="B159" s="225">
        <f ca="1">SUMIF('3-7　設備及び導入効果（地中熱利用）'!$D$46:$D$47,データ参照シート!A159,'3-7　設備及び導入効果（地中熱利用）'!$Q$48:$R$48)+SUMIF('3-7　設備及び導入効果（地中熱利用）'!$D$52:$D$53,データ参照シート!A159,'3-7　設備及び導入効果（地中熱利用）'!$Q$54:$R$54)+SUMIF('3-7　設備及び導入効果（地中熱利用）'!$D$58:$D$59,データ参照シート!A159,'3-7　設備及び導入効果（地中熱利用）'!$Q$60:$R$60)+SUMIF('3-7　設備及び導入効果（地中熱利用）'!$D$64:$D$65,データ参照シート!A159,'3-7　設備及び導入効果（地中熱利用）'!$Q$66:$R$66)</f>
        <v>0</v>
      </c>
      <c r="C159" s="225" t="s">
        <v>850</v>
      </c>
    </row>
    <row r="160" spans="1:4" ht="14.25" customHeight="1">
      <c r="A160" s="225" t="s">
        <v>683</v>
      </c>
      <c r="B160" s="225">
        <f ca="1">SUMIF('3-7　設備及び導入効果（地中熱利用）'!$D$46:$D$47,データ参照シート!A160,'3-7　設備及び導入効果（地中熱利用）'!$R$50)+SUMIF('3-7　設備及び導入効果（地中熱利用）'!$D$52:$D$53,データ参照シート!A160,'3-7　設備及び導入効果（地中熱利用）'!$R$56)+SUMIF('3-7　設備及び導入効果（地中熱利用）'!$D$58:$D$59,データ参照シート!A160,'3-7　設備及び導入効果（地中熱利用）'!$R$62)+SUMIF('3-7　設備及び導入効果（地中熱利用）'!$D$64:$D$65,データ参照シート!A160,'3-7　設備及び導入効果（地中熱利用）'!$R$68)</f>
        <v>0</v>
      </c>
      <c r="C160" s="225" t="s">
        <v>851</v>
      </c>
    </row>
    <row r="161" spans="1:4" ht="14.25" customHeight="1">
      <c r="A161" s="225" t="s">
        <v>684</v>
      </c>
      <c r="B161" s="225">
        <f ca="1">SUMIF('3-7　設備及び導入効果（地中熱利用）'!$D$46:$D$47,データ参照シート!A161,'3-7　設備及び導入効果（地中熱利用）'!$R$50)+SUMIF('3-7　設備及び導入効果（地中熱利用）'!$D$52:$D$53,データ参照シート!A161,'3-7　設備及び導入効果（地中熱利用）'!$R$56)+SUMIF('3-7　設備及び導入効果（地中熱利用）'!$D$58:$D$59,データ参照シート!A161,'3-7　設備及び導入効果（地中熱利用）'!$R$62)+SUMIF('3-7　設備及び導入効果（地中熱利用）'!$D$64:$D$65,データ参照シート!A161,'3-7　設備及び導入効果（地中熱利用）'!$R$68)</f>
        <v>0</v>
      </c>
      <c r="C161" s="225" t="s">
        <v>852</v>
      </c>
    </row>
    <row r="162" spans="1:4" ht="14.25" customHeight="1">
      <c r="A162" s="225" t="s">
        <v>685</v>
      </c>
      <c r="B162" s="225">
        <f ca="1">SUMIF('3-7　設備及び導入効果（地中熱利用）'!$D$46:$D$47,データ参照シート!A162,'3-7　設備及び導入効果（地中熱利用）'!$R$50)+SUMIF('3-7　設備及び導入効果（地中熱利用）'!$D$52:$D$53,データ参照シート!A162,'3-7　設備及び導入効果（地中熱利用）'!$R$56)+SUMIF('3-7　設備及び導入効果（地中熱利用）'!$D$58:$D$59,データ参照シート!A162,'3-7　設備及び導入効果（地中熱利用）'!$R$62)+SUMIF('3-7　設備及び導入効果（地中熱利用）'!$D$64:$D$65,データ参照シート!A162,'3-7　設備及び導入効果（地中熱利用）'!$R$68)</f>
        <v>0</v>
      </c>
      <c r="C162" s="225" t="s">
        <v>853</v>
      </c>
    </row>
    <row r="163" spans="1:4" ht="14.25" customHeight="1">
      <c r="A163" s="225" t="s">
        <v>341</v>
      </c>
      <c r="B163" s="225">
        <f ca="1">SUMIF('3-7　設備及び導入効果（地中熱利用）'!$D$46:$D$47,データ参照シート!A163,'3-7　設備及び導入効果（地中熱利用）'!$R$50)+SUMIF('3-7　設備及び導入効果（地中熱利用）'!$D$52:$D$53,データ参照シート!A163,'3-7　設備及び導入効果（地中熱利用）'!$R$56)+SUMIF('3-7　設備及び導入効果（地中熱利用）'!$D$58:$D$59,データ参照シート!A163,'3-7　設備及び導入効果（地中熱利用）'!$R$62)+SUMIF('3-7　設備及び導入効果（地中熱利用）'!$D$64:$D$65,データ参照シート!A163,'3-7　設備及び導入効果（地中熱利用）'!$R$68)</f>
        <v>0</v>
      </c>
      <c r="C163" s="225" t="s">
        <v>854</v>
      </c>
    </row>
    <row r="164" spans="1:4" ht="14.25" customHeight="1">
      <c r="A164" s="225" t="s">
        <v>791</v>
      </c>
      <c r="B164" s="225" t="b">
        <v>0</v>
      </c>
      <c r="C164" s="225">
        <f>IF(B164=TRUE,1000,0)</f>
        <v>0</v>
      </c>
      <c r="D164" s="225">
        <f>SUM(C164:C167)</f>
        <v>0</v>
      </c>
    </row>
    <row r="165" spans="1:4" ht="14.25" customHeight="1">
      <c r="A165" s="225" t="s">
        <v>792</v>
      </c>
      <c r="B165" s="225" t="b">
        <v>0</v>
      </c>
      <c r="C165" s="225">
        <f>IF(B165=TRUE,100,0)</f>
        <v>0</v>
      </c>
      <c r="D165" s="259"/>
    </row>
    <row r="166" spans="1:4" ht="14.25" customHeight="1">
      <c r="A166" s="225" t="s">
        <v>793</v>
      </c>
      <c r="B166" s="225" t="b">
        <v>0</v>
      </c>
      <c r="C166" s="225">
        <f>IF(B166=TRUE,10,0)</f>
        <v>0</v>
      </c>
    </row>
    <row r="167" spans="1:4" ht="14.25" customHeight="1">
      <c r="A167" s="225" t="s">
        <v>794</v>
      </c>
      <c r="B167" s="225" t="b">
        <v>0</v>
      </c>
      <c r="C167" s="225">
        <f>IF(B167=TRUE,1,0)</f>
        <v>0</v>
      </c>
    </row>
    <row r="168" spans="1:4" ht="14.25" customHeight="1">
      <c r="A168" s="225" t="s">
        <v>795</v>
      </c>
      <c r="B168" s="225" t="e">
        <f>VLOOKUP($D$164,$G$110:$K$124,$G$93,FALSE)</f>
        <v>#N/A</v>
      </c>
      <c r="C168" s="225" t="s">
        <v>682</v>
      </c>
    </row>
    <row r="169" spans="1:4" ht="14.25" customHeight="1">
      <c r="A169" s="225" t="s">
        <v>796</v>
      </c>
      <c r="B169" s="225" t="e">
        <f>VLOOKUP($D$164,$G$110:$K$124,$G$94,FALSE)</f>
        <v>#N/A</v>
      </c>
      <c r="C169" s="225" t="s">
        <v>682</v>
      </c>
    </row>
    <row r="170" spans="1:4" ht="14.25" customHeight="1">
      <c r="A170" s="225" t="s">
        <v>797</v>
      </c>
      <c r="B170" s="225" t="e">
        <f>VLOOKUP($D$164,$G$110:$K$124,$G$95,FALSE)</f>
        <v>#N/A</v>
      </c>
      <c r="C170" s="225" t="s">
        <v>682</v>
      </c>
    </row>
    <row r="171" spans="1:4" ht="14.25" customHeight="1">
      <c r="A171" s="225" t="s">
        <v>798</v>
      </c>
      <c r="B171" s="225" t="e">
        <f>VLOOKUP($D$164,$G$110:$K$124,$G$96,FALSE)</f>
        <v>#N/A</v>
      </c>
      <c r="C171" s="225" t="s">
        <v>682</v>
      </c>
    </row>
    <row r="172" spans="1:4" ht="14.25" customHeight="1">
      <c r="A172" s="225" t="s">
        <v>683</v>
      </c>
      <c r="B172" s="225">
        <f ca="1">SUMIF('3-7　設備及び導入効果（バイオマス熱利用）'!$D$46:$D$47,データ参照シート!A172,'3-7　設備及び導入効果（バイオマス熱利用）'!$Q$48:$R$48)+SUMIF('3-7　設備及び導入効果（バイオマス熱利用）'!$D$52:$D$53,データ参照シート!A172,'3-7　設備及び導入効果（バイオマス熱利用）'!$Q$54:$R$54)+SUMIF('3-7　設備及び導入効果（バイオマス熱利用）'!$D$58:$D$59,データ参照シート!A172,'3-7　設備及び導入効果（バイオマス熱利用）'!$Q$60:$R$60)+SUMIF('3-7　設備及び導入効果（バイオマス熱利用）'!$D$64:$D$65,データ参照シート!A172,'3-7　設備及び導入効果（バイオマス熱利用）'!$Q$66:$R$66)</f>
        <v>0</v>
      </c>
      <c r="C172" s="225" t="s">
        <v>855</v>
      </c>
    </row>
    <row r="173" spans="1:4" ht="14.25" customHeight="1">
      <c r="A173" s="225" t="s">
        <v>684</v>
      </c>
      <c r="B173" s="225">
        <f ca="1">SUMIF('3-7　設備及び導入効果（バイオマス熱利用）'!$D$46:$D$47,データ参照シート!A173,'3-7　設備及び導入効果（バイオマス熱利用）'!$Q$48:$R$48)+SUMIF('3-7　設備及び導入効果（バイオマス熱利用）'!$D$52:$D$53,データ参照シート!A173,'3-7　設備及び導入効果（バイオマス熱利用）'!$Q$54:$R$54)+SUMIF('3-7　設備及び導入効果（バイオマス熱利用）'!$D$58:$D$59,データ参照シート!A173,'3-7　設備及び導入効果（バイオマス熱利用）'!$Q$60:$R$60)+SUMIF('3-7　設備及び導入効果（バイオマス熱利用）'!$D$64:$D$65,データ参照シート!A173,'3-7　設備及び導入効果（バイオマス熱利用）'!$Q$66:$R$66)</f>
        <v>0</v>
      </c>
      <c r="C173" s="225" t="s">
        <v>856</v>
      </c>
    </row>
    <row r="174" spans="1:4" ht="14.25" customHeight="1">
      <c r="A174" s="225" t="s">
        <v>685</v>
      </c>
      <c r="B174" s="225">
        <f ca="1">SUMIF('3-7　設備及び導入効果（バイオマス熱利用）'!$D$46:$D$47,データ参照シート!A174,'3-7　設備及び導入効果（バイオマス熱利用）'!$Q$48:$R$48)+SUMIF('3-7　設備及び導入効果（バイオマス熱利用）'!$D$52:$D$53,データ参照シート!A174,'3-7　設備及び導入効果（バイオマス熱利用）'!$Q$54:$R$54)+SUMIF('3-7　設備及び導入効果（バイオマス熱利用）'!$D$58:$D$59,データ参照シート!A174,'3-7　設備及び導入効果（バイオマス熱利用）'!$Q$60:$R$60)+SUMIF('3-7　設備及び導入効果（バイオマス熱利用）'!$D$64:$D$65,データ参照シート!A174,'3-7　設備及び導入効果（バイオマス熱利用）'!$Q$66:$R$66)</f>
        <v>0</v>
      </c>
      <c r="C174" s="225" t="s">
        <v>857</v>
      </c>
    </row>
    <row r="175" spans="1:4" ht="14.25" customHeight="1">
      <c r="A175" s="225" t="s">
        <v>341</v>
      </c>
      <c r="B175" s="225">
        <f ca="1">SUMIF('3-7　設備及び導入効果（バイオマス熱利用）'!$D$46:$D$47,データ参照シート!A175,'3-7　設備及び導入効果（バイオマス熱利用）'!$Q$48:$R$48)+SUMIF('3-7　設備及び導入効果（バイオマス熱利用）'!$D$52:$D$53,データ参照シート!A175,'3-7　設備及び導入効果（バイオマス熱利用）'!$Q$54:$R$54)+SUMIF('3-7　設備及び導入効果（バイオマス熱利用）'!$D$58:$D$59,データ参照シート!A175,'3-7　設備及び導入効果（バイオマス熱利用）'!$Q$60:$R$60)+SUMIF('3-7　設備及び導入効果（バイオマス熱利用）'!$D$64:$D$65,データ参照シート!A175,'3-7　設備及び導入効果（バイオマス熱利用）'!$Q$66:$R$66)</f>
        <v>0</v>
      </c>
      <c r="C175" s="225" t="s">
        <v>858</v>
      </c>
    </row>
    <row r="176" spans="1:4" ht="14.25" customHeight="1">
      <c r="A176" s="225" t="s">
        <v>683</v>
      </c>
      <c r="B176" s="225">
        <f ca="1">SUMIF('3-7　設備及び導入効果（バイオマス熱利用）'!$D$46:$D$47,データ参照シート!A176,'3-7　設備及び導入効果（バイオマス熱利用）'!$R$50)+SUMIF('3-7　設備及び導入効果（バイオマス熱利用）'!$D$52:$D$53,データ参照シート!A176,'3-7　設備及び導入効果（バイオマス熱利用）'!$R$56)+SUMIF('3-7　設備及び導入効果（バイオマス熱利用）'!$D$58:$D$59,データ参照シート!A176,'3-7　設備及び導入効果（バイオマス熱利用）'!$R$62)+SUMIF('3-7　設備及び導入効果（バイオマス熱利用）'!$D$64:$D$65,データ参照シート!A176,'3-7　設備及び導入効果（バイオマス熱利用）'!$R$68)</f>
        <v>0</v>
      </c>
      <c r="C176" s="225" t="s">
        <v>859</v>
      </c>
    </row>
    <row r="177" spans="1:12" ht="14.25" customHeight="1">
      <c r="A177" s="225" t="s">
        <v>684</v>
      </c>
      <c r="B177" s="225">
        <f ca="1">SUMIF('3-7　設備及び導入効果（バイオマス熱利用）'!$D$46:$D$47,データ参照シート!A177,'3-7　設備及び導入効果（バイオマス熱利用）'!$R$50)+SUMIF('3-7　設備及び導入効果（バイオマス熱利用）'!$D$52:$D$53,データ参照シート!A177,'3-7　設備及び導入効果（バイオマス熱利用）'!$R$56)+SUMIF('3-7　設備及び導入効果（バイオマス熱利用）'!$D$58:$D$59,データ参照シート!A177,'3-7　設備及び導入効果（バイオマス熱利用）'!$R$62)+SUMIF('3-7　設備及び導入効果（バイオマス熱利用）'!$D$64:$D$65,データ参照シート!A177,'3-7　設備及び導入効果（バイオマス熱利用）'!$R$68)</f>
        <v>0</v>
      </c>
      <c r="C177" s="225" t="s">
        <v>860</v>
      </c>
    </row>
    <row r="178" spans="1:12" ht="14.25" customHeight="1">
      <c r="A178" s="225" t="s">
        <v>685</v>
      </c>
      <c r="B178" s="225">
        <f ca="1">SUMIF('3-7　設備及び導入効果（バイオマス熱利用）'!$D$46:$D$47,データ参照シート!A178,'3-7　設備及び導入効果（バイオマス熱利用）'!$R$50)+SUMIF('3-7　設備及び導入効果（バイオマス熱利用）'!$D$52:$D$53,データ参照シート!A178,'3-7　設備及び導入効果（バイオマス熱利用）'!$R$56)+SUMIF('3-7　設備及び導入効果（バイオマス熱利用）'!$D$58:$D$59,データ参照シート!A178,'3-7　設備及び導入効果（バイオマス熱利用）'!$R$62)+SUMIF('3-7　設備及び導入効果（バイオマス熱利用）'!$D$64:$D$65,データ参照シート!A178,'3-7　設備及び導入効果（バイオマス熱利用）'!$R$68)</f>
        <v>0</v>
      </c>
      <c r="C178" s="225" t="s">
        <v>861</v>
      </c>
    </row>
    <row r="179" spans="1:12" ht="14.25" customHeight="1">
      <c r="A179" s="225" t="s">
        <v>341</v>
      </c>
      <c r="B179" s="225">
        <f ca="1">SUMIF('3-7　設備及び導入効果（バイオマス熱利用）'!$D$46:$D$47,データ参照シート!A179,'3-7　設備及び導入効果（バイオマス熱利用）'!$R$50)+SUMIF('3-7　設備及び導入効果（バイオマス熱利用）'!$D$52:$D$53,データ参照シート!A179,'3-7　設備及び導入効果（バイオマス熱利用）'!$R$56)+SUMIF('3-7　設備及び導入効果（バイオマス熱利用）'!$D$58:$D$59,データ参照シート!A179,'3-7　設備及び導入効果（バイオマス熱利用）'!$R$62)+SUMIF('3-7　設備及び導入効果（バイオマス熱利用）'!$D$64:$D$65,データ参照シート!A179,'3-7　設備及び導入効果（バイオマス熱利用）'!$R$68)</f>
        <v>0</v>
      </c>
      <c r="C179" s="225" t="s">
        <v>862</v>
      </c>
    </row>
    <row r="180" spans="1:12" ht="14.25" customHeight="1">
      <c r="A180" s="225" t="s">
        <v>822</v>
      </c>
      <c r="B180" s="225" t="e">
        <f>VLOOKUP($B$2,$G$137:$K$142,G93,FALSE)</f>
        <v>#N/A</v>
      </c>
      <c r="C180" s="225" t="s">
        <v>826</v>
      </c>
    </row>
    <row r="181" spans="1:12" ht="14.25" customHeight="1">
      <c r="A181" s="225" t="s">
        <v>823</v>
      </c>
      <c r="B181" s="225" t="e">
        <f>VLOOKUP($B$2,$G$137:$K$142,G94,FALSE)</f>
        <v>#N/A</v>
      </c>
      <c r="C181" s="225" t="s">
        <v>826</v>
      </c>
    </row>
    <row r="182" spans="1:12" ht="14.25" customHeight="1">
      <c r="A182" s="225" t="s">
        <v>824</v>
      </c>
      <c r="B182" s="225" t="e">
        <f>VLOOKUP($B$2,$G$137:$K$142,G95,FALSE)</f>
        <v>#N/A</v>
      </c>
      <c r="C182" s="225" t="s">
        <v>826</v>
      </c>
    </row>
    <row r="183" spans="1:12" ht="14.25" customHeight="1">
      <c r="A183" s="225" t="s">
        <v>825</v>
      </c>
      <c r="B183" s="225" t="e">
        <f>VLOOKUP($B$2,$G$137:$K$142,G96,FALSE)</f>
        <v>#N/A</v>
      </c>
      <c r="C183" s="225" t="s">
        <v>826</v>
      </c>
    </row>
    <row r="184" spans="1:12" ht="14.25" customHeight="1">
      <c r="A184" s="225" t="s">
        <v>997</v>
      </c>
      <c r="B184" s="225" t="e">
        <f>ROUNDDOWN(SUM(B180:B183),0)</f>
        <v>#N/A</v>
      </c>
      <c r="C184" s="225" t="s">
        <v>995</v>
      </c>
    </row>
    <row r="185" spans="1:12" ht="14.25" customHeight="1">
      <c r="A185" s="225" t="s">
        <v>999</v>
      </c>
      <c r="B185" s="225">
        <f>ROUNDDOWN('3-7　設備及び導入効果（バイオマス燃料製造）'!E13*'3-7　設備及び導入効果（バイオマス燃料製造）'!F67/1000,0)</f>
        <v>0</v>
      </c>
      <c r="C185" s="359" t="s">
        <v>998</v>
      </c>
    </row>
    <row r="186" spans="1:12" ht="14.25" customHeight="1">
      <c r="A186" s="225" t="s">
        <v>1045</v>
      </c>
      <c r="B186" s="225" t="e">
        <f>IF(B2&lt;&gt;"バイオマス燃料製造",B184,B185)</f>
        <v>#N/A</v>
      </c>
      <c r="C186" s="359"/>
    </row>
    <row r="187" spans="1:12" ht="14.25" customHeight="1">
      <c r="A187" s="225" t="s">
        <v>804</v>
      </c>
      <c r="B187" s="225" t="e">
        <f>VLOOKUP($B$2,$G$129:$K$134,G93,FALSE)</f>
        <v>#N/A</v>
      </c>
      <c r="C187" s="225" t="s">
        <v>808</v>
      </c>
    </row>
    <row r="188" spans="1:12" ht="14.25" customHeight="1">
      <c r="A188" s="225" t="s">
        <v>805</v>
      </c>
      <c r="B188" s="225" t="e">
        <f>VLOOKUP($B$2,$G$129:$K$134,G94,FALSE)</f>
        <v>#N/A</v>
      </c>
      <c r="C188" s="225" t="s">
        <v>808</v>
      </c>
    </row>
    <row r="189" spans="1:12" ht="14.25" customHeight="1">
      <c r="A189" s="225" t="s">
        <v>806</v>
      </c>
      <c r="B189" s="225" t="e">
        <f>VLOOKUP($B$2,$G$129:$K$134,G95,FALSE)</f>
        <v>#N/A</v>
      </c>
      <c r="C189" s="225" t="s">
        <v>808</v>
      </c>
    </row>
    <row r="190" spans="1:12" ht="14.25" customHeight="1">
      <c r="A190" s="225" t="s">
        <v>807</v>
      </c>
      <c r="B190" s="225" t="e">
        <f>VLOOKUP($B$2,$G$129:$K$134,G96,FALSE)</f>
        <v>#N/A</v>
      </c>
      <c r="C190" s="225" t="s">
        <v>808</v>
      </c>
    </row>
    <row r="191" spans="1:12" ht="14.25" customHeight="1">
      <c r="A191" s="225" t="s">
        <v>1001</v>
      </c>
      <c r="B191" s="225" t="str">
        <f>IF(ISERROR('3-6　熱利用単価の算定について'!D24)=TRUE,"",'3-6　熱利用単価の算定について'!D24)</f>
        <v/>
      </c>
      <c r="C191" s="225" t="s">
        <v>1002</v>
      </c>
    </row>
    <row r="192" spans="1:12" ht="14.25" customHeight="1">
      <c r="A192" s="225" t="s">
        <v>1266</v>
      </c>
      <c r="B192" s="225" t="str">
        <f>IF('3-7　設備及び導入効果（太陽熱利用）'!E6&lt;&gt;"",'3-7　設備及び導入効果（太陽熱利用）'!E6,"-")</f>
        <v>-</v>
      </c>
      <c r="L192" s="569"/>
    </row>
    <row r="193" spans="1:12" ht="14.25" customHeight="1">
      <c r="A193" s="225" t="s">
        <v>1267</v>
      </c>
      <c r="B193" s="225" t="str">
        <f>IF('3-7　設備及び導入効果（温度差エネルギー利用）'!E6&lt;&gt;"",'3-7　設備及び導入効果（温度差エネルギー利用）'!E6,"-")</f>
        <v>-</v>
      </c>
    </row>
    <row r="194" spans="1:12" ht="14.25" customHeight="1">
      <c r="A194" s="225" t="s">
        <v>1268</v>
      </c>
      <c r="B194" s="225" t="str">
        <f>IF('3-7　設備及び導入効果（雪氷熱利用）'!E7&lt;&gt;"",'3-7　設備及び導入効果（雪氷熱利用）'!E7,"-")</f>
        <v>-</v>
      </c>
      <c r="L194" s="569"/>
    </row>
    <row r="195" spans="1:12" ht="14.25" customHeight="1">
      <c r="A195" s="225" t="s">
        <v>1269</v>
      </c>
      <c r="B195" s="225" t="str">
        <f>IF('3-7　設備及び導入効果（地中熱利用）'!E7&lt;&gt;"",'3-7　設備及び導入効果（地中熱利用）'!E7,"-")</f>
        <v>-</v>
      </c>
    </row>
    <row r="196" spans="1:12" ht="14.25" customHeight="1">
      <c r="A196" s="225" t="s">
        <v>1270</v>
      </c>
      <c r="B196" s="225" t="str">
        <f>IF('3-7　設備及び導入効果（バイオマス熱利用）'!E6&lt;&gt;"",'3-7　設備及び導入効果（バイオマス熱利用）'!E6,"-")</f>
        <v>-</v>
      </c>
    </row>
    <row r="197" spans="1:12" ht="14.25" customHeight="1">
      <c r="A197" s="225" t="s">
        <v>1271</v>
      </c>
      <c r="B197" s="225" t="str">
        <f>IF('3-7　設備及び導入効果（バイオマス燃料製造）'!E12&lt;&gt;"",'3-7　設備及び導入効果（バイオマス燃料製造）'!E12*'3-7　設備及び導入効果（バイオマス燃料製造）'!E13/(24*1000),"-")</f>
        <v>-</v>
      </c>
    </row>
    <row r="198" spans="1:12" ht="14.25" customHeight="1">
      <c r="A198" s="225" t="s">
        <v>1272</v>
      </c>
      <c r="B198" s="225">
        <f>MAX(B192:B197)</f>
        <v>0</v>
      </c>
    </row>
    <row r="199" spans="1:12" ht="14.25" customHeight="1">
      <c r="A199" s="225" t="s">
        <v>1044</v>
      </c>
      <c r="B199" s="225" t="str">
        <f>IF(ISERROR(B77/B198),"",ROUNDUP(B77/(B198/0.0036),0))</f>
        <v/>
      </c>
      <c r="C199" s="225" t="s">
        <v>1226</v>
      </c>
    </row>
    <row r="200" spans="1:12" ht="14.25" customHeight="1">
      <c r="A200" s="225" t="s">
        <v>1151</v>
      </c>
      <c r="B200" s="277">
        <f>ROUNDDOWN(SUM('3-7　設備及び導入効果（太陽熱利用）'!Q34:R34,'3-7　設備及び導入効果（太陽熱利用）'!Q40:R40,'3-7　設備及び導入効果（太陽熱利用）'!Q46:R46,'3-7　設備及び導入効果（太陽熱利用）'!Q52:R52,'3-7　設備及び導入効果（温度差エネルギー利用）'!Q36:R36,'3-7　設備及び導入効果（温度差エネルギー利用）'!Q42:R42,'3-7　設備及び導入効果（温度差エネルギー利用）'!Q48:R48,'3-7　設備及び導入効果（温度差エネルギー利用）'!Q54:R54,'3-7　設備及び導入効果（雪氷熱利用）'!Q35:R35,'3-7　設備及び導入効果（雪氷熱利用）'!Q41:R41,'3-7　設備及び導入効果（雪氷熱利用）'!Q47:R47,'3-7　設備及び導入効果（雪氷熱利用）'!Q53:R53,'3-7　設備及び導入効果（地中熱利用）'!Q49:R49,'3-7　設備及び導入効果（地中熱利用）'!Q55:R55,'3-7　設備及び導入効果（地中熱利用）'!Q61:R61,'3-7　設備及び導入効果（地中熱利用）'!Q67:R67,'3-7　設備及び導入効果（バイオマス熱利用）'!Q49:R49,'3-7　設備及び導入効果（バイオマス熱利用）'!Q55:R55,'3-7　設備及び導入効果（バイオマス熱利用）'!Q61:R61,'3-7　設備及び導入効果（バイオマス熱利用）'!Q67:R67,'3-7　設備及び導入効果（バイオマス燃料製造）'!F68:G68),0)</f>
        <v>0</v>
      </c>
    </row>
  </sheetData>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theme="3" tint="-0.249977111117893"/>
  </sheetPr>
  <dimension ref="A1:W73"/>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8.1796875" style="9" customWidth="1"/>
    <col min="5" max="13" width="5.453125" style="9" customWidth="1"/>
    <col min="14" max="14" width="5.453125" style="82" customWidth="1"/>
    <col min="15" max="15" width="5.453125" style="10" customWidth="1"/>
    <col min="16" max="16" width="5.453125" style="9" customWidth="1"/>
    <col min="17" max="17" width="4.54296875" style="9" customWidth="1"/>
    <col min="18" max="18" width="6.36328125" style="9" customWidth="1"/>
    <col min="19" max="19" width="3.6328125" style="9" customWidth="1"/>
    <col min="20" max="20" width="8.7265625" style="9" customWidth="1"/>
    <col min="21" max="23" width="8.7265625" style="9" hidden="1" customWidth="1"/>
    <col min="24" max="16384" width="8.7265625" style="9"/>
  </cols>
  <sheetData>
    <row r="1" spans="1:23" ht="18.75" customHeight="1">
      <c r="A1" s="168" t="s">
        <v>906</v>
      </c>
      <c r="B1" s="7"/>
      <c r="S1" s="287"/>
      <c r="V1" s="9">
        <f>データ参照シート!B2</f>
        <v>0</v>
      </c>
    </row>
    <row r="2" spans="1:23" ht="22.5" customHeight="1">
      <c r="B2" s="914" t="s">
        <v>372</v>
      </c>
      <c r="C2" s="915"/>
      <c r="D2" s="915"/>
      <c r="E2" s="915"/>
      <c r="F2" s="915"/>
      <c r="G2" s="915"/>
      <c r="H2" s="915"/>
      <c r="I2" s="915"/>
      <c r="J2" s="915"/>
      <c r="K2" s="915"/>
      <c r="L2" s="200"/>
      <c r="M2" s="200"/>
    </row>
    <row r="3" spans="1:23" ht="9.75" customHeight="1">
      <c r="B3" s="7"/>
    </row>
    <row r="4" spans="1:23" ht="18.75" customHeight="1">
      <c r="B4" s="90" t="s">
        <v>871</v>
      </c>
      <c r="U4" s="385"/>
      <c r="V4" s="386" t="s">
        <v>876</v>
      </c>
      <c r="W4" s="386" t="s">
        <v>877</v>
      </c>
    </row>
    <row r="5" spans="1:23" ht="18.75" customHeight="1">
      <c r="B5" s="90"/>
      <c r="C5" s="90" t="s">
        <v>361</v>
      </c>
      <c r="J5" s="931"/>
      <c r="K5" s="959"/>
      <c r="L5" s="959"/>
      <c r="M5" s="13"/>
      <c r="N5" s="535"/>
      <c r="O5" s="931"/>
      <c r="P5" s="959"/>
      <c r="Q5" s="959"/>
      <c r="R5" s="13"/>
      <c r="U5" s="387" t="str">
        <f>C5</f>
        <v>・熱供給能力</v>
      </c>
      <c r="V5" s="9" t="b">
        <v>0</v>
      </c>
      <c r="W5" s="9" t="b">
        <v>0</v>
      </c>
    </row>
    <row r="6" spans="1:23" ht="18.75" customHeight="1">
      <c r="B6" s="90"/>
      <c r="D6" s="192" t="s">
        <v>536</v>
      </c>
      <c r="E6" s="964"/>
      <c r="F6" s="965"/>
      <c r="G6" s="966"/>
      <c r="J6" s="939"/>
      <c r="K6" s="939"/>
      <c r="L6" s="940"/>
      <c r="M6" s="13"/>
      <c r="N6" s="535"/>
      <c r="O6" s="939"/>
      <c r="P6" s="939"/>
      <c r="Q6" s="940"/>
      <c r="R6" s="13"/>
      <c r="U6" s="385"/>
    </row>
    <row r="7" spans="1:23" ht="18.75" customHeight="1">
      <c r="B7" s="90"/>
      <c r="D7" s="93" t="s">
        <v>374</v>
      </c>
      <c r="E7" s="919"/>
      <c r="F7" s="920"/>
      <c r="G7" s="921"/>
      <c r="H7" s="93" t="s">
        <v>680</v>
      </c>
      <c r="J7" s="939"/>
      <c r="K7" s="939"/>
      <c r="L7" s="940"/>
      <c r="M7" s="13"/>
      <c r="N7" s="535"/>
      <c r="O7" s="939"/>
      <c r="P7" s="939"/>
      <c r="Q7" s="940"/>
      <c r="R7" s="13"/>
      <c r="U7" s="385"/>
    </row>
    <row r="8" spans="1:23" ht="18.75" customHeight="1">
      <c r="B8" s="90"/>
      <c r="D8" s="93" t="s">
        <v>375</v>
      </c>
      <c r="E8" s="919"/>
      <c r="F8" s="920"/>
      <c r="G8" s="921"/>
      <c r="H8" s="93" t="s">
        <v>541</v>
      </c>
      <c r="J8" s="941"/>
      <c r="K8" s="941"/>
      <c r="L8" s="942"/>
      <c r="M8" s="549"/>
      <c r="N8" s="535"/>
      <c r="O8" s="941"/>
      <c r="P8" s="941"/>
      <c r="Q8" s="942"/>
      <c r="R8" s="549"/>
      <c r="U8" s="385"/>
    </row>
    <row r="9" spans="1:23" ht="18.75" customHeight="1">
      <c r="B9" s="90"/>
      <c r="D9" s="93" t="s">
        <v>384</v>
      </c>
      <c r="E9" s="922"/>
      <c r="F9" s="923"/>
      <c r="G9" s="924"/>
      <c r="H9" s="93" t="s">
        <v>543</v>
      </c>
      <c r="J9" s="943"/>
      <c r="K9" s="943"/>
      <c r="L9" s="944"/>
      <c r="M9" s="549"/>
      <c r="N9" s="535"/>
      <c r="O9" s="943"/>
      <c r="P9" s="943"/>
      <c r="Q9" s="944"/>
      <c r="R9" s="549"/>
      <c r="U9" s="385"/>
    </row>
    <row r="10" spans="1:23" ht="18.75" customHeight="1">
      <c r="B10" s="90"/>
      <c r="D10" s="93" t="s">
        <v>383</v>
      </c>
      <c r="E10" s="922"/>
      <c r="F10" s="923"/>
      <c r="G10" s="924"/>
      <c r="H10" s="93" t="s">
        <v>376</v>
      </c>
      <c r="J10" s="943"/>
      <c r="K10" s="943"/>
      <c r="L10" s="944"/>
      <c r="M10" s="549"/>
      <c r="N10" s="535"/>
      <c r="O10" s="943"/>
      <c r="P10" s="943"/>
      <c r="Q10" s="944"/>
      <c r="R10" s="549"/>
      <c r="U10" s="385"/>
    </row>
    <row r="11" spans="1:23" ht="18.75" customHeight="1">
      <c r="B11" s="90"/>
      <c r="D11" s="93" t="s">
        <v>382</v>
      </c>
      <c r="E11" s="936" t="str">
        <f>IF(OR(E9="",E10="")=TRUE,"",E9/E10)</f>
        <v/>
      </c>
      <c r="F11" s="937"/>
      <c r="G11" s="938"/>
      <c r="H11" s="93" t="s">
        <v>542</v>
      </c>
      <c r="J11" s="943"/>
      <c r="K11" s="943"/>
      <c r="L11" s="944"/>
      <c r="M11" s="549"/>
      <c r="N11" s="535"/>
      <c r="O11" s="943"/>
      <c r="P11" s="943"/>
      <c r="Q11" s="944"/>
      <c r="R11" s="549"/>
      <c r="U11" s="385"/>
    </row>
    <row r="12" spans="1:23" ht="18.75" customHeight="1">
      <c r="B12" s="90"/>
      <c r="U12" s="385"/>
      <c r="V12" s="386" t="s">
        <v>876</v>
      </c>
      <c r="W12" s="386" t="s">
        <v>877</v>
      </c>
    </row>
    <row r="13" spans="1:23" s="82" customFormat="1" ht="15.75" customHeight="1">
      <c r="A13" s="8"/>
      <c r="B13" s="8"/>
      <c r="C13" s="531" t="s">
        <v>1169</v>
      </c>
      <c r="D13" s="532"/>
      <c r="E13" s="532"/>
      <c r="F13" s="532"/>
      <c r="G13" s="532"/>
      <c r="H13" s="532"/>
      <c r="I13" s="532"/>
      <c r="J13" s="962" t="s">
        <v>872</v>
      </c>
      <c r="K13" s="963"/>
      <c r="L13" s="963"/>
      <c r="M13" s="532"/>
      <c r="N13" s="533"/>
      <c r="O13" s="962" t="s">
        <v>873</v>
      </c>
      <c r="P13" s="963"/>
      <c r="Q13" s="963"/>
      <c r="R13" s="532"/>
      <c r="U13" s="387" t="str">
        <f>C13</f>
        <v>・ポンプ（井水方式）</v>
      </c>
      <c r="V13" s="387" t="b">
        <v>0</v>
      </c>
      <c r="W13" s="387" t="b">
        <v>0</v>
      </c>
    </row>
    <row r="14" spans="1:23" s="82" customFormat="1" ht="15.75" customHeight="1">
      <c r="A14" s="8"/>
      <c r="B14" s="8"/>
      <c r="C14" s="90"/>
      <c r="D14" s="93" t="s">
        <v>1165</v>
      </c>
      <c r="E14" s="916"/>
      <c r="F14" s="917"/>
      <c r="G14" s="918"/>
      <c r="H14" s="9"/>
      <c r="I14" s="9"/>
      <c r="J14" s="916"/>
      <c r="K14" s="917"/>
      <c r="L14" s="918"/>
      <c r="M14" s="9"/>
      <c r="O14" s="916"/>
      <c r="P14" s="917"/>
      <c r="Q14" s="918"/>
      <c r="R14" s="9"/>
      <c r="U14" s="387"/>
      <c r="V14" s="387"/>
      <c r="W14" s="387"/>
    </row>
    <row r="15" spans="1:23" s="82" customFormat="1" ht="15.75" customHeight="1">
      <c r="A15" s="8"/>
      <c r="B15" s="8"/>
      <c r="C15" s="90"/>
      <c r="D15" s="192" t="s">
        <v>306</v>
      </c>
      <c r="E15" s="916"/>
      <c r="F15" s="917"/>
      <c r="G15" s="918"/>
      <c r="H15" s="9"/>
      <c r="J15" s="916"/>
      <c r="K15" s="917"/>
      <c r="L15" s="918"/>
      <c r="M15" s="9"/>
      <c r="O15" s="916"/>
      <c r="P15" s="917"/>
      <c r="Q15" s="918"/>
      <c r="R15" s="9"/>
      <c r="U15" s="387"/>
      <c r="V15" s="387"/>
      <c r="W15" s="387"/>
    </row>
    <row r="16" spans="1:23" s="82" customFormat="1" ht="15.75" customHeight="1">
      <c r="A16" s="8"/>
      <c r="B16" s="8"/>
      <c r="C16" s="90"/>
      <c r="D16" s="192" t="s">
        <v>1166</v>
      </c>
      <c r="E16" s="919"/>
      <c r="F16" s="920"/>
      <c r="G16" s="921"/>
      <c r="H16" s="93" t="s">
        <v>1177</v>
      </c>
      <c r="I16" s="9"/>
      <c r="J16" s="919"/>
      <c r="K16" s="920"/>
      <c r="L16" s="921"/>
      <c r="M16" s="93" t="s">
        <v>1177</v>
      </c>
      <c r="O16" s="919"/>
      <c r="P16" s="920"/>
      <c r="Q16" s="921"/>
      <c r="R16" s="93" t="s">
        <v>1177</v>
      </c>
      <c r="U16" s="387"/>
      <c r="V16" s="387"/>
      <c r="W16" s="387"/>
    </row>
    <row r="17" spans="1:23" s="82" customFormat="1" ht="15.75" customHeight="1">
      <c r="A17" s="8"/>
      <c r="B17" s="8"/>
      <c r="C17" s="90"/>
      <c r="D17" s="192" t="s">
        <v>1167</v>
      </c>
      <c r="E17" s="922"/>
      <c r="F17" s="923"/>
      <c r="G17" s="924"/>
      <c r="H17" s="93" t="s">
        <v>381</v>
      </c>
      <c r="I17" s="9"/>
      <c r="J17" s="922"/>
      <c r="K17" s="923"/>
      <c r="L17" s="924"/>
      <c r="M17" s="93" t="s">
        <v>381</v>
      </c>
      <c r="O17" s="922"/>
      <c r="P17" s="923"/>
      <c r="Q17" s="924"/>
      <c r="R17" s="93" t="s">
        <v>381</v>
      </c>
      <c r="U17" s="387"/>
      <c r="V17" s="387"/>
      <c r="W17" s="387"/>
    </row>
    <row r="18" spans="1:23" s="82" customFormat="1" ht="15.75" customHeight="1">
      <c r="A18" s="8"/>
      <c r="B18" s="8"/>
    </row>
    <row r="19" spans="1:23" s="82" customFormat="1" ht="15.75" customHeight="1">
      <c r="A19" s="8"/>
      <c r="B19" s="8"/>
      <c r="C19" s="531" t="s">
        <v>1168</v>
      </c>
      <c r="D19" s="532"/>
      <c r="E19" s="532"/>
      <c r="F19" s="532"/>
      <c r="G19" s="532"/>
      <c r="H19" s="532"/>
      <c r="I19" s="532"/>
      <c r="J19" s="962" t="s">
        <v>872</v>
      </c>
      <c r="K19" s="963"/>
      <c r="L19" s="963"/>
      <c r="M19" s="532"/>
      <c r="N19" s="533"/>
      <c r="O19" s="962" t="s">
        <v>873</v>
      </c>
      <c r="P19" s="963"/>
      <c r="Q19" s="963"/>
      <c r="R19" s="532"/>
      <c r="U19" s="387" t="str">
        <f>C19</f>
        <v>・採熱管（チューブ方式）</v>
      </c>
      <c r="V19" s="387" t="b">
        <v>0</v>
      </c>
      <c r="W19" s="387" t="b">
        <v>0</v>
      </c>
    </row>
    <row r="20" spans="1:23" s="82" customFormat="1" ht="15.75" customHeight="1">
      <c r="A20" s="8"/>
      <c r="B20" s="8"/>
      <c r="C20" s="11"/>
      <c r="D20" s="91" t="s">
        <v>181</v>
      </c>
      <c r="E20" s="916"/>
      <c r="F20" s="917"/>
      <c r="G20" s="918"/>
      <c r="H20" s="9"/>
      <c r="J20" s="916"/>
      <c r="K20" s="917"/>
      <c r="L20" s="918"/>
      <c r="M20" s="9"/>
      <c r="O20" s="916"/>
      <c r="P20" s="917"/>
      <c r="Q20" s="918"/>
      <c r="R20" s="9"/>
      <c r="U20" s="387"/>
      <c r="V20" s="387"/>
      <c r="W20" s="387"/>
    </row>
    <row r="21" spans="1:23" s="82" customFormat="1" ht="15.75" customHeight="1">
      <c r="A21" s="8"/>
      <c r="B21" s="8"/>
      <c r="C21" s="11"/>
      <c r="D21" s="192" t="s">
        <v>306</v>
      </c>
      <c r="E21" s="916"/>
      <c r="F21" s="917"/>
      <c r="G21" s="918"/>
      <c r="H21" s="9"/>
      <c r="I21" s="9"/>
      <c r="J21" s="916"/>
      <c r="K21" s="917"/>
      <c r="L21" s="918"/>
      <c r="M21" s="9"/>
      <c r="O21" s="916"/>
      <c r="P21" s="917"/>
      <c r="Q21" s="918"/>
      <c r="R21" s="9"/>
      <c r="U21" s="387"/>
      <c r="V21" s="387"/>
      <c r="W21" s="387"/>
    </row>
    <row r="22" spans="1:23" s="82" customFormat="1" ht="15.75" customHeight="1">
      <c r="A22" s="8"/>
      <c r="B22" s="8"/>
      <c r="C22" s="11"/>
      <c r="D22" s="192" t="s">
        <v>1172</v>
      </c>
      <c r="E22" s="919"/>
      <c r="F22" s="920"/>
      <c r="G22" s="921"/>
      <c r="H22" s="93" t="s">
        <v>1173</v>
      </c>
      <c r="I22" s="9"/>
      <c r="J22" s="919"/>
      <c r="K22" s="920"/>
      <c r="L22" s="921"/>
      <c r="M22" s="93" t="s">
        <v>1173</v>
      </c>
      <c r="O22" s="919"/>
      <c r="P22" s="920"/>
      <c r="Q22" s="921"/>
      <c r="R22" s="93" t="s">
        <v>1173</v>
      </c>
      <c r="U22" s="387"/>
      <c r="V22" s="387"/>
      <c r="W22" s="387"/>
    </row>
    <row r="23" spans="1:23" s="82" customFormat="1" ht="15.75" customHeight="1">
      <c r="A23" s="8"/>
      <c r="B23" s="8"/>
      <c r="C23" s="11"/>
      <c r="D23" s="192" t="s">
        <v>1170</v>
      </c>
      <c r="E23" s="922"/>
      <c r="F23" s="923"/>
      <c r="G23" s="924"/>
      <c r="H23" s="142" t="s">
        <v>1171</v>
      </c>
      <c r="I23" s="9"/>
      <c r="J23" s="922"/>
      <c r="K23" s="923"/>
      <c r="L23" s="924"/>
      <c r="M23" s="142" t="s">
        <v>1171</v>
      </c>
      <c r="O23" s="922"/>
      <c r="P23" s="923"/>
      <c r="Q23" s="924"/>
      <c r="R23" s="142" t="s">
        <v>1171</v>
      </c>
      <c r="U23" s="387"/>
      <c r="V23" s="387"/>
      <c r="W23" s="387"/>
    </row>
    <row r="24" spans="1:23" s="82" customFormat="1" ht="15.75" customHeight="1">
      <c r="A24" s="8"/>
      <c r="B24" s="8"/>
      <c r="C24" s="233"/>
      <c r="D24" s="229"/>
      <c r="E24" s="229"/>
      <c r="F24" s="229"/>
      <c r="G24" s="229"/>
      <c r="H24" s="229"/>
      <c r="I24" s="229"/>
      <c r="J24" s="229"/>
      <c r="K24" s="229"/>
      <c r="L24" s="229"/>
      <c r="M24" s="229"/>
      <c r="N24" s="231"/>
      <c r="O24" s="232"/>
      <c r="P24" s="229"/>
      <c r="Q24" s="229"/>
      <c r="R24" s="229"/>
      <c r="U24" s="387"/>
      <c r="V24" s="386" t="s">
        <v>876</v>
      </c>
      <c r="W24" s="386" t="s">
        <v>877</v>
      </c>
    </row>
    <row r="25" spans="1:23" s="82" customFormat="1" ht="15.75" customHeight="1">
      <c r="A25" s="8"/>
      <c r="B25" s="8"/>
      <c r="C25" s="90" t="s">
        <v>362</v>
      </c>
      <c r="D25" s="9"/>
      <c r="E25" s="9"/>
      <c r="F25" s="9"/>
      <c r="G25" s="9"/>
      <c r="H25" s="9"/>
      <c r="I25" s="9"/>
      <c r="J25" s="928" t="s">
        <v>872</v>
      </c>
      <c r="K25" s="929"/>
      <c r="L25" s="929"/>
      <c r="M25" s="9"/>
      <c r="O25" s="928" t="s">
        <v>873</v>
      </c>
      <c r="P25" s="929"/>
      <c r="Q25" s="929"/>
      <c r="R25" s="9"/>
      <c r="U25" s="387" t="str">
        <f>C25</f>
        <v>・ヒートポンプ</v>
      </c>
      <c r="V25" s="387" t="b">
        <v>0</v>
      </c>
      <c r="W25" s="387" t="b">
        <v>0</v>
      </c>
    </row>
    <row r="26" spans="1:23" s="82" customFormat="1" ht="15.75" customHeight="1">
      <c r="A26" s="8"/>
      <c r="B26" s="8"/>
      <c r="C26" s="8"/>
      <c r="D26" s="91" t="s">
        <v>181</v>
      </c>
      <c r="E26" s="916"/>
      <c r="F26" s="917"/>
      <c r="G26" s="918"/>
      <c r="H26" s="87"/>
      <c r="J26" s="916"/>
      <c r="K26" s="917"/>
      <c r="L26" s="918"/>
      <c r="M26" s="87"/>
      <c r="O26" s="916"/>
      <c r="P26" s="917"/>
      <c r="Q26" s="918"/>
      <c r="R26" s="87"/>
      <c r="U26" s="387"/>
      <c r="V26" s="387"/>
      <c r="W26" s="387"/>
    </row>
    <row r="27" spans="1:23" s="82" customFormat="1" ht="15.75" customHeight="1">
      <c r="A27" s="8"/>
      <c r="B27" s="8"/>
      <c r="C27" s="8"/>
      <c r="D27" s="192" t="s">
        <v>306</v>
      </c>
      <c r="E27" s="916"/>
      <c r="F27" s="917"/>
      <c r="G27" s="918"/>
      <c r="H27" s="87"/>
      <c r="I27" s="13"/>
      <c r="J27" s="916"/>
      <c r="K27" s="917"/>
      <c r="L27" s="918"/>
      <c r="M27" s="87"/>
      <c r="O27" s="916"/>
      <c r="P27" s="917"/>
      <c r="Q27" s="918"/>
      <c r="R27" s="87"/>
      <c r="U27" s="387"/>
      <c r="V27" s="387"/>
      <c r="W27" s="387"/>
    </row>
    <row r="28" spans="1:23" s="82" customFormat="1" ht="15.75" customHeight="1">
      <c r="A28" s="8"/>
      <c r="B28" s="8"/>
      <c r="C28" s="8"/>
      <c r="D28" s="93" t="s">
        <v>532</v>
      </c>
      <c r="E28" s="919"/>
      <c r="F28" s="920"/>
      <c r="G28" s="921"/>
      <c r="H28" s="142" t="s">
        <v>539</v>
      </c>
      <c r="I28" s="86"/>
      <c r="J28" s="919"/>
      <c r="K28" s="920"/>
      <c r="L28" s="921"/>
      <c r="M28" s="142" t="s">
        <v>539</v>
      </c>
      <c r="O28" s="919"/>
      <c r="P28" s="920"/>
      <c r="Q28" s="921"/>
      <c r="R28" s="142" t="s">
        <v>539</v>
      </c>
      <c r="U28" s="387"/>
      <c r="V28" s="387"/>
      <c r="W28" s="387"/>
    </row>
    <row r="29" spans="1:23" s="82" customFormat="1" ht="15.75" customHeight="1">
      <c r="A29" s="8"/>
      <c r="B29" s="8"/>
      <c r="C29" s="8"/>
      <c r="D29" s="93" t="s">
        <v>533</v>
      </c>
      <c r="E29" s="919"/>
      <c r="F29" s="920"/>
      <c r="G29" s="921"/>
      <c r="H29" s="142" t="s">
        <v>539</v>
      </c>
      <c r="I29" s="86"/>
      <c r="J29" s="919"/>
      <c r="K29" s="920"/>
      <c r="L29" s="921"/>
      <c r="M29" s="142" t="s">
        <v>539</v>
      </c>
      <c r="O29" s="919"/>
      <c r="P29" s="920"/>
      <c r="Q29" s="921"/>
      <c r="R29" s="142" t="s">
        <v>539</v>
      </c>
      <c r="U29" s="387"/>
      <c r="V29" s="387"/>
      <c r="W29" s="387"/>
    </row>
    <row r="30" spans="1:23" s="82" customFormat="1" ht="15.75" customHeight="1">
      <c r="A30" s="8"/>
      <c r="B30" s="8"/>
      <c r="C30" s="8"/>
      <c r="D30" s="93" t="s">
        <v>364</v>
      </c>
      <c r="E30" s="922"/>
      <c r="F30" s="923"/>
      <c r="G30" s="924"/>
      <c r="H30" s="93" t="s">
        <v>386</v>
      </c>
      <c r="I30" s="86"/>
      <c r="J30" s="922"/>
      <c r="K30" s="923"/>
      <c r="L30" s="924"/>
      <c r="M30" s="93" t="s">
        <v>386</v>
      </c>
      <c r="O30" s="922"/>
      <c r="P30" s="923"/>
      <c r="Q30" s="924"/>
      <c r="R30" s="93" t="s">
        <v>386</v>
      </c>
      <c r="U30" s="387"/>
      <c r="V30" s="387"/>
      <c r="W30" s="387"/>
    </row>
    <row r="31" spans="1:23" s="82" customFormat="1" ht="15.75" customHeight="1">
      <c r="A31" s="8"/>
      <c r="B31" s="8"/>
      <c r="C31" s="8"/>
      <c r="D31" s="93" t="s">
        <v>363</v>
      </c>
      <c r="E31" s="925" t="str">
        <f>IF(OR(E28="",E30="")=TRUE,"",ROUNDDOWN(E28*E30,1))</f>
        <v/>
      </c>
      <c r="F31" s="926"/>
      <c r="G31" s="927"/>
      <c r="H31" s="142" t="s">
        <v>539</v>
      </c>
      <c r="I31" s="86"/>
      <c r="J31" s="925" t="str">
        <f>IF(OR(J28="",J30="")=TRUE,"",ROUNDDOWN(J28*J30,1))</f>
        <v/>
      </c>
      <c r="K31" s="926"/>
      <c r="L31" s="927"/>
      <c r="M31" s="142" t="s">
        <v>539</v>
      </c>
      <c r="O31" s="925" t="str">
        <f>IF(OR(O28="",O30="")=TRUE,"",ROUNDDOWN(O28*O30,1))</f>
        <v/>
      </c>
      <c r="P31" s="926"/>
      <c r="Q31" s="927"/>
      <c r="R31" s="142" t="s">
        <v>539</v>
      </c>
      <c r="U31" s="387"/>
      <c r="V31" s="387"/>
      <c r="W31" s="387"/>
    </row>
    <row r="32" spans="1:23" s="82" customFormat="1" ht="15.75" customHeight="1">
      <c r="A32" s="8"/>
      <c r="B32" s="8"/>
      <c r="C32" s="8"/>
      <c r="D32" s="93" t="s">
        <v>534</v>
      </c>
      <c r="E32" s="925" t="str">
        <f>IF(OR(E29="",E30="")=TRUE,"",ROUNDDOWN(E29*E30,1))</f>
        <v/>
      </c>
      <c r="F32" s="926"/>
      <c r="G32" s="927"/>
      <c r="H32" s="142" t="s">
        <v>539</v>
      </c>
      <c r="I32" s="86"/>
      <c r="J32" s="925" t="str">
        <f>IF(OR(J29="",J30="")=TRUE,"",ROUNDDOWN(J29*J30,1))</f>
        <v/>
      </c>
      <c r="K32" s="926"/>
      <c r="L32" s="927"/>
      <c r="M32" s="142" t="s">
        <v>539</v>
      </c>
      <c r="O32" s="925" t="str">
        <f>IF(OR(O29="",O30="")=TRUE,"",ROUNDDOWN(O29*O30,1))</f>
        <v/>
      </c>
      <c r="P32" s="926"/>
      <c r="Q32" s="927"/>
      <c r="R32" s="142" t="s">
        <v>539</v>
      </c>
      <c r="U32" s="387"/>
      <c r="V32" s="387"/>
      <c r="W32" s="387"/>
    </row>
    <row r="33" spans="1:23" s="82" customFormat="1" ht="15.75" customHeight="1">
      <c r="A33" s="8"/>
      <c r="B33" s="8"/>
      <c r="C33" s="228"/>
      <c r="D33" s="229"/>
      <c r="E33" s="230"/>
      <c r="F33" s="229"/>
      <c r="G33" s="229"/>
      <c r="H33" s="229"/>
      <c r="I33" s="229"/>
      <c r="J33" s="229"/>
      <c r="K33" s="229"/>
      <c r="L33" s="229"/>
      <c r="M33" s="229"/>
      <c r="N33" s="231"/>
      <c r="O33" s="232"/>
      <c r="P33" s="229"/>
      <c r="Q33" s="229"/>
      <c r="R33" s="229"/>
      <c r="U33" s="387"/>
      <c r="V33" s="386" t="s">
        <v>876</v>
      </c>
      <c r="W33" s="386" t="s">
        <v>877</v>
      </c>
    </row>
    <row r="34" spans="1:23" s="82" customFormat="1" ht="15.75" customHeight="1">
      <c r="A34" s="8"/>
      <c r="B34" s="8"/>
      <c r="C34" s="90" t="s">
        <v>216</v>
      </c>
      <c r="D34" s="9"/>
      <c r="E34" s="9"/>
      <c r="F34" s="9"/>
      <c r="G34" s="9"/>
      <c r="H34" s="9"/>
      <c r="I34" s="9"/>
      <c r="J34" s="928" t="s">
        <v>872</v>
      </c>
      <c r="K34" s="929"/>
      <c r="L34" s="929"/>
      <c r="M34" s="9"/>
      <c r="O34" s="928" t="s">
        <v>873</v>
      </c>
      <c r="P34" s="929"/>
      <c r="Q34" s="929"/>
      <c r="R34" s="9"/>
      <c r="U34" s="387" t="str">
        <f>C34</f>
        <v>・熱交換器</v>
      </c>
      <c r="V34" s="387" t="b">
        <v>0</v>
      </c>
      <c r="W34" s="387" t="b">
        <v>0</v>
      </c>
    </row>
    <row r="35" spans="1:23" s="82" customFormat="1" ht="15.75" customHeight="1">
      <c r="A35" s="8"/>
      <c r="B35" s="8"/>
      <c r="C35" s="8"/>
      <c r="D35" s="91" t="s">
        <v>181</v>
      </c>
      <c r="E35" s="916"/>
      <c r="F35" s="917"/>
      <c r="G35" s="947"/>
      <c r="H35" s="92"/>
      <c r="J35" s="916"/>
      <c r="K35" s="917"/>
      <c r="L35" s="947"/>
      <c r="M35" s="92"/>
      <c r="O35" s="916"/>
      <c r="P35" s="917"/>
      <c r="Q35" s="947"/>
      <c r="R35" s="92"/>
    </row>
    <row r="36" spans="1:23" s="82" customFormat="1" ht="15.75" customHeight="1">
      <c r="A36" s="8"/>
      <c r="B36" s="8"/>
      <c r="C36" s="8"/>
      <c r="D36" s="192" t="s">
        <v>306</v>
      </c>
      <c r="E36" s="916"/>
      <c r="F36" s="917"/>
      <c r="G36" s="947"/>
      <c r="H36" s="92"/>
      <c r="I36" s="192"/>
      <c r="J36" s="916"/>
      <c r="K36" s="917"/>
      <c r="L36" s="947"/>
      <c r="M36" s="92"/>
      <c r="N36" s="192"/>
      <c r="O36" s="916"/>
      <c r="P36" s="917"/>
      <c r="Q36" s="947"/>
      <c r="R36" s="92"/>
    </row>
    <row r="37" spans="1:23" s="82" customFormat="1" ht="15.75" customHeight="1">
      <c r="A37" s="8"/>
      <c r="B37" s="8"/>
      <c r="C37" s="8"/>
      <c r="D37" s="192" t="s">
        <v>354</v>
      </c>
      <c r="E37" s="919"/>
      <c r="F37" s="920"/>
      <c r="G37" s="948"/>
      <c r="H37" s="142" t="s">
        <v>539</v>
      </c>
      <c r="I37" s="192"/>
      <c r="J37" s="919"/>
      <c r="K37" s="920"/>
      <c r="L37" s="948"/>
      <c r="M37" s="142" t="s">
        <v>539</v>
      </c>
      <c r="N37" s="192"/>
      <c r="O37" s="919"/>
      <c r="P37" s="920"/>
      <c r="Q37" s="948"/>
      <c r="R37" s="142" t="s">
        <v>539</v>
      </c>
    </row>
    <row r="38" spans="1:23" s="82" customFormat="1" ht="15.75" customHeight="1">
      <c r="A38" s="8"/>
      <c r="B38" s="8"/>
      <c r="C38" s="8"/>
      <c r="D38" s="192" t="s">
        <v>353</v>
      </c>
      <c r="E38" s="922"/>
      <c r="F38" s="923"/>
      <c r="G38" s="949"/>
      <c r="H38" s="142" t="s">
        <v>355</v>
      </c>
      <c r="I38" s="192"/>
      <c r="J38" s="922"/>
      <c r="K38" s="923"/>
      <c r="L38" s="949"/>
      <c r="M38" s="142" t="s">
        <v>355</v>
      </c>
      <c r="N38" s="192"/>
      <c r="O38" s="922"/>
      <c r="P38" s="923"/>
      <c r="Q38" s="949"/>
      <c r="R38" s="142" t="s">
        <v>355</v>
      </c>
    </row>
    <row r="39" spans="1:23" s="82" customFormat="1" ht="15.75" customHeight="1">
      <c r="A39" s="8"/>
      <c r="B39" s="8"/>
      <c r="C39" s="8"/>
      <c r="D39" s="192" t="s">
        <v>352</v>
      </c>
      <c r="E39" s="925" t="str">
        <f>IF(OR(E37="",E38="")=TRUE,"",ROUNDDOWN(E37*E38,1))</f>
        <v/>
      </c>
      <c r="F39" s="926"/>
      <c r="G39" s="927"/>
      <c r="H39" s="142" t="s">
        <v>539</v>
      </c>
      <c r="I39" s="192"/>
      <c r="J39" s="925" t="str">
        <f>IF(OR(J37="",J38="")=TRUE,"",ROUNDDOWN(J37*J38,1))</f>
        <v/>
      </c>
      <c r="K39" s="926"/>
      <c r="L39" s="927"/>
      <c r="M39" s="142" t="s">
        <v>539</v>
      </c>
      <c r="N39" s="192"/>
      <c r="O39" s="925" t="str">
        <f>IF(OR(O37="",O38="")=TRUE,"",ROUNDDOWN(O37*O38,1))</f>
        <v/>
      </c>
      <c r="P39" s="926"/>
      <c r="Q39" s="927"/>
      <c r="R39" s="142" t="s">
        <v>539</v>
      </c>
    </row>
    <row r="40" spans="1:23" ht="15.75" customHeight="1">
      <c r="B40" s="9"/>
      <c r="C40" s="9"/>
    </row>
    <row r="41" spans="1:23" ht="15.75" customHeight="1">
      <c r="B41" s="93" t="s">
        <v>358</v>
      </c>
      <c r="C41" s="9"/>
    </row>
    <row r="42" spans="1:23" ht="15.75" customHeight="1">
      <c r="A42" s="14"/>
      <c r="B42" s="15"/>
      <c r="C42" s="93" t="s">
        <v>1160</v>
      </c>
      <c r="D42" s="16"/>
      <c r="E42" s="15"/>
      <c r="F42" s="15"/>
      <c r="G42" s="15"/>
      <c r="H42" s="15"/>
      <c r="I42" s="15"/>
      <c r="J42" s="15"/>
      <c r="K42" s="17"/>
      <c r="L42" s="17"/>
      <c r="M42" s="17"/>
      <c r="N42" s="97"/>
      <c r="R42" s="222"/>
    </row>
    <row r="43" spans="1:23" ht="15.75" customHeight="1">
      <c r="A43" s="14"/>
      <c r="B43" s="15"/>
      <c r="C43" s="93"/>
      <c r="D43" s="16"/>
      <c r="E43" s="15"/>
      <c r="F43" s="15"/>
      <c r="G43" s="15"/>
      <c r="H43" s="15"/>
      <c r="I43" s="15"/>
      <c r="J43" s="15"/>
      <c r="K43" s="17"/>
      <c r="L43" s="17"/>
      <c r="M43" s="17"/>
      <c r="N43" s="97"/>
      <c r="R43" s="222"/>
    </row>
    <row r="44" spans="1:23" ht="15.75" customHeight="1">
      <c r="A44" s="14"/>
      <c r="B44" s="15"/>
      <c r="C44" s="93"/>
      <c r="D44" s="276" t="s">
        <v>681</v>
      </c>
      <c r="E44" s="274" t="s">
        <v>529</v>
      </c>
      <c r="F44" s="274"/>
      <c r="G44" s="274" t="s">
        <v>530</v>
      </c>
      <c r="H44" s="274"/>
      <c r="I44" s="274" t="s">
        <v>531</v>
      </c>
      <c r="J44" s="275"/>
      <c r="K44" s="274" t="s">
        <v>23</v>
      </c>
      <c r="L44" s="17"/>
      <c r="M44" s="17"/>
      <c r="N44" s="97"/>
      <c r="R44" s="222"/>
    </row>
    <row r="45" spans="1:23" ht="15.75" customHeight="1">
      <c r="A45" s="14"/>
      <c r="B45" s="15"/>
      <c r="C45" s="93"/>
      <c r="D45" s="16"/>
      <c r="E45" s="15"/>
      <c r="F45" s="15"/>
      <c r="G45" s="15"/>
      <c r="H45" s="15"/>
      <c r="I45" s="15"/>
      <c r="J45" s="15"/>
      <c r="K45" s="17"/>
      <c r="L45" s="17"/>
      <c r="M45" s="17"/>
      <c r="N45" s="97"/>
      <c r="R45" s="222"/>
    </row>
    <row r="46" spans="1:23" ht="15.75" customHeight="1">
      <c r="A46" s="14"/>
      <c r="B46" s="908" t="s">
        <v>667</v>
      </c>
      <c r="C46" s="909"/>
      <c r="D46" s="912" t="e">
        <f>データ参照シート!$B$152</f>
        <v>#N/A</v>
      </c>
      <c r="E46" s="897" t="s">
        <v>182</v>
      </c>
      <c r="F46" s="897" t="s">
        <v>183</v>
      </c>
      <c r="G46" s="897" t="s">
        <v>184</v>
      </c>
      <c r="H46" s="897" t="s">
        <v>185</v>
      </c>
      <c r="I46" s="897" t="s">
        <v>186</v>
      </c>
      <c r="J46" s="897" t="s">
        <v>187</v>
      </c>
      <c r="K46" s="897" t="s">
        <v>188</v>
      </c>
      <c r="L46" s="897" t="s">
        <v>189</v>
      </c>
      <c r="M46" s="897" t="s">
        <v>190</v>
      </c>
      <c r="N46" s="897" t="s">
        <v>191</v>
      </c>
      <c r="O46" s="897" t="s">
        <v>192</v>
      </c>
      <c r="P46" s="897" t="s">
        <v>193</v>
      </c>
      <c r="Q46" s="898" t="s">
        <v>476</v>
      </c>
      <c r="R46" s="899"/>
    </row>
    <row r="47" spans="1:23" ht="15.75" customHeight="1">
      <c r="B47" s="910"/>
      <c r="C47" s="911"/>
      <c r="D47" s="913"/>
      <c r="E47" s="692"/>
      <c r="F47" s="692"/>
      <c r="G47" s="692"/>
      <c r="H47" s="692"/>
      <c r="I47" s="692"/>
      <c r="J47" s="692"/>
      <c r="K47" s="692"/>
      <c r="L47" s="692"/>
      <c r="M47" s="692"/>
      <c r="N47" s="692"/>
      <c r="O47" s="692"/>
      <c r="P47" s="692"/>
      <c r="Q47" s="692"/>
      <c r="R47" s="692"/>
    </row>
    <row r="48" spans="1:23" ht="26.25" customHeight="1">
      <c r="B48" s="209" t="s">
        <v>473</v>
      </c>
      <c r="C48" s="904" t="s">
        <v>477</v>
      </c>
      <c r="D48" s="905"/>
      <c r="E48" s="454"/>
      <c r="F48" s="453"/>
      <c r="G48" s="453"/>
      <c r="H48" s="453"/>
      <c r="I48" s="453"/>
      <c r="J48" s="453"/>
      <c r="K48" s="453"/>
      <c r="L48" s="453"/>
      <c r="M48" s="453"/>
      <c r="N48" s="453"/>
      <c r="O48" s="453"/>
      <c r="P48" s="453"/>
      <c r="Q48" s="900">
        <f>SUM(E48:P48)</f>
        <v>0</v>
      </c>
      <c r="R48" s="900"/>
    </row>
    <row r="49" spans="1:19" s="17" customFormat="1" ht="26.25" customHeight="1">
      <c r="A49" s="8"/>
      <c r="B49" s="209" t="s">
        <v>474</v>
      </c>
      <c r="C49" s="906" t="s">
        <v>478</v>
      </c>
      <c r="D49" s="907"/>
      <c r="E49" s="453"/>
      <c r="F49" s="453"/>
      <c r="G49" s="453"/>
      <c r="H49" s="453"/>
      <c r="I49" s="453"/>
      <c r="J49" s="453"/>
      <c r="K49" s="453"/>
      <c r="L49" s="453"/>
      <c r="M49" s="453"/>
      <c r="N49" s="453"/>
      <c r="O49" s="453"/>
      <c r="P49" s="453"/>
      <c r="Q49" s="900">
        <f>SUM(E49:P49)</f>
        <v>0</v>
      </c>
      <c r="R49" s="900"/>
      <c r="S49" s="9"/>
    </row>
    <row r="50" spans="1:19" s="17" customFormat="1" ht="26.25" customHeight="1">
      <c r="A50" s="8"/>
      <c r="B50" s="8"/>
      <c r="J50" s="145"/>
      <c r="K50" s="146"/>
      <c r="L50" s="146"/>
      <c r="M50" s="146"/>
      <c r="N50" s="97"/>
      <c r="O50" s="90"/>
      <c r="P50" s="896" t="s">
        <v>209</v>
      </c>
      <c r="Q50" s="766"/>
      <c r="R50" s="655" t="e">
        <f>ROUNDDOWN(Q48/Q49*100,1)</f>
        <v>#DIV/0!</v>
      </c>
      <c r="S50" s="271" t="s">
        <v>392</v>
      </c>
    </row>
    <row r="51" spans="1:19" ht="15.75" customHeight="1">
      <c r="S51" s="93"/>
    </row>
    <row r="52" spans="1:19" ht="15.75" customHeight="1">
      <c r="B52" s="908" t="s">
        <v>667</v>
      </c>
      <c r="C52" s="909"/>
      <c r="D52" s="912" t="e">
        <f>データ参照シート!$B$153</f>
        <v>#N/A</v>
      </c>
      <c r="E52" s="897" t="s">
        <v>182</v>
      </c>
      <c r="F52" s="897" t="s">
        <v>183</v>
      </c>
      <c r="G52" s="897" t="s">
        <v>184</v>
      </c>
      <c r="H52" s="897" t="s">
        <v>185</v>
      </c>
      <c r="I52" s="897" t="s">
        <v>186</v>
      </c>
      <c r="J52" s="897" t="s">
        <v>187</v>
      </c>
      <c r="K52" s="897" t="s">
        <v>188</v>
      </c>
      <c r="L52" s="897" t="s">
        <v>189</v>
      </c>
      <c r="M52" s="897" t="s">
        <v>190</v>
      </c>
      <c r="N52" s="897" t="s">
        <v>191</v>
      </c>
      <c r="O52" s="897" t="s">
        <v>192</v>
      </c>
      <c r="P52" s="897" t="s">
        <v>193</v>
      </c>
      <c r="Q52" s="898" t="s">
        <v>476</v>
      </c>
      <c r="R52" s="899"/>
      <c r="S52" s="93"/>
    </row>
    <row r="53" spans="1:19" ht="15.75" customHeight="1">
      <c r="B53" s="910"/>
      <c r="C53" s="911"/>
      <c r="D53" s="913"/>
      <c r="E53" s="692"/>
      <c r="F53" s="692"/>
      <c r="G53" s="692"/>
      <c r="H53" s="692"/>
      <c r="I53" s="692"/>
      <c r="J53" s="692"/>
      <c r="K53" s="692"/>
      <c r="L53" s="692"/>
      <c r="M53" s="692"/>
      <c r="N53" s="692"/>
      <c r="O53" s="692"/>
      <c r="P53" s="692"/>
      <c r="Q53" s="692"/>
      <c r="R53" s="692"/>
      <c r="S53" s="93"/>
    </row>
    <row r="54" spans="1:19" ht="26.25" customHeight="1">
      <c r="B54" s="209" t="s">
        <v>473</v>
      </c>
      <c r="C54" s="904" t="s">
        <v>477</v>
      </c>
      <c r="D54" s="905"/>
      <c r="E54" s="453"/>
      <c r="F54" s="453"/>
      <c r="G54" s="453"/>
      <c r="H54" s="453"/>
      <c r="I54" s="453"/>
      <c r="J54" s="453"/>
      <c r="K54" s="453"/>
      <c r="L54" s="453"/>
      <c r="M54" s="453"/>
      <c r="N54" s="453"/>
      <c r="O54" s="453"/>
      <c r="P54" s="453"/>
      <c r="Q54" s="900">
        <f>SUM(E54:P54)</f>
        <v>0</v>
      </c>
      <c r="R54" s="900"/>
      <c r="S54" s="93"/>
    </row>
    <row r="55" spans="1:19" ht="26.25" customHeight="1">
      <c r="B55" s="209" t="s">
        <v>474</v>
      </c>
      <c r="C55" s="906" t="s">
        <v>478</v>
      </c>
      <c r="D55" s="907"/>
      <c r="E55" s="453"/>
      <c r="F55" s="453"/>
      <c r="G55" s="453"/>
      <c r="H55" s="453"/>
      <c r="I55" s="453"/>
      <c r="J55" s="453"/>
      <c r="K55" s="453"/>
      <c r="L55" s="453"/>
      <c r="M55" s="453"/>
      <c r="N55" s="453"/>
      <c r="O55" s="453"/>
      <c r="P55" s="453"/>
      <c r="Q55" s="900">
        <f>SUM(E55:P55)</f>
        <v>0</v>
      </c>
      <c r="R55" s="900"/>
      <c r="S55" s="93"/>
    </row>
    <row r="56" spans="1:19" ht="26.25" customHeight="1">
      <c r="C56" s="17"/>
      <c r="D56" s="17"/>
      <c r="E56" s="17"/>
      <c r="F56" s="17"/>
      <c r="G56" s="17"/>
      <c r="H56" s="17"/>
      <c r="I56" s="17"/>
      <c r="J56" s="145"/>
      <c r="K56" s="146"/>
      <c r="L56" s="146"/>
      <c r="M56" s="146"/>
      <c r="N56" s="97"/>
      <c r="O56" s="90"/>
      <c r="P56" s="896" t="s">
        <v>209</v>
      </c>
      <c r="Q56" s="766"/>
      <c r="R56" s="655" t="e">
        <f>ROUNDDOWN(Q54/Q55*100,1)</f>
        <v>#DIV/0!</v>
      </c>
      <c r="S56" s="271" t="s">
        <v>392</v>
      </c>
    </row>
    <row r="57" spans="1:19" ht="15.75" customHeight="1">
      <c r="S57" s="93"/>
    </row>
    <row r="58" spans="1:19" ht="15.75" customHeight="1">
      <c r="B58" s="908" t="s">
        <v>667</v>
      </c>
      <c r="C58" s="909"/>
      <c r="D58" s="912" t="e">
        <f>データ参照シート!$B$154</f>
        <v>#N/A</v>
      </c>
      <c r="E58" s="897" t="s">
        <v>182</v>
      </c>
      <c r="F58" s="897" t="s">
        <v>183</v>
      </c>
      <c r="G58" s="897" t="s">
        <v>184</v>
      </c>
      <c r="H58" s="897" t="s">
        <v>185</v>
      </c>
      <c r="I58" s="897" t="s">
        <v>186</v>
      </c>
      <c r="J58" s="897" t="s">
        <v>187</v>
      </c>
      <c r="K58" s="897" t="s">
        <v>188</v>
      </c>
      <c r="L58" s="897" t="s">
        <v>189</v>
      </c>
      <c r="M58" s="897" t="s">
        <v>190</v>
      </c>
      <c r="N58" s="897" t="s">
        <v>191</v>
      </c>
      <c r="O58" s="897" t="s">
        <v>192</v>
      </c>
      <c r="P58" s="897" t="s">
        <v>193</v>
      </c>
      <c r="Q58" s="898" t="s">
        <v>476</v>
      </c>
      <c r="R58" s="899"/>
      <c r="S58" s="93"/>
    </row>
    <row r="59" spans="1:19" s="10" customFormat="1" ht="15.75" customHeight="1">
      <c r="A59" s="8"/>
      <c r="B59" s="910"/>
      <c r="C59" s="911"/>
      <c r="D59" s="913"/>
      <c r="E59" s="692"/>
      <c r="F59" s="692"/>
      <c r="G59" s="692"/>
      <c r="H59" s="692"/>
      <c r="I59" s="692"/>
      <c r="J59" s="692"/>
      <c r="K59" s="692"/>
      <c r="L59" s="692"/>
      <c r="M59" s="692"/>
      <c r="N59" s="692"/>
      <c r="O59" s="692"/>
      <c r="P59" s="692"/>
      <c r="Q59" s="692"/>
      <c r="R59" s="692"/>
      <c r="S59" s="93"/>
    </row>
    <row r="60" spans="1:19" s="10" customFormat="1" ht="25.5" customHeight="1">
      <c r="A60" s="8"/>
      <c r="B60" s="209" t="s">
        <v>473</v>
      </c>
      <c r="C60" s="904" t="s">
        <v>477</v>
      </c>
      <c r="D60" s="905"/>
      <c r="E60" s="453"/>
      <c r="F60" s="453"/>
      <c r="G60" s="453"/>
      <c r="H60" s="453"/>
      <c r="I60" s="453"/>
      <c r="J60" s="453"/>
      <c r="K60" s="453"/>
      <c r="L60" s="453"/>
      <c r="M60" s="453"/>
      <c r="N60" s="453"/>
      <c r="O60" s="453"/>
      <c r="P60" s="453"/>
      <c r="Q60" s="900">
        <f>SUM(E60:P60)</f>
        <v>0</v>
      </c>
      <c r="R60" s="900"/>
      <c r="S60" s="93"/>
    </row>
    <row r="61" spans="1:19" ht="25.5" customHeight="1">
      <c r="B61" s="209" t="s">
        <v>474</v>
      </c>
      <c r="C61" s="906" t="s">
        <v>478</v>
      </c>
      <c r="D61" s="907"/>
      <c r="E61" s="453"/>
      <c r="F61" s="453"/>
      <c r="G61" s="453"/>
      <c r="H61" s="453"/>
      <c r="I61" s="453"/>
      <c r="J61" s="453"/>
      <c r="K61" s="453"/>
      <c r="L61" s="453"/>
      <c r="M61" s="453"/>
      <c r="N61" s="453"/>
      <c r="O61" s="453"/>
      <c r="P61" s="453"/>
      <c r="Q61" s="900">
        <f>SUM(E61:P61)</f>
        <v>0</v>
      </c>
      <c r="R61" s="900"/>
      <c r="S61" s="93"/>
    </row>
    <row r="62" spans="1:19" ht="25.5" customHeight="1">
      <c r="C62" s="17"/>
      <c r="D62" s="17"/>
      <c r="E62" s="17"/>
      <c r="F62" s="17"/>
      <c r="G62" s="17"/>
      <c r="H62" s="17"/>
      <c r="I62" s="17"/>
      <c r="J62" s="145"/>
      <c r="K62" s="146"/>
      <c r="L62" s="146"/>
      <c r="M62" s="146"/>
      <c r="N62" s="97"/>
      <c r="O62" s="90"/>
      <c r="P62" s="896" t="s">
        <v>209</v>
      </c>
      <c r="Q62" s="766"/>
      <c r="R62" s="655" t="e">
        <f>ROUNDDOWN(Q60/Q61*100,1)</f>
        <v>#DIV/0!</v>
      </c>
      <c r="S62" s="271" t="s">
        <v>392</v>
      </c>
    </row>
    <row r="63" spans="1:19" ht="15.75" customHeight="1">
      <c r="S63" s="93"/>
    </row>
    <row r="64" spans="1:19" ht="15.75" customHeight="1">
      <c r="B64" s="908" t="s">
        <v>667</v>
      </c>
      <c r="C64" s="909"/>
      <c r="D64" s="912" t="e">
        <f>データ参照シート!$B$155</f>
        <v>#N/A</v>
      </c>
      <c r="E64" s="897" t="s">
        <v>182</v>
      </c>
      <c r="F64" s="897" t="s">
        <v>183</v>
      </c>
      <c r="G64" s="897" t="s">
        <v>184</v>
      </c>
      <c r="H64" s="897" t="s">
        <v>185</v>
      </c>
      <c r="I64" s="897" t="s">
        <v>186</v>
      </c>
      <c r="J64" s="897" t="s">
        <v>187</v>
      </c>
      <c r="K64" s="897" t="s">
        <v>188</v>
      </c>
      <c r="L64" s="897" t="s">
        <v>189</v>
      </c>
      <c r="M64" s="897" t="s">
        <v>190</v>
      </c>
      <c r="N64" s="897" t="s">
        <v>191</v>
      </c>
      <c r="O64" s="897" t="s">
        <v>192</v>
      </c>
      <c r="P64" s="897" t="s">
        <v>193</v>
      </c>
      <c r="Q64" s="898" t="s">
        <v>476</v>
      </c>
      <c r="R64" s="899"/>
      <c r="S64" s="93"/>
    </row>
    <row r="65" spans="2:19" ht="15.75" customHeight="1">
      <c r="B65" s="910"/>
      <c r="C65" s="911"/>
      <c r="D65" s="913"/>
      <c r="E65" s="692"/>
      <c r="F65" s="692"/>
      <c r="G65" s="692"/>
      <c r="H65" s="692"/>
      <c r="I65" s="692"/>
      <c r="J65" s="692"/>
      <c r="K65" s="692"/>
      <c r="L65" s="692"/>
      <c r="M65" s="692"/>
      <c r="N65" s="692"/>
      <c r="O65" s="692"/>
      <c r="P65" s="692"/>
      <c r="Q65" s="692"/>
      <c r="R65" s="692"/>
      <c r="S65" s="93"/>
    </row>
    <row r="66" spans="2:19" ht="26.25" customHeight="1">
      <c r="B66" s="209" t="s">
        <v>473</v>
      </c>
      <c r="C66" s="904" t="s">
        <v>477</v>
      </c>
      <c r="D66" s="905"/>
      <c r="E66" s="453"/>
      <c r="F66" s="453"/>
      <c r="G66" s="453"/>
      <c r="H66" s="453"/>
      <c r="I66" s="453"/>
      <c r="J66" s="453"/>
      <c r="K66" s="453"/>
      <c r="L66" s="453"/>
      <c r="M66" s="453"/>
      <c r="N66" s="453"/>
      <c r="O66" s="453"/>
      <c r="P66" s="453"/>
      <c r="Q66" s="900">
        <f>SUM(E66:P66)</f>
        <v>0</v>
      </c>
      <c r="R66" s="900"/>
      <c r="S66" s="93"/>
    </row>
    <row r="67" spans="2:19" ht="26.25" customHeight="1">
      <c r="B67" s="209" t="s">
        <v>474</v>
      </c>
      <c r="C67" s="906" t="s">
        <v>478</v>
      </c>
      <c r="D67" s="907"/>
      <c r="E67" s="453"/>
      <c r="F67" s="453"/>
      <c r="G67" s="453"/>
      <c r="H67" s="453"/>
      <c r="I67" s="453"/>
      <c r="J67" s="453"/>
      <c r="K67" s="453"/>
      <c r="L67" s="453"/>
      <c r="M67" s="453"/>
      <c r="N67" s="453"/>
      <c r="O67" s="453"/>
      <c r="P67" s="453"/>
      <c r="Q67" s="900">
        <f>SUM(E67:P67)</f>
        <v>0</v>
      </c>
      <c r="R67" s="900"/>
      <c r="S67" s="93"/>
    </row>
    <row r="68" spans="2:19" ht="26.25" customHeight="1">
      <c r="C68" s="17"/>
      <c r="D68" s="17"/>
      <c r="E68" s="17"/>
      <c r="F68" s="17"/>
      <c r="G68" s="17"/>
      <c r="H68" s="17"/>
      <c r="I68" s="17"/>
      <c r="J68" s="145"/>
      <c r="K68" s="146"/>
      <c r="L68" s="146"/>
      <c r="M68" s="146"/>
      <c r="N68" s="97"/>
      <c r="O68" s="90"/>
      <c r="P68" s="896" t="s">
        <v>209</v>
      </c>
      <c r="Q68" s="766"/>
      <c r="R68" s="655" t="e">
        <f>ROUNDDOWN(Q66/Q67*100,1)</f>
        <v>#DIV/0!</v>
      </c>
      <c r="S68" s="271" t="s">
        <v>392</v>
      </c>
    </row>
    <row r="70" spans="2:19" ht="26.25" customHeight="1">
      <c r="D70" s="494" t="s">
        <v>1161</v>
      </c>
      <c r="E70" s="901">
        <f>ROUNDDOWN(SUM(Q48,Q54,Q60,Q66),0)</f>
        <v>0</v>
      </c>
      <c r="F70" s="902"/>
      <c r="G70" s="903"/>
      <c r="H70" s="494" t="s">
        <v>1203</v>
      </c>
    </row>
    <row r="71" spans="2:19" ht="15.75" customHeight="1">
      <c r="H71" s="17"/>
    </row>
    <row r="72" spans="2:19" ht="15.75" customHeight="1">
      <c r="C72" s="494" t="s">
        <v>1068</v>
      </c>
      <c r="D72" s="271"/>
      <c r="E72" s="17"/>
      <c r="F72" s="17"/>
      <c r="G72" s="17"/>
      <c r="H72" s="17"/>
    </row>
    <row r="73" spans="2:19" ht="26.25" customHeight="1">
      <c r="C73" s="271"/>
      <c r="D73" s="494" t="s">
        <v>1069</v>
      </c>
      <c r="E73" s="893" t="str">
        <f>IF(データ参照シート!B2="地中熱利用",データ参照シート!$B$199,"-")</f>
        <v>-</v>
      </c>
      <c r="F73" s="894"/>
      <c r="G73" s="895"/>
      <c r="H73" s="494" t="s">
        <v>1293</v>
      </c>
    </row>
  </sheetData>
  <sheetProtection sheet="1" objects="1" scenarios="1" insertColumns="0" insertRows="0"/>
  <mergeCells count="171">
    <mergeCell ref="J5:L5"/>
    <mergeCell ref="O5:Q5"/>
    <mergeCell ref="J11:L11"/>
    <mergeCell ref="O11:Q11"/>
    <mergeCell ref="E6:G6"/>
    <mergeCell ref="E7:G7"/>
    <mergeCell ref="E8:G8"/>
    <mergeCell ref="E9:G9"/>
    <mergeCell ref="E10:G10"/>
    <mergeCell ref="E11:G11"/>
    <mergeCell ref="J14:L14"/>
    <mergeCell ref="O14:Q14"/>
    <mergeCell ref="E14:G14"/>
    <mergeCell ref="J6:L6"/>
    <mergeCell ref="O6:Q6"/>
    <mergeCell ref="J7:L7"/>
    <mergeCell ref="O7:Q7"/>
    <mergeCell ref="J8:L8"/>
    <mergeCell ref="O8:Q8"/>
    <mergeCell ref="J9:L9"/>
    <mergeCell ref="O9:Q9"/>
    <mergeCell ref="J10:L10"/>
    <mergeCell ref="O10:Q10"/>
    <mergeCell ref="E70:G70"/>
    <mergeCell ref="B2:K2"/>
    <mergeCell ref="C48:D48"/>
    <mergeCell ref="Q48:R48"/>
    <mergeCell ref="I46:I47"/>
    <mergeCell ref="J46:J47"/>
    <mergeCell ref="K46:K47"/>
    <mergeCell ref="J29:L29"/>
    <mergeCell ref="O29:Q29"/>
    <mergeCell ref="J30:L30"/>
    <mergeCell ref="O34:Q34"/>
    <mergeCell ref="J13:L13"/>
    <mergeCell ref="O13:Q13"/>
    <mergeCell ref="J25:L25"/>
    <mergeCell ref="O25:Q25"/>
    <mergeCell ref="J19:L19"/>
    <mergeCell ref="O19:Q19"/>
    <mergeCell ref="O28:Q28"/>
    <mergeCell ref="J31:L31"/>
    <mergeCell ref="O31:Q31"/>
    <mergeCell ref="E26:G26"/>
    <mergeCell ref="E27:G27"/>
    <mergeCell ref="E28:G28"/>
    <mergeCell ref="E29:G29"/>
    <mergeCell ref="E39:G39"/>
    <mergeCell ref="J39:L39"/>
    <mergeCell ref="O39:Q39"/>
    <mergeCell ref="E38:G38"/>
    <mergeCell ref="J38:L38"/>
    <mergeCell ref="O38:Q38"/>
    <mergeCell ref="E30:G30"/>
    <mergeCell ref="J26:L26"/>
    <mergeCell ref="J27:L27"/>
    <mergeCell ref="J28:L28"/>
    <mergeCell ref="E31:G31"/>
    <mergeCell ref="J34:L34"/>
    <mergeCell ref="J32:L32"/>
    <mergeCell ref="O32:Q32"/>
    <mergeCell ref="E35:G35"/>
    <mergeCell ref="J35:L35"/>
    <mergeCell ref="O35:Q35"/>
    <mergeCell ref="E15:G15"/>
    <mergeCell ref="E16:G16"/>
    <mergeCell ref="E17:G17"/>
    <mergeCell ref="J15:L15"/>
    <mergeCell ref="J16:L16"/>
    <mergeCell ref="J17:L17"/>
    <mergeCell ref="O36:Q36"/>
    <mergeCell ref="E37:G37"/>
    <mergeCell ref="J37:L37"/>
    <mergeCell ref="O37:Q37"/>
    <mergeCell ref="E22:G22"/>
    <mergeCell ref="E36:G36"/>
    <mergeCell ref="J36:L36"/>
    <mergeCell ref="E20:G20"/>
    <mergeCell ref="J20:L20"/>
    <mergeCell ref="O20:Q20"/>
    <mergeCell ref="E21:G21"/>
    <mergeCell ref="J22:L22"/>
    <mergeCell ref="O22:Q22"/>
    <mergeCell ref="E32:G32"/>
    <mergeCell ref="E23:G23"/>
    <mergeCell ref="J23:L23"/>
    <mergeCell ref="J21:L21"/>
    <mergeCell ref="O21:Q21"/>
    <mergeCell ref="M46:M47"/>
    <mergeCell ref="N46:N47"/>
    <mergeCell ref="O46:O47"/>
    <mergeCell ref="N52:N53"/>
    <mergeCell ref="O52:O53"/>
    <mergeCell ref="C49:D49"/>
    <mergeCell ref="P46:P47"/>
    <mergeCell ref="Q46:R47"/>
    <mergeCell ref="O15:Q15"/>
    <mergeCell ref="O16:Q16"/>
    <mergeCell ref="O17:Q17"/>
    <mergeCell ref="O30:Q30"/>
    <mergeCell ref="O23:Q23"/>
    <mergeCell ref="O26:Q26"/>
    <mergeCell ref="O27:Q27"/>
    <mergeCell ref="B46:C47"/>
    <mergeCell ref="D46:D47"/>
    <mergeCell ref="E46:E47"/>
    <mergeCell ref="F46:F47"/>
    <mergeCell ref="G46:G47"/>
    <mergeCell ref="H46:H47"/>
    <mergeCell ref="L46:L47"/>
    <mergeCell ref="J52:J53"/>
    <mergeCell ref="K52:K53"/>
    <mergeCell ref="L52:L53"/>
    <mergeCell ref="M52:M53"/>
    <mergeCell ref="H52:H53"/>
    <mergeCell ref="I52:I53"/>
    <mergeCell ref="Q49:R49"/>
    <mergeCell ref="P50:Q50"/>
    <mergeCell ref="B52:C53"/>
    <mergeCell ref="D52:D53"/>
    <mergeCell ref="E52:E53"/>
    <mergeCell ref="F52:F53"/>
    <mergeCell ref="G52:G53"/>
    <mergeCell ref="P52:P53"/>
    <mergeCell ref="Q52:R53"/>
    <mergeCell ref="Q54:R54"/>
    <mergeCell ref="C55:D55"/>
    <mergeCell ref="Q55:R55"/>
    <mergeCell ref="L58:L59"/>
    <mergeCell ref="M58:M59"/>
    <mergeCell ref="N58:N59"/>
    <mergeCell ref="O58:O59"/>
    <mergeCell ref="J58:J59"/>
    <mergeCell ref="K58:K59"/>
    <mergeCell ref="P58:P59"/>
    <mergeCell ref="Q58:R59"/>
    <mergeCell ref="P56:Q56"/>
    <mergeCell ref="B58:C59"/>
    <mergeCell ref="L64:L65"/>
    <mergeCell ref="M64:M65"/>
    <mergeCell ref="D58:D59"/>
    <mergeCell ref="E58:E59"/>
    <mergeCell ref="F58:F59"/>
    <mergeCell ref="G58:G59"/>
    <mergeCell ref="H58:H59"/>
    <mergeCell ref="I58:I59"/>
    <mergeCell ref="C54:D54"/>
    <mergeCell ref="E73:G73"/>
    <mergeCell ref="P68:Q68"/>
    <mergeCell ref="Q60:R60"/>
    <mergeCell ref="C61:D61"/>
    <mergeCell ref="Q61:R61"/>
    <mergeCell ref="P62:Q62"/>
    <mergeCell ref="C60:D60"/>
    <mergeCell ref="K64:K65"/>
    <mergeCell ref="B64:C65"/>
    <mergeCell ref="Q66:R66"/>
    <mergeCell ref="H64:H65"/>
    <mergeCell ref="C67:D67"/>
    <mergeCell ref="Q67:R67"/>
    <mergeCell ref="P64:P65"/>
    <mergeCell ref="Q64:R65"/>
    <mergeCell ref="C66:D66"/>
    <mergeCell ref="I64:I65"/>
    <mergeCell ref="J64:J65"/>
    <mergeCell ref="D64:D65"/>
    <mergeCell ref="E64:E65"/>
    <mergeCell ref="N64:N65"/>
    <mergeCell ref="O64:O65"/>
    <mergeCell ref="F64:F65"/>
    <mergeCell ref="G64:G65"/>
  </mergeCells>
  <phoneticPr fontId="2"/>
  <conditionalFormatting sqref="J15:M17">
    <cfRule type="expression" dxfId="22" priority="18" stopIfTrue="1">
      <formula>$V$13=FALSE</formula>
    </cfRule>
  </conditionalFormatting>
  <conditionalFormatting sqref="J26:M32">
    <cfRule type="expression" dxfId="21" priority="17" stopIfTrue="1">
      <formula>$V$25=FALSE</formula>
    </cfRule>
  </conditionalFormatting>
  <conditionalFormatting sqref="J20:M23">
    <cfRule type="expression" dxfId="20" priority="16" stopIfTrue="1">
      <formula>$V$19=FALSE</formula>
    </cfRule>
  </conditionalFormatting>
  <conditionalFormatting sqref="J35:M39">
    <cfRule type="expression" dxfId="19" priority="15" stopIfTrue="1">
      <formula>$V$34=FALSE</formula>
    </cfRule>
  </conditionalFormatting>
  <conditionalFormatting sqref="O35:R39">
    <cfRule type="expression" dxfId="18" priority="14" stopIfTrue="1">
      <formula>$W$34=FALSE</formula>
    </cfRule>
  </conditionalFormatting>
  <conditionalFormatting sqref="O20:R23">
    <cfRule type="expression" dxfId="17" priority="13" stopIfTrue="1">
      <formula>$W$19=FALSE</formula>
    </cfRule>
  </conditionalFormatting>
  <conditionalFormatting sqref="O26:R32">
    <cfRule type="expression" dxfId="16" priority="12" stopIfTrue="1">
      <formula>$W$25=FALSE</formula>
    </cfRule>
  </conditionalFormatting>
  <conditionalFormatting sqref="O15:R17">
    <cfRule type="expression" dxfId="15" priority="11" stopIfTrue="1">
      <formula>$W$13=FALSE</formula>
    </cfRule>
  </conditionalFormatting>
  <conditionalFormatting sqref="B46:R49 P50:R50 B52:R55 P56:R56 B58:R61 P62:R62 B64:R67 P68:R68">
    <cfRule type="expression" dxfId="14" priority="9" stopIfTrue="1">
      <formula>$V$1&lt;&gt;"地中熱利用"</formula>
    </cfRule>
  </conditionalFormatting>
  <conditionalFormatting sqref="J14:M14">
    <cfRule type="expression" dxfId="13" priority="8" stopIfTrue="1">
      <formula>$V$13=FALSE</formula>
    </cfRule>
  </conditionalFormatting>
  <conditionalFormatting sqref="O14:R14">
    <cfRule type="expression" dxfId="12" priority="7" stopIfTrue="1">
      <formula>$W$13=FALSE</formula>
    </cfRule>
  </conditionalFormatting>
  <dataValidations count="2">
    <dataValidation allowBlank="1" showErrorMessage="1" sqref="E48:P49 E54:P55 E60:P61 E66:P67"/>
    <dataValidation type="list" allowBlank="1" showInputMessage="1" showErrorMessage="1" sqref="E6:G6">
      <formula1>地中熱の採熱方式</formula1>
    </dataValidation>
  </dataValidations>
  <pageMargins left="0.43307086614173229" right="0" top="0.15748031496062992" bottom="0.15748031496062992" header="0.31496062992125984" footer="0.31496062992125984"/>
  <pageSetup paperSize="9" scale="90" fitToHeight="0" orientation="landscape" blackAndWhite="1" r:id="rId1"/>
  <rowBreaks count="1" manualBreakCount="1">
    <brk id="40"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238917" r:id="rId4" name="Check Box 5">
              <controlPr defaultSize="0" autoFill="0" autoLine="0" autoPict="0">
                <anchor moveWithCells="1">
                  <from>
                    <xdr:col>3</xdr:col>
                    <xdr:colOff>1619250</xdr:colOff>
                    <xdr:row>42</xdr:row>
                    <xdr:rowOff>114300</xdr:rowOff>
                  </from>
                  <to>
                    <xdr:col>3</xdr:col>
                    <xdr:colOff>1876425</xdr:colOff>
                    <xdr:row>44</xdr:row>
                    <xdr:rowOff>66675</xdr:rowOff>
                  </to>
                </anchor>
              </controlPr>
            </control>
          </mc:Choice>
        </mc:AlternateContent>
        <mc:AlternateContent xmlns:mc="http://schemas.openxmlformats.org/markup-compatibility/2006">
          <mc:Choice Requires="x14">
            <control shapeId="3238918" r:id="rId5" name="Check Box 6">
              <controlPr defaultSize="0" autoFill="0" autoLine="0" autoPict="0">
                <anchor moveWithCells="1">
                  <from>
                    <xdr:col>5</xdr:col>
                    <xdr:colOff>314325</xdr:colOff>
                    <xdr:row>42</xdr:row>
                    <xdr:rowOff>114300</xdr:rowOff>
                  </from>
                  <to>
                    <xdr:col>6</xdr:col>
                    <xdr:colOff>0</xdr:colOff>
                    <xdr:row>44</xdr:row>
                    <xdr:rowOff>66675</xdr:rowOff>
                  </to>
                </anchor>
              </controlPr>
            </control>
          </mc:Choice>
        </mc:AlternateContent>
        <mc:AlternateContent xmlns:mc="http://schemas.openxmlformats.org/markup-compatibility/2006">
          <mc:Choice Requires="x14">
            <control shapeId="3238919" r:id="rId6" name="Check Box 7">
              <controlPr defaultSize="0" autoFill="0" autoLine="0" autoPict="0">
                <anchor moveWithCells="1">
                  <from>
                    <xdr:col>7</xdr:col>
                    <xdr:colOff>323850</xdr:colOff>
                    <xdr:row>42</xdr:row>
                    <xdr:rowOff>114300</xdr:rowOff>
                  </from>
                  <to>
                    <xdr:col>8</xdr:col>
                    <xdr:colOff>9525</xdr:colOff>
                    <xdr:row>44</xdr:row>
                    <xdr:rowOff>66675</xdr:rowOff>
                  </to>
                </anchor>
              </controlPr>
            </control>
          </mc:Choice>
        </mc:AlternateContent>
        <mc:AlternateContent xmlns:mc="http://schemas.openxmlformats.org/markup-compatibility/2006">
          <mc:Choice Requires="x14">
            <control shapeId="3238920" r:id="rId7" name="Check Box 8">
              <controlPr defaultSize="0" autoFill="0" autoLine="0" autoPict="0">
                <anchor moveWithCells="1">
                  <from>
                    <xdr:col>9</xdr:col>
                    <xdr:colOff>333375</xdr:colOff>
                    <xdr:row>42</xdr:row>
                    <xdr:rowOff>114300</xdr:rowOff>
                  </from>
                  <to>
                    <xdr:col>10</xdr:col>
                    <xdr:colOff>19050</xdr:colOff>
                    <xdr:row>44</xdr:row>
                    <xdr:rowOff>66675</xdr:rowOff>
                  </to>
                </anchor>
              </controlPr>
            </control>
          </mc:Choice>
        </mc:AlternateContent>
        <mc:AlternateContent xmlns:mc="http://schemas.openxmlformats.org/markup-compatibility/2006">
          <mc:Choice Requires="x14">
            <control shapeId="3238921" r:id="rId8" name="Check Box 9">
              <controlPr defaultSize="0" autoFill="0" autoLine="0" autoPict="0">
                <anchor moveWithCells="1">
                  <from>
                    <xdr:col>9</xdr:col>
                    <xdr:colOff>228600</xdr:colOff>
                    <xdr:row>11</xdr:row>
                    <xdr:rowOff>228600</xdr:rowOff>
                  </from>
                  <to>
                    <xdr:col>9</xdr:col>
                    <xdr:colOff>457200</xdr:colOff>
                    <xdr:row>13</xdr:row>
                    <xdr:rowOff>0</xdr:rowOff>
                  </to>
                </anchor>
              </controlPr>
            </control>
          </mc:Choice>
        </mc:AlternateContent>
        <mc:AlternateContent xmlns:mc="http://schemas.openxmlformats.org/markup-compatibility/2006">
          <mc:Choice Requires="x14">
            <control shapeId="3238922" r:id="rId9" name="Check Box 10">
              <controlPr defaultSize="0" autoFill="0" autoLine="0" autoPict="0">
                <anchor moveWithCells="1">
                  <from>
                    <xdr:col>14</xdr:col>
                    <xdr:colOff>180975</xdr:colOff>
                    <xdr:row>11</xdr:row>
                    <xdr:rowOff>228600</xdr:rowOff>
                  </from>
                  <to>
                    <xdr:col>14</xdr:col>
                    <xdr:colOff>409575</xdr:colOff>
                    <xdr:row>13</xdr:row>
                    <xdr:rowOff>0</xdr:rowOff>
                  </to>
                </anchor>
              </controlPr>
            </control>
          </mc:Choice>
        </mc:AlternateContent>
        <mc:AlternateContent xmlns:mc="http://schemas.openxmlformats.org/markup-compatibility/2006">
          <mc:Choice Requires="x14">
            <control shapeId="3238923" r:id="rId10" name="Check Box 11">
              <controlPr defaultSize="0" autoFill="0" autoLine="0" autoPict="0">
                <anchor moveWithCells="1">
                  <from>
                    <xdr:col>9</xdr:col>
                    <xdr:colOff>228600</xdr:colOff>
                    <xdr:row>23</xdr:row>
                    <xdr:rowOff>190500</xdr:rowOff>
                  </from>
                  <to>
                    <xdr:col>9</xdr:col>
                    <xdr:colOff>457200</xdr:colOff>
                    <xdr:row>25</xdr:row>
                    <xdr:rowOff>0</xdr:rowOff>
                  </to>
                </anchor>
              </controlPr>
            </control>
          </mc:Choice>
        </mc:AlternateContent>
        <mc:AlternateContent xmlns:mc="http://schemas.openxmlformats.org/markup-compatibility/2006">
          <mc:Choice Requires="x14">
            <control shapeId="3238924" r:id="rId11" name="Check Box 12">
              <controlPr defaultSize="0" autoFill="0" autoLine="0" autoPict="0">
                <anchor moveWithCells="1">
                  <from>
                    <xdr:col>14</xdr:col>
                    <xdr:colOff>180975</xdr:colOff>
                    <xdr:row>23</xdr:row>
                    <xdr:rowOff>190500</xdr:rowOff>
                  </from>
                  <to>
                    <xdr:col>14</xdr:col>
                    <xdr:colOff>409575</xdr:colOff>
                    <xdr:row>25</xdr:row>
                    <xdr:rowOff>0</xdr:rowOff>
                  </to>
                </anchor>
              </controlPr>
            </control>
          </mc:Choice>
        </mc:AlternateContent>
        <mc:AlternateContent xmlns:mc="http://schemas.openxmlformats.org/markup-compatibility/2006">
          <mc:Choice Requires="x14">
            <control shapeId="3238925" r:id="rId12" name="Check Box 13">
              <controlPr defaultSize="0" autoFill="0" autoLine="0" autoPict="0">
                <anchor moveWithCells="1">
                  <from>
                    <xdr:col>9</xdr:col>
                    <xdr:colOff>228600</xdr:colOff>
                    <xdr:row>18</xdr:row>
                    <xdr:rowOff>0</xdr:rowOff>
                  </from>
                  <to>
                    <xdr:col>9</xdr:col>
                    <xdr:colOff>457200</xdr:colOff>
                    <xdr:row>19</xdr:row>
                    <xdr:rowOff>9525</xdr:rowOff>
                  </to>
                </anchor>
              </controlPr>
            </control>
          </mc:Choice>
        </mc:AlternateContent>
        <mc:AlternateContent xmlns:mc="http://schemas.openxmlformats.org/markup-compatibility/2006">
          <mc:Choice Requires="x14">
            <control shapeId="3238926" r:id="rId13" name="Check Box 14">
              <controlPr defaultSize="0" autoFill="0" autoLine="0" autoPict="0">
                <anchor moveWithCells="1">
                  <from>
                    <xdr:col>14</xdr:col>
                    <xdr:colOff>180975</xdr:colOff>
                    <xdr:row>18</xdr:row>
                    <xdr:rowOff>0</xdr:rowOff>
                  </from>
                  <to>
                    <xdr:col>14</xdr:col>
                    <xdr:colOff>409575</xdr:colOff>
                    <xdr:row>19</xdr:row>
                    <xdr:rowOff>9525</xdr:rowOff>
                  </to>
                </anchor>
              </controlPr>
            </control>
          </mc:Choice>
        </mc:AlternateContent>
        <mc:AlternateContent xmlns:mc="http://schemas.openxmlformats.org/markup-compatibility/2006">
          <mc:Choice Requires="x14">
            <control shapeId="3238927" r:id="rId14" name="Check Box 15">
              <controlPr defaultSize="0" autoFill="0" autoLine="0" autoPict="0">
                <anchor moveWithCells="1">
                  <from>
                    <xdr:col>9</xdr:col>
                    <xdr:colOff>247650</xdr:colOff>
                    <xdr:row>33</xdr:row>
                    <xdr:rowOff>0</xdr:rowOff>
                  </from>
                  <to>
                    <xdr:col>9</xdr:col>
                    <xdr:colOff>476250</xdr:colOff>
                    <xdr:row>34</xdr:row>
                    <xdr:rowOff>9525</xdr:rowOff>
                  </to>
                </anchor>
              </controlPr>
            </control>
          </mc:Choice>
        </mc:AlternateContent>
        <mc:AlternateContent xmlns:mc="http://schemas.openxmlformats.org/markup-compatibility/2006">
          <mc:Choice Requires="x14">
            <control shapeId="3238928" r:id="rId15" name="Check Box 16">
              <controlPr defaultSize="0" autoFill="0" autoLine="0" autoPict="0">
                <anchor moveWithCells="1">
                  <from>
                    <xdr:col>14</xdr:col>
                    <xdr:colOff>200025</xdr:colOff>
                    <xdr:row>33</xdr:row>
                    <xdr:rowOff>0</xdr:rowOff>
                  </from>
                  <to>
                    <xdr:col>14</xdr:col>
                    <xdr:colOff>428625</xdr:colOff>
                    <xdr:row>34</xdr:row>
                    <xdr:rowOff>9525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theme="3" tint="-0.249977111117893"/>
  </sheetPr>
  <dimension ref="A1:W73"/>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8.1796875" style="9" customWidth="1"/>
    <col min="5" max="13" width="5.453125" style="9" customWidth="1"/>
    <col min="14" max="14" width="5.453125" style="82" customWidth="1"/>
    <col min="15" max="15" width="5.453125" style="10" customWidth="1"/>
    <col min="16" max="16" width="5.453125" style="9" customWidth="1"/>
    <col min="17" max="17" width="4.54296875" style="9" customWidth="1"/>
    <col min="18" max="18" width="6.36328125" style="9" customWidth="1"/>
    <col min="19" max="19" width="3.6328125" style="9" customWidth="1"/>
    <col min="20" max="20" width="8.7265625" style="9"/>
    <col min="21" max="23" width="8.7265625" style="9" hidden="1" customWidth="1"/>
    <col min="24" max="16384" width="8.7265625" style="9"/>
  </cols>
  <sheetData>
    <row r="1" spans="1:23" ht="18.75" customHeight="1">
      <c r="A1" s="168" t="s">
        <v>906</v>
      </c>
      <c r="B1" s="7"/>
      <c r="S1" s="287"/>
      <c r="V1" s="9">
        <f>データ参照シート!B2</f>
        <v>0</v>
      </c>
    </row>
    <row r="2" spans="1:23" ht="22.5" customHeight="1">
      <c r="B2" s="914" t="s">
        <v>373</v>
      </c>
      <c r="C2" s="915"/>
      <c r="D2" s="915"/>
      <c r="E2" s="915"/>
      <c r="F2" s="915"/>
      <c r="G2" s="915"/>
      <c r="H2" s="915"/>
      <c r="I2" s="915"/>
      <c r="J2" s="915"/>
      <c r="K2" s="915"/>
      <c r="L2" s="200"/>
      <c r="M2" s="200"/>
    </row>
    <row r="3" spans="1:23" ht="9.75" customHeight="1">
      <c r="B3" s="7"/>
    </row>
    <row r="4" spans="1:23" ht="18.75" customHeight="1">
      <c r="B4" s="90" t="s">
        <v>871</v>
      </c>
      <c r="U4" s="385"/>
      <c r="V4" s="386" t="s">
        <v>876</v>
      </c>
      <c r="W4" s="386" t="s">
        <v>877</v>
      </c>
    </row>
    <row r="5" spans="1:23" ht="18.75" customHeight="1">
      <c r="B5" s="90"/>
      <c r="C5" s="90" t="s">
        <v>361</v>
      </c>
      <c r="J5" s="931"/>
      <c r="K5" s="959"/>
      <c r="L5" s="959"/>
      <c r="M5" s="13"/>
      <c r="N5" s="535"/>
      <c r="O5" s="931"/>
      <c r="P5" s="959"/>
      <c r="Q5" s="959"/>
      <c r="R5" s="13"/>
      <c r="U5" s="385" t="str">
        <f>C5</f>
        <v>・熱供給能力</v>
      </c>
      <c r="V5" s="385" t="b">
        <v>0</v>
      </c>
      <c r="W5" s="385" t="b">
        <v>0</v>
      </c>
    </row>
    <row r="6" spans="1:23" ht="18.75" customHeight="1">
      <c r="B6" s="90"/>
      <c r="D6" s="93" t="s">
        <v>374</v>
      </c>
      <c r="E6" s="919"/>
      <c r="F6" s="920"/>
      <c r="G6" s="921"/>
      <c r="H6" s="93" t="s">
        <v>680</v>
      </c>
      <c r="J6" s="939"/>
      <c r="K6" s="939"/>
      <c r="L6" s="940"/>
      <c r="M6" s="13"/>
      <c r="N6" s="13"/>
      <c r="O6" s="939"/>
      <c r="P6" s="939"/>
      <c r="Q6" s="940"/>
      <c r="R6" s="13"/>
    </row>
    <row r="7" spans="1:23" ht="18.75" customHeight="1">
      <c r="B7" s="90"/>
      <c r="D7" s="93" t="s">
        <v>375</v>
      </c>
      <c r="E7" s="919"/>
      <c r="F7" s="920"/>
      <c r="G7" s="921"/>
      <c r="H7" s="93" t="s">
        <v>541</v>
      </c>
      <c r="I7" s="10"/>
      <c r="J7" s="973"/>
      <c r="K7" s="973"/>
      <c r="L7" s="974"/>
      <c r="M7" s="549"/>
      <c r="N7" s="549"/>
      <c r="O7" s="973"/>
      <c r="P7" s="973"/>
      <c r="Q7" s="974"/>
      <c r="R7" s="549"/>
    </row>
    <row r="8" spans="1:23" ht="18.75" customHeight="1">
      <c r="B8" s="90"/>
      <c r="D8" s="93" t="s">
        <v>384</v>
      </c>
      <c r="E8" s="922"/>
      <c r="F8" s="923"/>
      <c r="G8" s="924"/>
      <c r="H8" s="93" t="s">
        <v>543</v>
      </c>
      <c r="I8" s="10"/>
      <c r="J8" s="939"/>
      <c r="K8" s="939"/>
      <c r="L8" s="940"/>
      <c r="M8" s="13"/>
      <c r="N8" s="13"/>
      <c r="O8" s="939"/>
      <c r="P8" s="939"/>
      <c r="Q8" s="940"/>
      <c r="R8" s="13"/>
    </row>
    <row r="9" spans="1:23" ht="18.75" customHeight="1">
      <c r="B9" s="90"/>
      <c r="D9" s="93" t="s">
        <v>383</v>
      </c>
      <c r="E9" s="922"/>
      <c r="F9" s="923"/>
      <c r="G9" s="924"/>
      <c r="H9" s="93" t="s">
        <v>376</v>
      </c>
      <c r="I9" s="10"/>
      <c r="J9" s="973"/>
      <c r="K9" s="973"/>
      <c r="L9" s="974"/>
      <c r="M9" s="549"/>
      <c r="N9" s="549"/>
      <c r="O9" s="973"/>
      <c r="P9" s="973"/>
      <c r="Q9" s="974"/>
      <c r="R9" s="549"/>
    </row>
    <row r="10" spans="1:23" ht="18.75" customHeight="1">
      <c r="B10" s="90"/>
      <c r="D10" s="93" t="s">
        <v>382</v>
      </c>
      <c r="E10" s="936" t="str">
        <f>IF(OR(E8="",E9="")=TRUE,"",E8/E9)</f>
        <v/>
      </c>
      <c r="F10" s="937"/>
      <c r="G10" s="938"/>
      <c r="H10" s="93" t="s">
        <v>542</v>
      </c>
      <c r="I10" s="10"/>
      <c r="J10" s="973"/>
      <c r="K10" s="973"/>
      <c r="L10" s="974"/>
      <c r="M10" s="549"/>
      <c r="N10" s="549"/>
      <c r="O10" s="973"/>
      <c r="P10" s="973"/>
      <c r="Q10" s="974"/>
      <c r="R10" s="549"/>
      <c r="V10" s="386" t="s">
        <v>876</v>
      </c>
      <c r="W10" s="386" t="s">
        <v>877</v>
      </c>
    </row>
    <row r="11" spans="1:23" ht="18.75" customHeight="1">
      <c r="B11" s="90"/>
      <c r="C11" s="554"/>
      <c r="D11" s="553"/>
      <c r="E11" s="553"/>
      <c r="F11" s="553"/>
      <c r="G11" s="553"/>
      <c r="H11" s="553"/>
      <c r="I11" s="553"/>
      <c r="J11" s="928" t="s">
        <v>872</v>
      </c>
      <c r="K11" s="929"/>
      <c r="L11" s="929"/>
      <c r="M11" s="553"/>
      <c r="N11" s="535"/>
      <c r="O11" s="928" t="s">
        <v>873</v>
      </c>
      <c r="P11" s="929"/>
      <c r="Q11" s="929"/>
      <c r="R11" s="553"/>
      <c r="U11" s="385">
        <f>C11</f>
        <v>0</v>
      </c>
      <c r="V11" s="385" t="b">
        <v>0</v>
      </c>
      <c r="W11" s="385" t="b">
        <v>0</v>
      </c>
    </row>
    <row r="12" spans="1:23" ht="18.75" customHeight="1">
      <c r="B12" s="90"/>
      <c r="D12" s="93" t="s">
        <v>1251</v>
      </c>
      <c r="E12" s="916"/>
      <c r="F12" s="917"/>
      <c r="G12" s="918"/>
      <c r="J12" s="916"/>
      <c r="K12" s="917"/>
      <c r="L12" s="918"/>
      <c r="N12" s="9"/>
      <c r="O12" s="916"/>
      <c r="P12" s="917"/>
      <c r="Q12" s="918"/>
      <c r="U12" s="385"/>
      <c r="V12" s="385"/>
      <c r="W12" s="385"/>
    </row>
    <row r="13" spans="1:23" ht="18.75" customHeight="1">
      <c r="B13" s="90"/>
      <c r="D13" s="93" t="s">
        <v>385</v>
      </c>
      <c r="E13" s="970">
        <f>データ参照シート!B81</f>
        <v>0</v>
      </c>
      <c r="F13" s="971"/>
      <c r="G13" s="972"/>
      <c r="H13" s="93" t="s">
        <v>544</v>
      </c>
      <c r="I13" s="93"/>
      <c r="J13" s="970"/>
      <c r="K13" s="971"/>
      <c r="L13" s="972"/>
      <c r="M13" s="93" t="s">
        <v>544</v>
      </c>
      <c r="N13" s="93"/>
      <c r="O13" s="970"/>
      <c r="P13" s="971"/>
      <c r="Q13" s="972"/>
      <c r="R13" s="93" t="s">
        <v>544</v>
      </c>
      <c r="U13" s="385"/>
      <c r="V13" s="385"/>
      <c r="W13" s="385"/>
    </row>
    <row r="14" spans="1:23" ht="18.75" customHeight="1">
      <c r="B14" s="90"/>
      <c r="C14" s="552"/>
      <c r="D14" s="553"/>
      <c r="E14" s="553"/>
      <c r="F14" s="553"/>
      <c r="G14" s="553"/>
      <c r="H14" s="553"/>
      <c r="I14" s="553"/>
      <c r="J14" s="553"/>
      <c r="K14" s="553"/>
      <c r="L14" s="553"/>
      <c r="M14" s="553"/>
      <c r="N14" s="535"/>
      <c r="O14" s="13"/>
      <c r="P14" s="553"/>
      <c r="Q14" s="553"/>
      <c r="R14" s="553"/>
      <c r="U14" s="385"/>
      <c r="V14" s="386" t="s">
        <v>876</v>
      </c>
      <c r="W14" s="386" t="s">
        <v>877</v>
      </c>
    </row>
    <row r="15" spans="1:23" s="82" customFormat="1" ht="15.75" customHeight="1">
      <c r="A15" s="8"/>
      <c r="B15" s="8"/>
      <c r="C15" s="554" t="s">
        <v>1256</v>
      </c>
      <c r="D15" s="553"/>
      <c r="E15" s="553"/>
      <c r="F15" s="553"/>
      <c r="G15" s="553"/>
      <c r="H15" s="553"/>
      <c r="I15" s="553"/>
      <c r="J15" s="553"/>
      <c r="K15" s="553"/>
      <c r="L15" s="553"/>
      <c r="M15" s="553"/>
      <c r="N15" s="535"/>
      <c r="O15" s="13"/>
      <c r="P15" s="553"/>
      <c r="Q15" s="553"/>
      <c r="R15" s="553"/>
      <c r="U15" s="385" t="str">
        <f>C15</f>
        <v>　　補助燃料等</v>
      </c>
      <c r="V15" s="387" t="b">
        <v>0</v>
      </c>
      <c r="W15" s="387" t="b">
        <v>0</v>
      </c>
    </row>
    <row r="16" spans="1:23" s="82" customFormat="1" ht="15.75" customHeight="1">
      <c r="A16" s="8"/>
      <c r="B16" s="8"/>
      <c r="C16" s="90"/>
      <c r="D16" s="93" t="s">
        <v>1252</v>
      </c>
      <c r="E16" s="9"/>
      <c r="F16" s="9"/>
      <c r="G16" s="9"/>
      <c r="H16" s="9"/>
      <c r="I16" s="9"/>
      <c r="J16" s="928" t="s">
        <v>872</v>
      </c>
      <c r="K16" s="929"/>
      <c r="L16" s="929"/>
      <c r="M16" s="9"/>
      <c r="O16" s="928" t="s">
        <v>873</v>
      </c>
      <c r="P16" s="929"/>
      <c r="Q16" s="929"/>
      <c r="R16" s="9"/>
      <c r="U16" s="387"/>
      <c r="V16" s="387"/>
      <c r="W16" s="387"/>
    </row>
    <row r="17" spans="1:23" s="82" customFormat="1" ht="15.75" customHeight="1">
      <c r="A17" s="8"/>
      <c r="B17" s="8"/>
      <c r="C17" s="90"/>
      <c r="D17" s="192" t="s">
        <v>1253</v>
      </c>
      <c r="E17" s="933"/>
      <c r="F17" s="934"/>
      <c r="G17" s="935"/>
      <c r="H17" s="93" t="s">
        <v>545</v>
      </c>
      <c r="J17" s="953"/>
      <c r="K17" s="954"/>
      <c r="L17" s="955"/>
      <c r="M17" s="93" t="s">
        <v>545</v>
      </c>
      <c r="O17" s="953"/>
      <c r="P17" s="954"/>
      <c r="Q17" s="955"/>
      <c r="R17" s="93" t="s">
        <v>545</v>
      </c>
      <c r="U17" s="387"/>
      <c r="V17" s="387"/>
      <c r="W17" s="387"/>
    </row>
    <row r="18" spans="1:23" s="82" customFormat="1" ht="15.75" customHeight="1">
      <c r="A18" s="8"/>
      <c r="B18" s="8"/>
      <c r="C18" s="90"/>
      <c r="D18" s="192" t="s">
        <v>1254</v>
      </c>
      <c r="E18" s="922"/>
      <c r="F18" s="923"/>
      <c r="G18" s="924"/>
      <c r="H18" s="93" t="s">
        <v>377</v>
      </c>
      <c r="I18" s="9"/>
      <c r="J18" s="922"/>
      <c r="K18" s="923"/>
      <c r="L18" s="924"/>
      <c r="M18" s="93" t="s">
        <v>377</v>
      </c>
      <c r="O18" s="922"/>
      <c r="P18" s="923"/>
      <c r="Q18" s="924"/>
      <c r="R18" s="93" t="s">
        <v>377</v>
      </c>
      <c r="U18" s="387"/>
      <c r="V18" s="387"/>
      <c r="W18" s="387"/>
    </row>
    <row r="19" spans="1:23" s="82" customFormat="1" ht="15.75" customHeight="1">
      <c r="A19" s="8"/>
      <c r="B19" s="8"/>
      <c r="C19" s="90"/>
      <c r="D19" s="192" t="s">
        <v>1255</v>
      </c>
      <c r="E19" s="9"/>
      <c r="F19" s="9"/>
      <c r="H19" s="93"/>
      <c r="I19" s="9"/>
      <c r="J19" s="9"/>
      <c r="K19" s="9"/>
      <c r="M19" s="93"/>
      <c r="O19" s="9"/>
      <c r="P19" s="9"/>
      <c r="R19" s="93"/>
      <c r="U19" s="387"/>
      <c r="V19" s="387"/>
      <c r="W19" s="387"/>
    </row>
    <row r="20" spans="1:23" s="82" customFormat="1" ht="15.75" customHeight="1">
      <c r="A20" s="8"/>
      <c r="B20" s="8"/>
      <c r="C20" s="90"/>
      <c r="D20" s="192" t="s">
        <v>1253</v>
      </c>
      <c r="E20" s="933"/>
      <c r="F20" s="934"/>
      <c r="G20" s="935"/>
      <c r="H20" s="93" t="s">
        <v>545</v>
      </c>
      <c r="I20" s="9"/>
      <c r="J20" s="953"/>
      <c r="K20" s="954"/>
      <c r="L20" s="955"/>
      <c r="M20" s="93" t="s">
        <v>545</v>
      </c>
      <c r="O20" s="953"/>
      <c r="P20" s="954"/>
      <c r="Q20" s="955"/>
      <c r="R20" s="93" t="s">
        <v>545</v>
      </c>
      <c r="U20" s="387"/>
      <c r="V20" s="387"/>
      <c r="W20" s="387"/>
    </row>
    <row r="21" spans="1:23" s="82" customFormat="1" ht="15.75" customHeight="1">
      <c r="A21" s="8"/>
      <c r="B21" s="8"/>
      <c r="C21" s="90"/>
      <c r="D21" s="192" t="s">
        <v>1254</v>
      </c>
      <c r="E21" s="922"/>
      <c r="F21" s="923"/>
      <c r="G21" s="924"/>
      <c r="H21" s="93" t="s">
        <v>377</v>
      </c>
      <c r="I21" s="9"/>
      <c r="J21" s="922"/>
      <c r="K21" s="923"/>
      <c r="L21" s="924"/>
      <c r="M21" s="93" t="s">
        <v>377</v>
      </c>
      <c r="O21" s="922"/>
      <c r="P21" s="923"/>
      <c r="Q21" s="924"/>
      <c r="R21" s="93" t="s">
        <v>377</v>
      </c>
      <c r="U21" s="387"/>
      <c r="V21" s="387"/>
      <c r="W21" s="387"/>
    </row>
    <row r="22" spans="1:23" s="82" customFormat="1" ht="15.75" customHeight="1">
      <c r="A22" s="8"/>
      <c r="B22" s="8"/>
      <c r="C22" s="90"/>
      <c r="D22" s="192"/>
      <c r="E22" s="550"/>
      <c r="F22" s="550"/>
      <c r="G22" s="551"/>
      <c r="H22" s="501"/>
      <c r="I22" s="10"/>
      <c r="J22" s="550"/>
      <c r="K22" s="550"/>
      <c r="L22" s="551"/>
      <c r="M22" s="501"/>
      <c r="O22" s="550"/>
      <c r="P22" s="550"/>
      <c r="Q22" s="551"/>
      <c r="R22" s="501"/>
      <c r="U22" s="387"/>
      <c r="V22" s="387"/>
      <c r="W22" s="387"/>
    </row>
    <row r="23" spans="1:23" s="82" customFormat="1" ht="15.75" customHeight="1">
      <c r="A23" s="8"/>
      <c r="B23" s="552"/>
      <c r="C23" s="554"/>
      <c r="D23" s="553"/>
      <c r="E23" s="553"/>
      <c r="F23" s="553"/>
      <c r="G23" s="553"/>
      <c r="H23" s="553"/>
      <c r="I23" s="553"/>
      <c r="J23" s="553"/>
      <c r="K23" s="553"/>
      <c r="L23" s="553"/>
      <c r="M23" s="553"/>
      <c r="N23" s="535"/>
      <c r="O23" s="13"/>
      <c r="P23" s="553"/>
      <c r="Q23" s="553"/>
      <c r="R23" s="553"/>
      <c r="S23" s="535"/>
      <c r="U23" s="387"/>
      <c r="V23" s="386" t="s">
        <v>876</v>
      </c>
      <c r="W23" s="386" t="s">
        <v>877</v>
      </c>
    </row>
    <row r="24" spans="1:23" s="82" customFormat="1" ht="15.75" customHeight="1">
      <c r="A24" s="8"/>
      <c r="B24" s="8"/>
      <c r="C24" s="90" t="s">
        <v>378</v>
      </c>
      <c r="D24" s="9"/>
      <c r="E24" s="9"/>
      <c r="F24" s="9"/>
      <c r="G24" s="9"/>
      <c r="H24" s="9"/>
      <c r="I24" s="9"/>
      <c r="J24" s="928" t="s">
        <v>872</v>
      </c>
      <c r="K24" s="929"/>
      <c r="L24" s="929"/>
      <c r="M24" s="9"/>
      <c r="O24" s="928" t="s">
        <v>873</v>
      </c>
      <c r="P24" s="929"/>
      <c r="Q24" s="929"/>
      <c r="R24" s="9"/>
      <c r="U24" s="385" t="str">
        <f>C24</f>
        <v>・バイオマスボイラ</v>
      </c>
      <c r="V24" s="387" t="b">
        <v>0</v>
      </c>
      <c r="W24" s="387" t="b">
        <v>0</v>
      </c>
    </row>
    <row r="25" spans="1:23" s="82" customFormat="1" ht="15.75" customHeight="1">
      <c r="A25" s="8"/>
      <c r="B25" s="8"/>
      <c r="C25" s="8"/>
      <c r="D25" s="91" t="s">
        <v>181</v>
      </c>
      <c r="E25" s="916"/>
      <c r="F25" s="917"/>
      <c r="G25" s="918"/>
      <c r="H25" s="87"/>
      <c r="J25" s="916"/>
      <c r="K25" s="917"/>
      <c r="L25" s="918"/>
      <c r="M25" s="87"/>
      <c r="O25" s="916"/>
      <c r="P25" s="917"/>
      <c r="Q25" s="918"/>
      <c r="R25" s="87"/>
      <c r="U25" s="387"/>
      <c r="V25" s="387"/>
      <c r="W25" s="387"/>
    </row>
    <row r="26" spans="1:23" s="82" customFormat="1" ht="15.75" customHeight="1">
      <c r="A26" s="8"/>
      <c r="B26" s="8"/>
      <c r="C26" s="8"/>
      <c r="D26" s="192" t="s">
        <v>306</v>
      </c>
      <c r="E26" s="916"/>
      <c r="F26" s="917"/>
      <c r="G26" s="918"/>
      <c r="H26" s="87"/>
      <c r="I26" s="13"/>
      <c r="J26" s="916"/>
      <c r="K26" s="917"/>
      <c r="L26" s="918"/>
      <c r="M26" s="87"/>
      <c r="O26" s="916"/>
      <c r="P26" s="917"/>
      <c r="Q26" s="918"/>
      <c r="R26" s="87"/>
      <c r="U26" s="387"/>
      <c r="V26" s="387"/>
      <c r="W26" s="387"/>
    </row>
    <row r="27" spans="1:23" s="82" customFormat="1" ht="15.75" customHeight="1">
      <c r="A27" s="8"/>
      <c r="B27" s="8"/>
      <c r="C27" s="8"/>
      <c r="D27" s="93" t="s">
        <v>379</v>
      </c>
      <c r="E27" s="967"/>
      <c r="F27" s="968"/>
      <c r="G27" s="969"/>
      <c r="H27" s="88"/>
      <c r="I27" s="86"/>
      <c r="J27" s="967"/>
      <c r="K27" s="968"/>
      <c r="L27" s="969"/>
      <c r="M27" s="88"/>
      <c r="O27" s="967"/>
      <c r="P27" s="968"/>
      <c r="Q27" s="969"/>
      <c r="R27" s="88"/>
      <c r="U27" s="387"/>
      <c r="V27" s="387"/>
      <c r="W27" s="387"/>
    </row>
    <row r="28" spans="1:23" s="82" customFormat="1" ht="15.75" customHeight="1">
      <c r="A28" s="8"/>
      <c r="B28" s="8"/>
      <c r="C28" s="8"/>
      <c r="D28" s="93" t="s">
        <v>356</v>
      </c>
      <c r="E28" s="919"/>
      <c r="F28" s="920"/>
      <c r="G28" s="921"/>
      <c r="H28" s="93" t="s">
        <v>546</v>
      </c>
      <c r="I28" s="86"/>
      <c r="J28" s="919"/>
      <c r="K28" s="920"/>
      <c r="L28" s="921"/>
      <c r="M28" s="93" t="s">
        <v>546</v>
      </c>
      <c r="O28" s="919"/>
      <c r="P28" s="920"/>
      <c r="Q28" s="921"/>
      <c r="R28" s="93" t="s">
        <v>546</v>
      </c>
      <c r="U28" s="387"/>
      <c r="V28" s="387"/>
      <c r="W28" s="387"/>
    </row>
    <row r="29" spans="1:23" s="82" customFormat="1" ht="15.75" customHeight="1">
      <c r="A29" s="8"/>
      <c r="B29" s="8"/>
      <c r="C29" s="8"/>
      <c r="D29" s="93" t="s">
        <v>353</v>
      </c>
      <c r="E29" s="922"/>
      <c r="F29" s="923"/>
      <c r="G29" s="924"/>
      <c r="H29" s="93" t="s">
        <v>355</v>
      </c>
      <c r="I29" s="86"/>
      <c r="J29" s="922"/>
      <c r="K29" s="923"/>
      <c r="L29" s="924"/>
      <c r="M29" s="93" t="s">
        <v>355</v>
      </c>
      <c r="O29" s="922"/>
      <c r="P29" s="923"/>
      <c r="Q29" s="924"/>
      <c r="R29" s="93" t="s">
        <v>355</v>
      </c>
      <c r="U29" s="387"/>
      <c r="V29" s="387"/>
      <c r="W29" s="387"/>
    </row>
    <row r="30" spans="1:23" s="82" customFormat="1" ht="15.75" customHeight="1">
      <c r="A30" s="8"/>
      <c r="B30" s="8"/>
      <c r="C30" s="8"/>
      <c r="D30" s="192" t="s">
        <v>535</v>
      </c>
      <c r="E30" s="925" t="str">
        <f>IF(OR(E28="",E29="")=TRUE,"",ROUNDDOWN(E28*E29,1))</f>
        <v/>
      </c>
      <c r="F30" s="926"/>
      <c r="G30" s="927"/>
      <c r="H30" s="93" t="s">
        <v>546</v>
      </c>
      <c r="I30" s="19"/>
      <c r="J30" s="925" t="str">
        <f>IF(OR(J28="",J29="")=TRUE,"",ROUNDDOWN(J28*J29,1))</f>
        <v/>
      </c>
      <c r="K30" s="926"/>
      <c r="L30" s="927"/>
      <c r="M30" s="93" t="s">
        <v>546</v>
      </c>
      <c r="O30" s="925" t="str">
        <f>IF(OR(O28="",O29="")=TRUE,"",ROUNDDOWN(O28*O29,1))</f>
        <v/>
      </c>
      <c r="P30" s="926"/>
      <c r="Q30" s="927"/>
      <c r="R30" s="93" t="s">
        <v>546</v>
      </c>
      <c r="U30" s="387"/>
      <c r="V30" s="387"/>
      <c r="W30" s="387"/>
    </row>
    <row r="31" spans="1:23" s="82" customFormat="1" ht="15.75" customHeight="1">
      <c r="A31" s="8"/>
      <c r="B31" s="8"/>
      <c r="C31" s="8"/>
      <c r="D31" s="9"/>
      <c r="E31" s="87"/>
      <c r="F31" s="9"/>
      <c r="G31" s="9"/>
      <c r="H31" s="9"/>
      <c r="I31" s="9"/>
      <c r="J31" s="9"/>
      <c r="K31" s="9"/>
      <c r="L31" s="9"/>
      <c r="M31" s="9"/>
      <c r="O31" s="10"/>
      <c r="P31" s="9"/>
      <c r="Q31" s="9"/>
      <c r="R31" s="9"/>
      <c r="U31" s="387"/>
      <c r="V31" s="386" t="s">
        <v>876</v>
      </c>
      <c r="W31" s="386" t="s">
        <v>877</v>
      </c>
    </row>
    <row r="32" spans="1:23" s="82" customFormat="1" ht="15.75" customHeight="1">
      <c r="A32" s="8"/>
      <c r="B32" s="8"/>
      <c r="C32" s="531" t="s">
        <v>286</v>
      </c>
      <c r="D32" s="532"/>
      <c r="E32" s="532"/>
      <c r="F32" s="532"/>
      <c r="G32" s="532"/>
      <c r="H32" s="532"/>
      <c r="I32" s="532"/>
      <c r="J32" s="962" t="s">
        <v>872</v>
      </c>
      <c r="K32" s="963"/>
      <c r="L32" s="963"/>
      <c r="M32" s="532"/>
      <c r="N32" s="533"/>
      <c r="O32" s="962" t="s">
        <v>873</v>
      </c>
      <c r="P32" s="963"/>
      <c r="Q32" s="963"/>
      <c r="R32" s="532"/>
      <c r="U32" s="385" t="str">
        <f>C32</f>
        <v>・バイオマス受入・供給設備</v>
      </c>
      <c r="V32" s="387" t="b">
        <v>0</v>
      </c>
      <c r="W32" s="387" t="b">
        <v>0</v>
      </c>
    </row>
    <row r="33" spans="1:23" s="82" customFormat="1" ht="15.75" customHeight="1">
      <c r="A33" s="8"/>
      <c r="B33" s="8"/>
      <c r="C33" s="8"/>
      <c r="D33" s="91" t="s">
        <v>181</v>
      </c>
      <c r="E33" s="916"/>
      <c r="F33" s="917"/>
      <c r="G33" s="918"/>
      <c r="H33" s="9"/>
      <c r="I33" s="234"/>
      <c r="J33" s="916"/>
      <c r="K33" s="917"/>
      <c r="L33" s="918"/>
      <c r="M33" s="9"/>
      <c r="N33" s="234"/>
      <c r="O33" s="916"/>
      <c r="P33" s="917"/>
      <c r="Q33" s="918"/>
      <c r="R33" s="9"/>
      <c r="U33" s="387"/>
      <c r="V33" s="387"/>
      <c r="W33" s="387"/>
    </row>
    <row r="34" spans="1:23" s="82" customFormat="1" ht="15.75" customHeight="1">
      <c r="A34" s="8"/>
      <c r="B34" s="8"/>
      <c r="C34" s="8"/>
      <c r="D34" s="192" t="s">
        <v>306</v>
      </c>
      <c r="E34" s="916"/>
      <c r="F34" s="917"/>
      <c r="G34" s="918"/>
      <c r="H34" s="9"/>
      <c r="I34" s="9"/>
      <c r="J34" s="916"/>
      <c r="K34" s="917"/>
      <c r="L34" s="918"/>
      <c r="M34" s="9"/>
      <c r="O34" s="916"/>
      <c r="P34" s="917"/>
      <c r="Q34" s="918"/>
      <c r="R34" s="9"/>
      <c r="U34" s="387"/>
      <c r="V34" s="387"/>
      <c r="W34" s="387"/>
    </row>
    <row r="35" spans="1:23" s="82" customFormat="1" ht="15.75" customHeight="1">
      <c r="A35" s="8"/>
      <c r="B35" s="8"/>
      <c r="C35" s="8"/>
      <c r="D35" s="93" t="s">
        <v>379</v>
      </c>
      <c r="E35" s="967"/>
      <c r="F35" s="968"/>
      <c r="G35" s="969"/>
      <c r="H35" s="9"/>
      <c r="I35" s="9"/>
      <c r="J35" s="967"/>
      <c r="K35" s="968"/>
      <c r="L35" s="969"/>
      <c r="M35" s="9"/>
      <c r="O35" s="967"/>
      <c r="P35" s="968"/>
      <c r="Q35" s="969"/>
      <c r="R35" s="9"/>
      <c r="U35" s="387"/>
      <c r="V35" s="387"/>
      <c r="W35" s="387"/>
    </row>
    <row r="36" spans="1:23" s="82" customFormat="1" ht="15.75" customHeight="1">
      <c r="A36" s="8"/>
      <c r="B36" s="8"/>
      <c r="C36" s="8"/>
      <c r="D36" s="93" t="s">
        <v>1175</v>
      </c>
      <c r="E36" s="527"/>
      <c r="F36" s="528"/>
      <c r="G36" s="529"/>
      <c r="H36" s="93" t="s">
        <v>538</v>
      </c>
      <c r="I36" s="9"/>
      <c r="J36" s="527"/>
      <c r="K36" s="528"/>
      <c r="L36" s="529"/>
      <c r="M36" s="93" t="s">
        <v>538</v>
      </c>
      <c r="O36" s="527"/>
      <c r="P36" s="528"/>
      <c r="Q36" s="529"/>
      <c r="R36" s="93" t="s">
        <v>538</v>
      </c>
      <c r="U36" s="387"/>
      <c r="V36" s="387"/>
      <c r="W36" s="387"/>
    </row>
    <row r="37" spans="1:23" s="82" customFormat="1" ht="15.75" customHeight="1">
      <c r="A37" s="8"/>
      <c r="B37" s="8"/>
      <c r="C37" s="8"/>
      <c r="D37" s="93" t="s">
        <v>380</v>
      </c>
      <c r="E37" s="919"/>
      <c r="F37" s="920"/>
      <c r="G37" s="921"/>
      <c r="H37" s="93" t="s">
        <v>1176</v>
      </c>
      <c r="I37" s="9"/>
      <c r="J37" s="919"/>
      <c r="K37" s="920"/>
      <c r="L37" s="921"/>
      <c r="M37" s="93" t="s">
        <v>1176</v>
      </c>
      <c r="O37" s="919"/>
      <c r="P37" s="920"/>
      <c r="Q37" s="921"/>
      <c r="R37" s="93" t="s">
        <v>1176</v>
      </c>
      <c r="U37" s="387"/>
      <c r="V37" s="387"/>
      <c r="W37" s="387"/>
    </row>
    <row r="38" spans="1:23" s="82" customFormat="1" ht="15.75" customHeight="1">
      <c r="A38" s="8"/>
      <c r="B38" s="8"/>
      <c r="C38" s="8"/>
      <c r="D38" s="93" t="s">
        <v>357</v>
      </c>
      <c r="E38" s="922"/>
      <c r="F38" s="923"/>
      <c r="G38" s="924"/>
      <c r="H38" s="93" t="s">
        <v>381</v>
      </c>
      <c r="I38" s="9"/>
      <c r="J38" s="922"/>
      <c r="K38" s="923"/>
      <c r="L38" s="924"/>
      <c r="M38" s="93" t="s">
        <v>381</v>
      </c>
      <c r="O38" s="922"/>
      <c r="P38" s="923"/>
      <c r="Q38" s="924"/>
      <c r="R38" s="93" t="s">
        <v>381</v>
      </c>
      <c r="U38" s="387"/>
      <c r="V38" s="387"/>
      <c r="W38" s="387"/>
    </row>
    <row r="39" spans="1:23" s="82" customFormat="1" ht="15.75" customHeight="1">
      <c r="A39" s="8"/>
      <c r="B39" s="8"/>
      <c r="C39" s="8"/>
      <c r="D39" s="192" t="s">
        <v>547</v>
      </c>
      <c r="E39" s="925" t="str">
        <f>IF(OR(E37="",E38="")=TRUE,"",E37*E38)</f>
        <v/>
      </c>
      <c r="F39" s="926"/>
      <c r="G39" s="927"/>
      <c r="H39" s="93" t="s">
        <v>1176</v>
      </c>
      <c r="I39" s="9"/>
      <c r="J39" s="925" t="str">
        <f>IF(OR(J37="",J38="")=TRUE,"",J37*J38)</f>
        <v/>
      </c>
      <c r="K39" s="926"/>
      <c r="L39" s="927"/>
      <c r="M39" s="93" t="s">
        <v>1176</v>
      </c>
      <c r="O39" s="925" t="str">
        <f>IF(OR(O37="",O38="")=TRUE,"",O37*O38)</f>
        <v/>
      </c>
      <c r="P39" s="926"/>
      <c r="Q39" s="927"/>
      <c r="R39" s="93" t="s">
        <v>1176</v>
      </c>
      <c r="U39" s="387"/>
      <c r="V39" s="387"/>
      <c r="W39" s="387"/>
    </row>
    <row r="40" spans="1:23" s="82" customFormat="1" ht="15.75" customHeight="1">
      <c r="A40" s="8"/>
      <c r="B40" s="8"/>
      <c r="C40" s="552"/>
      <c r="D40" s="534"/>
      <c r="E40" s="553"/>
      <c r="F40" s="553"/>
      <c r="G40" s="553"/>
      <c r="H40" s="553"/>
      <c r="I40" s="553"/>
      <c r="J40" s="553"/>
      <c r="K40" s="553"/>
      <c r="L40" s="553"/>
      <c r="M40" s="553"/>
      <c r="N40" s="535"/>
      <c r="O40" s="13"/>
      <c r="P40" s="553"/>
      <c r="Q40" s="553"/>
      <c r="R40" s="553"/>
      <c r="S40" s="535"/>
      <c r="U40" s="387"/>
      <c r="V40" s="386"/>
      <c r="W40" s="386"/>
    </row>
    <row r="41" spans="1:23" ht="15.75" customHeight="1">
      <c r="B41" s="93" t="s">
        <v>358</v>
      </c>
      <c r="C41" s="9"/>
    </row>
    <row r="42" spans="1:23" ht="15.75" customHeight="1">
      <c r="A42" s="14"/>
      <c r="B42" s="15"/>
      <c r="C42" s="93" t="s">
        <v>1160</v>
      </c>
      <c r="D42" s="16"/>
      <c r="E42" s="15"/>
      <c r="F42" s="15"/>
      <c r="G42" s="15"/>
      <c r="H42" s="15"/>
      <c r="I42" s="15"/>
      <c r="J42" s="15"/>
      <c r="K42" s="17"/>
      <c r="L42" s="17"/>
      <c r="M42" s="17"/>
      <c r="N42" s="97"/>
      <c r="R42" s="222"/>
    </row>
    <row r="43" spans="1:23" ht="15.75" customHeight="1">
      <c r="A43" s="14"/>
      <c r="B43" s="15"/>
      <c r="C43" s="93"/>
      <c r="D43" s="16"/>
      <c r="E43" s="15"/>
      <c r="F43" s="15"/>
      <c r="G43" s="15"/>
      <c r="H43" s="15"/>
      <c r="I43" s="15"/>
      <c r="J43" s="15"/>
      <c r="K43" s="17"/>
      <c r="L43" s="17"/>
      <c r="M43" s="17"/>
      <c r="N43" s="97"/>
      <c r="R43" s="222"/>
    </row>
    <row r="44" spans="1:23" ht="15.75" customHeight="1">
      <c r="A44" s="14"/>
      <c r="B44" s="15"/>
      <c r="C44" s="93"/>
      <c r="D44" s="276" t="s">
        <v>681</v>
      </c>
      <c r="E44" s="274" t="s">
        <v>529</v>
      </c>
      <c r="F44" s="274"/>
      <c r="G44" s="274" t="s">
        <v>530</v>
      </c>
      <c r="H44" s="274"/>
      <c r="I44" s="274" t="s">
        <v>531</v>
      </c>
      <c r="J44" s="275"/>
      <c r="K44" s="274" t="s">
        <v>23</v>
      </c>
      <c r="L44" s="17"/>
      <c r="M44" s="17"/>
      <c r="N44" s="97"/>
      <c r="R44" s="222"/>
    </row>
    <row r="45" spans="1:23" ht="15.75" customHeight="1">
      <c r="A45" s="14"/>
      <c r="B45" s="15"/>
      <c r="C45" s="93"/>
      <c r="D45" s="16"/>
      <c r="E45" s="15"/>
      <c r="F45" s="15"/>
      <c r="G45" s="15"/>
      <c r="H45" s="15"/>
      <c r="I45" s="15"/>
      <c r="J45" s="15"/>
      <c r="K45" s="17"/>
      <c r="L45" s="17"/>
      <c r="M45" s="17"/>
      <c r="N45" s="97"/>
      <c r="R45" s="222"/>
    </row>
    <row r="46" spans="1:23" ht="15.75" customHeight="1">
      <c r="A46" s="14"/>
      <c r="B46" s="908" t="s">
        <v>667</v>
      </c>
      <c r="C46" s="909"/>
      <c r="D46" s="912" t="e">
        <f>データ参照シート!$B$168</f>
        <v>#N/A</v>
      </c>
      <c r="E46" s="897" t="s">
        <v>182</v>
      </c>
      <c r="F46" s="897" t="s">
        <v>183</v>
      </c>
      <c r="G46" s="897" t="s">
        <v>184</v>
      </c>
      <c r="H46" s="897" t="s">
        <v>185</v>
      </c>
      <c r="I46" s="897" t="s">
        <v>186</v>
      </c>
      <c r="J46" s="897" t="s">
        <v>187</v>
      </c>
      <c r="K46" s="897" t="s">
        <v>188</v>
      </c>
      <c r="L46" s="897" t="s">
        <v>189</v>
      </c>
      <c r="M46" s="897" t="s">
        <v>190</v>
      </c>
      <c r="N46" s="897" t="s">
        <v>191</v>
      </c>
      <c r="O46" s="897" t="s">
        <v>192</v>
      </c>
      <c r="P46" s="897" t="s">
        <v>193</v>
      </c>
      <c r="Q46" s="898" t="s">
        <v>476</v>
      </c>
      <c r="R46" s="899"/>
    </row>
    <row r="47" spans="1:23" ht="15.75" customHeight="1">
      <c r="B47" s="910"/>
      <c r="C47" s="911"/>
      <c r="D47" s="913"/>
      <c r="E47" s="692"/>
      <c r="F47" s="692"/>
      <c r="G47" s="692"/>
      <c r="H47" s="692"/>
      <c r="I47" s="692"/>
      <c r="J47" s="692"/>
      <c r="K47" s="692"/>
      <c r="L47" s="692"/>
      <c r="M47" s="692"/>
      <c r="N47" s="692"/>
      <c r="O47" s="692"/>
      <c r="P47" s="692"/>
      <c r="Q47" s="692"/>
      <c r="R47" s="692"/>
    </row>
    <row r="48" spans="1:23" ht="26.25" customHeight="1">
      <c r="B48" s="209" t="s">
        <v>473</v>
      </c>
      <c r="C48" s="904" t="s">
        <v>477</v>
      </c>
      <c r="D48" s="905"/>
      <c r="E48" s="453"/>
      <c r="F48" s="453"/>
      <c r="G48" s="453"/>
      <c r="H48" s="453"/>
      <c r="I48" s="453"/>
      <c r="J48" s="453"/>
      <c r="K48" s="453"/>
      <c r="L48" s="453"/>
      <c r="M48" s="453"/>
      <c r="N48" s="453"/>
      <c r="O48" s="453"/>
      <c r="P48" s="453"/>
      <c r="Q48" s="900">
        <f>SUM(E48:P48)</f>
        <v>0</v>
      </c>
      <c r="R48" s="900"/>
    </row>
    <row r="49" spans="1:19" s="17" customFormat="1" ht="26.25" customHeight="1">
      <c r="A49" s="8"/>
      <c r="B49" s="209" t="s">
        <v>474</v>
      </c>
      <c r="C49" s="906" t="s">
        <v>478</v>
      </c>
      <c r="D49" s="907"/>
      <c r="E49" s="453"/>
      <c r="F49" s="453"/>
      <c r="G49" s="453"/>
      <c r="H49" s="453"/>
      <c r="I49" s="453"/>
      <c r="J49" s="453"/>
      <c r="K49" s="453"/>
      <c r="L49" s="453"/>
      <c r="M49" s="453"/>
      <c r="N49" s="453"/>
      <c r="O49" s="453"/>
      <c r="P49" s="453"/>
      <c r="Q49" s="900">
        <f>SUM(E49:P49)</f>
        <v>0</v>
      </c>
      <c r="R49" s="900"/>
      <c r="S49" s="9"/>
    </row>
    <row r="50" spans="1:19" ht="26.25" customHeight="1">
      <c r="C50" s="17"/>
      <c r="D50" s="17"/>
      <c r="E50" s="17"/>
      <c r="F50" s="17"/>
      <c r="G50" s="17"/>
      <c r="H50" s="17"/>
      <c r="I50" s="17"/>
      <c r="J50" s="145"/>
      <c r="K50" s="146"/>
      <c r="L50" s="146"/>
      <c r="M50" s="146"/>
      <c r="N50" s="97"/>
      <c r="O50" s="90"/>
      <c r="P50" s="896" t="s">
        <v>209</v>
      </c>
      <c r="Q50" s="766"/>
      <c r="R50" s="655" t="e">
        <f>ROUNDDOWN(Q48/Q49*100,1)</f>
        <v>#DIV/0!</v>
      </c>
      <c r="S50" s="271" t="s">
        <v>392</v>
      </c>
    </row>
    <row r="51" spans="1:19" ht="15.75" customHeight="1">
      <c r="S51" s="93"/>
    </row>
    <row r="52" spans="1:19" ht="15.75" customHeight="1">
      <c r="B52" s="908" t="s">
        <v>667</v>
      </c>
      <c r="C52" s="909"/>
      <c r="D52" s="912" t="e">
        <f>データ参照シート!$B$169</f>
        <v>#N/A</v>
      </c>
      <c r="E52" s="897" t="s">
        <v>182</v>
      </c>
      <c r="F52" s="897" t="s">
        <v>183</v>
      </c>
      <c r="G52" s="897" t="s">
        <v>184</v>
      </c>
      <c r="H52" s="897" t="s">
        <v>185</v>
      </c>
      <c r="I52" s="897" t="s">
        <v>186</v>
      </c>
      <c r="J52" s="897" t="s">
        <v>187</v>
      </c>
      <c r="K52" s="897" t="s">
        <v>188</v>
      </c>
      <c r="L52" s="897" t="s">
        <v>189</v>
      </c>
      <c r="M52" s="897" t="s">
        <v>190</v>
      </c>
      <c r="N52" s="897" t="s">
        <v>191</v>
      </c>
      <c r="O52" s="897" t="s">
        <v>192</v>
      </c>
      <c r="P52" s="897" t="s">
        <v>193</v>
      </c>
      <c r="Q52" s="898" t="s">
        <v>476</v>
      </c>
      <c r="R52" s="899"/>
      <c r="S52" s="93"/>
    </row>
    <row r="53" spans="1:19" ht="15.75" customHeight="1">
      <c r="B53" s="910"/>
      <c r="C53" s="911"/>
      <c r="D53" s="913"/>
      <c r="E53" s="692"/>
      <c r="F53" s="692"/>
      <c r="G53" s="692"/>
      <c r="H53" s="692"/>
      <c r="I53" s="692"/>
      <c r="J53" s="692"/>
      <c r="K53" s="692"/>
      <c r="L53" s="692"/>
      <c r="M53" s="692"/>
      <c r="N53" s="692"/>
      <c r="O53" s="692"/>
      <c r="P53" s="692"/>
      <c r="Q53" s="692"/>
      <c r="R53" s="692"/>
      <c r="S53" s="93"/>
    </row>
    <row r="54" spans="1:19" ht="26.25" customHeight="1">
      <c r="B54" s="209" t="s">
        <v>473</v>
      </c>
      <c r="C54" s="904" t="s">
        <v>477</v>
      </c>
      <c r="D54" s="905"/>
      <c r="E54" s="453"/>
      <c r="F54" s="453"/>
      <c r="G54" s="453"/>
      <c r="H54" s="453"/>
      <c r="I54" s="453"/>
      <c r="J54" s="453"/>
      <c r="K54" s="453"/>
      <c r="L54" s="453"/>
      <c r="M54" s="453"/>
      <c r="N54" s="453"/>
      <c r="O54" s="453"/>
      <c r="P54" s="453"/>
      <c r="Q54" s="900">
        <f>SUM(E54:P54)</f>
        <v>0</v>
      </c>
      <c r="R54" s="900"/>
      <c r="S54" s="93"/>
    </row>
    <row r="55" spans="1:19" ht="26.25" customHeight="1">
      <c r="B55" s="209" t="s">
        <v>474</v>
      </c>
      <c r="C55" s="906" t="s">
        <v>478</v>
      </c>
      <c r="D55" s="907"/>
      <c r="E55" s="453"/>
      <c r="F55" s="453"/>
      <c r="G55" s="453"/>
      <c r="H55" s="453"/>
      <c r="I55" s="453"/>
      <c r="J55" s="453"/>
      <c r="K55" s="453"/>
      <c r="L55" s="453"/>
      <c r="M55" s="453"/>
      <c r="N55" s="453"/>
      <c r="O55" s="453"/>
      <c r="P55" s="453"/>
      <c r="Q55" s="900">
        <f>SUM(E55:P55)</f>
        <v>0</v>
      </c>
      <c r="R55" s="900"/>
      <c r="S55" s="93"/>
    </row>
    <row r="56" spans="1:19" ht="26.25" customHeight="1">
      <c r="C56" s="17"/>
      <c r="D56" s="17"/>
      <c r="E56" s="17"/>
      <c r="F56" s="17"/>
      <c r="G56" s="17"/>
      <c r="H56" s="17"/>
      <c r="I56" s="17"/>
      <c r="J56" s="145"/>
      <c r="K56" s="146"/>
      <c r="L56" s="146"/>
      <c r="M56" s="146"/>
      <c r="N56" s="97"/>
      <c r="O56" s="90"/>
      <c r="P56" s="896" t="s">
        <v>209</v>
      </c>
      <c r="Q56" s="766"/>
      <c r="R56" s="655" t="e">
        <f>ROUNDDOWN(Q54/Q55*100,1)</f>
        <v>#DIV/0!</v>
      </c>
      <c r="S56" s="271" t="s">
        <v>392</v>
      </c>
    </row>
    <row r="57" spans="1:19" s="10" customFormat="1" ht="15.75" customHeight="1">
      <c r="A57" s="8"/>
      <c r="B57" s="8"/>
      <c r="C57" s="8"/>
      <c r="D57" s="9"/>
      <c r="E57" s="9"/>
      <c r="F57" s="9"/>
      <c r="G57" s="9"/>
      <c r="H57" s="9"/>
      <c r="I57" s="9"/>
      <c r="J57" s="9"/>
      <c r="K57" s="9"/>
      <c r="L57" s="9"/>
      <c r="M57" s="9"/>
      <c r="N57" s="82"/>
      <c r="P57" s="9"/>
      <c r="Q57" s="9"/>
      <c r="R57" s="9"/>
      <c r="S57" s="93"/>
    </row>
    <row r="58" spans="1:19" s="10" customFormat="1" ht="15.75" customHeight="1">
      <c r="A58" s="8"/>
      <c r="B58" s="908" t="s">
        <v>667</v>
      </c>
      <c r="C58" s="909"/>
      <c r="D58" s="912" t="e">
        <f>データ参照シート!$B$170</f>
        <v>#N/A</v>
      </c>
      <c r="E58" s="897" t="s">
        <v>182</v>
      </c>
      <c r="F58" s="897" t="s">
        <v>183</v>
      </c>
      <c r="G58" s="897" t="s">
        <v>184</v>
      </c>
      <c r="H58" s="897" t="s">
        <v>185</v>
      </c>
      <c r="I58" s="897" t="s">
        <v>186</v>
      </c>
      <c r="J58" s="897" t="s">
        <v>187</v>
      </c>
      <c r="K58" s="897" t="s">
        <v>188</v>
      </c>
      <c r="L58" s="897" t="s">
        <v>189</v>
      </c>
      <c r="M58" s="897" t="s">
        <v>190</v>
      </c>
      <c r="N58" s="897" t="s">
        <v>191</v>
      </c>
      <c r="O58" s="897" t="s">
        <v>192</v>
      </c>
      <c r="P58" s="897" t="s">
        <v>193</v>
      </c>
      <c r="Q58" s="898" t="s">
        <v>476</v>
      </c>
      <c r="R58" s="899"/>
      <c r="S58" s="93"/>
    </row>
    <row r="59" spans="1:19" ht="15.75" customHeight="1">
      <c r="B59" s="910"/>
      <c r="C59" s="911"/>
      <c r="D59" s="913"/>
      <c r="E59" s="692"/>
      <c r="F59" s="692"/>
      <c r="G59" s="692"/>
      <c r="H59" s="692"/>
      <c r="I59" s="692"/>
      <c r="J59" s="692"/>
      <c r="K59" s="692"/>
      <c r="L59" s="692"/>
      <c r="M59" s="692"/>
      <c r="N59" s="692"/>
      <c r="O59" s="692"/>
      <c r="P59" s="692"/>
      <c r="Q59" s="692"/>
      <c r="R59" s="692"/>
      <c r="S59" s="93"/>
    </row>
    <row r="60" spans="1:19" ht="26.25" customHeight="1">
      <c r="B60" s="209" t="s">
        <v>473</v>
      </c>
      <c r="C60" s="904" t="s">
        <v>477</v>
      </c>
      <c r="D60" s="905"/>
      <c r="E60" s="453"/>
      <c r="F60" s="453"/>
      <c r="G60" s="453"/>
      <c r="H60" s="453"/>
      <c r="I60" s="453"/>
      <c r="J60" s="453"/>
      <c r="K60" s="453"/>
      <c r="L60" s="453"/>
      <c r="M60" s="453"/>
      <c r="N60" s="453"/>
      <c r="O60" s="453"/>
      <c r="P60" s="453"/>
      <c r="Q60" s="900">
        <f>SUM(E60:P60)</f>
        <v>0</v>
      </c>
      <c r="R60" s="900"/>
      <c r="S60" s="93"/>
    </row>
    <row r="61" spans="1:19" ht="26.25" customHeight="1">
      <c r="B61" s="209" t="s">
        <v>474</v>
      </c>
      <c r="C61" s="906" t="s">
        <v>478</v>
      </c>
      <c r="D61" s="907"/>
      <c r="E61" s="453"/>
      <c r="F61" s="453"/>
      <c r="G61" s="453"/>
      <c r="H61" s="453"/>
      <c r="I61" s="453"/>
      <c r="J61" s="453"/>
      <c r="K61" s="453"/>
      <c r="L61" s="453"/>
      <c r="M61" s="453"/>
      <c r="N61" s="453"/>
      <c r="O61" s="453"/>
      <c r="P61" s="453"/>
      <c r="Q61" s="900">
        <f>SUM(E61:P61)</f>
        <v>0</v>
      </c>
      <c r="R61" s="900"/>
      <c r="S61" s="93"/>
    </row>
    <row r="62" spans="1:19" ht="26.25" customHeight="1">
      <c r="C62" s="17"/>
      <c r="D62" s="17"/>
      <c r="E62" s="17"/>
      <c r="F62" s="17"/>
      <c r="G62" s="17"/>
      <c r="H62" s="17"/>
      <c r="I62" s="17"/>
      <c r="J62" s="145"/>
      <c r="K62" s="146"/>
      <c r="L62" s="146"/>
      <c r="M62" s="146"/>
      <c r="N62" s="97"/>
      <c r="O62" s="90"/>
      <c r="P62" s="896" t="s">
        <v>209</v>
      </c>
      <c r="Q62" s="766"/>
      <c r="R62" s="655" t="e">
        <f>ROUNDDOWN(Q60/Q61*100,1)</f>
        <v>#DIV/0!</v>
      </c>
      <c r="S62" s="271" t="s">
        <v>392</v>
      </c>
    </row>
    <row r="63" spans="1:19" ht="15.75" customHeight="1">
      <c r="S63" s="93"/>
    </row>
    <row r="64" spans="1:19" ht="15.75" customHeight="1">
      <c r="B64" s="908" t="s">
        <v>667</v>
      </c>
      <c r="C64" s="909"/>
      <c r="D64" s="912" t="e">
        <f>データ参照シート!$B$171</f>
        <v>#N/A</v>
      </c>
      <c r="E64" s="897" t="s">
        <v>182</v>
      </c>
      <c r="F64" s="897" t="s">
        <v>183</v>
      </c>
      <c r="G64" s="897" t="s">
        <v>184</v>
      </c>
      <c r="H64" s="897" t="s">
        <v>185</v>
      </c>
      <c r="I64" s="897" t="s">
        <v>186</v>
      </c>
      <c r="J64" s="897" t="s">
        <v>187</v>
      </c>
      <c r="K64" s="897" t="s">
        <v>188</v>
      </c>
      <c r="L64" s="897" t="s">
        <v>189</v>
      </c>
      <c r="M64" s="897" t="s">
        <v>190</v>
      </c>
      <c r="N64" s="897" t="s">
        <v>191</v>
      </c>
      <c r="O64" s="897" t="s">
        <v>192</v>
      </c>
      <c r="P64" s="897" t="s">
        <v>193</v>
      </c>
      <c r="Q64" s="898" t="s">
        <v>476</v>
      </c>
      <c r="R64" s="899"/>
      <c r="S64" s="93"/>
    </row>
    <row r="65" spans="2:19" ht="15.75" customHeight="1">
      <c r="B65" s="910"/>
      <c r="C65" s="911"/>
      <c r="D65" s="913"/>
      <c r="E65" s="692"/>
      <c r="F65" s="692"/>
      <c r="G65" s="692"/>
      <c r="H65" s="692"/>
      <c r="I65" s="692"/>
      <c r="J65" s="692"/>
      <c r="K65" s="692"/>
      <c r="L65" s="692"/>
      <c r="M65" s="692"/>
      <c r="N65" s="692"/>
      <c r="O65" s="692"/>
      <c r="P65" s="692"/>
      <c r="Q65" s="692"/>
      <c r="R65" s="692"/>
      <c r="S65" s="93"/>
    </row>
    <row r="66" spans="2:19" ht="26.25" customHeight="1">
      <c r="B66" s="209" t="s">
        <v>473</v>
      </c>
      <c r="C66" s="904" t="s">
        <v>477</v>
      </c>
      <c r="D66" s="905"/>
      <c r="E66" s="453"/>
      <c r="F66" s="453"/>
      <c r="G66" s="453"/>
      <c r="H66" s="453"/>
      <c r="I66" s="453"/>
      <c r="J66" s="453"/>
      <c r="K66" s="453"/>
      <c r="L66" s="453"/>
      <c r="M66" s="453"/>
      <c r="N66" s="453"/>
      <c r="O66" s="453"/>
      <c r="P66" s="453"/>
      <c r="Q66" s="900">
        <f>SUM(E66:P66)</f>
        <v>0</v>
      </c>
      <c r="R66" s="900"/>
      <c r="S66" s="93"/>
    </row>
    <row r="67" spans="2:19" ht="26.25" customHeight="1">
      <c r="B67" s="209" t="s">
        <v>474</v>
      </c>
      <c r="C67" s="906" t="s">
        <v>478</v>
      </c>
      <c r="D67" s="907"/>
      <c r="E67" s="453"/>
      <c r="F67" s="453"/>
      <c r="G67" s="453"/>
      <c r="H67" s="453"/>
      <c r="I67" s="453"/>
      <c r="J67" s="453"/>
      <c r="K67" s="453"/>
      <c r="L67" s="453"/>
      <c r="M67" s="453"/>
      <c r="N67" s="453"/>
      <c r="O67" s="453"/>
      <c r="P67" s="453"/>
      <c r="Q67" s="900">
        <f>SUM(E67:P67)</f>
        <v>0</v>
      </c>
      <c r="R67" s="900"/>
      <c r="S67" s="93"/>
    </row>
    <row r="68" spans="2:19" ht="26.25" customHeight="1">
      <c r="C68" s="17"/>
      <c r="D68" s="17"/>
      <c r="E68" s="17"/>
      <c r="F68" s="17"/>
      <c r="G68" s="17"/>
      <c r="H68" s="17"/>
      <c r="I68" s="17"/>
      <c r="J68" s="145"/>
      <c r="K68" s="146"/>
      <c r="L68" s="146"/>
      <c r="M68" s="146"/>
      <c r="N68" s="97"/>
      <c r="O68" s="90"/>
      <c r="P68" s="896" t="s">
        <v>209</v>
      </c>
      <c r="Q68" s="766"/>
      <c r="R68" s="655" t="e">
        <f>ROUNDDOWN(Q66/Q67*100,1)</f>
        <v>#DIV/0!</v>
      </c>
      <c r="S68" s="271" t="s">
        <v>392</v>
      </c>
    </row>
    <row r="70" spans="2:19" ht="26.25" customHeight="1">
      <c r="D70" s="494" t="s">
        <v>1161</v>
      </c>
      <c r="E70" s="901">
        <f>ROUNDDOWN(SUM(Q48,Q54,Q60,Q66),0)</f>
        <v>0</v>
      </c>
      <c r="F70" s="902"/>
      <c r="G70" s="903"/>
      <c r="H70" s="494" t="s">
        <v>1203</v>
      </c>
    </row>
    <row r="71" spans="2:19" ht="15.75" customHeight="1">
      <c r="H71" s="17"/>
    </row>
    <row r="72" spans="2:19" ht="15.75" customHeight="1">
      <c r="C72" s="494" t="s">
        <v>1068</v>
      </c>
      <c r="D72" s="271"/>
      <c r="E72" s="17"/>
      <c r="F72" s="17"/>
      <c r="G72" s="17"/>
      <c r="H72" s="17"/>
    </row>
    <row r="73" spans="2:19" ht="26.25" customHeight="1">
      <c r="C73" s="271"/>
      <c r="D73" s="494" t="s">
        <v>1069</v>
      </c>
      <c r="E73" s="893" t="str">
        <f>IF(データ参照シート!B2="バイオマス熱利用",データ参照シート!$B$199,"-")</f>
        <v>-</v>
      </c>
      <c r="F73" s="894"/>
      <c r="G73" s="895"/>
      <c r="H73" s="494" t="s">
        <v>1293</v>
      </c>
    </row>
  </sheetData>
  <sheetProtection sheet="1" objects="1" scenarios="1" insertColumns="0" insertRows="0"/>
  <mergeCells count="162">
    <mergeCell ref="J10:L10"/>
    <mergeCell ref="O10:Q10"/>
    <mergeCell ref="B2:K2"/>
    <mergeCell ref="E6:G6"/>
    <mergeCell ref="E7:G7"/>
    <mergeCell ref="E8:G8"/>
    <mergeCell ref="E9:G9"/>
    <mergeCell ref="E10:G10"/>
    <mergeCell ref="E13:G13"/>
    <mergeCell ref="E12:G12"/>
    <mergeCell ref="J5:L5"/>
    <mergeCell ref="O5:Q5"/>
    <mergeCell ref="J6:L6"/>
    <mergeCell ref="O6:Q6"/>
    <mergeCell ref="J7:L7"/>
    <mergeCell ref="O7:Q7"/>
    <mergeCell ref="J8:L8"/>
    <mergeCell ref="O8:Q8"/>
    <mergeCell ref="J9:L9"/>
    <mergeCell ref="O9:Q9"/>
    <mergeCell ref="O39:Q39"/>
    <mergeCell ref="J11:L11"/>
    <mergeCell ref="O11:Q11"/>
    <mergeCell ref="J16:L16"/>
    <mergeCell ref="O16:Q16"/>
    <mergeCell ref="J24:L24"/>
    <mergeCell ref="O24:Q24"/>
    <mergeCell ref="O12:Q12"/>
    <mergeCell ref="O13:Q13"/>
    <mergeCell ref="O17:Q17"/>
    <mergeCell ref="J32:L32"/>
    <mergeCell ref="O32:Q32"/>
    <mergeCell ref="O38:Q38"/>
    <mergeCell ref="J12:L12"/>
    <mergeCell ref="J13:L13"/>
    <mergeCell ref="J17:L17"/>
    <mergeCell ref="J21:L21"/>
    <mergeCell ref="O20:Q20"/>
    <mergeCell ref="O21:Q21"/>
    <mergeCell ref="O33:Q33"/>
    <mergeCell ref="O34:Q34"/>
    <mergeCell ref="O35:Q35"/>
    <mergeCell ref="O37:Q37"/>
    <mergeCell ref="J33:L33"/>
    <mergeCell ref="E25:G25"/>
    <mergeCell ref="E26:G26"/>
    <mergeCell ref="E27:G27"/>
    <mergeCell ref="E34:G34"/>
    <mergeCell ref="E38:G38"/>
    <mergeCell ref="E39:G39"/>
    <mergeCell ref="J34:L34"/>
    <mergeCell ref="J35:L35"/>
    <mergeCell ref="J37:L37"/>
    <mergeCell ref="J38:L38"/>
    <mergeCell ref="J39:L39"/>
    <mergeCell ref="E35:G35"/>
    <mergeCell ref="E37:G37"/>
    <mergeCell ref="P50:Q50"/>
    <mergeCell ref="E17:G17"/>
    <mergeCell ref="E18:G18"/>
    <mergeCell ref="E20:G20"/>
    <mergeCell ref="E21:G21"/>
    <mergeCell ref="J28:L28"/>
    <mergeCell ref="J29:L29"/>
    <mergeCell ref="J30:L30"/>
    <mergeCell ref="O30:Q30"/>
    <mergeCell ref="E33:G33"/>
    <mergeCell ref="E30:G30"/>
    <mergeCell ref="E28:G28"/>
    <mergeCell ref="O25:Q25"/>
    <mergeCell ref="O26:Q26"/>
    <mergeCell ref="O27:Q27"/>
    <mergeCell ref="O28:Q28"/>
    <mergeCell ref="E29:G29"/>
    <mergeCell ref="O29:Q29"/>
    <mergeCell ref="J25:L25"/>
    <mergeCell ref="J26:L26"/>
    <mergeCell ref="J27:L27"/>
    <mergeCell ref="J18:L18"/>
    <mergeCell ref="J20:L20"/>
    <mergeCell ref="O18:Q18"/>
    <mergeCell ref="Q46:R47"/>
    <mergeCell ref="K46:K47"/>
    <mergeCell ref="E46:E47"/>
    <mergeCell ref="F46:F47"/>
    <mergeCell ref="G46:G47"/>
    <mergeCell ref="C48:D48"/>
    <mergeCell ref="C49:D49"/>
    <mergeCell ref="B46:C47"/>
    <mergeCell ref="D46:D47"/>
    <mergeCell ref="Q48:R48"/>
    <mergeCell ref="Q49:R49"/>
    <mergeCell ref="N46:N47"/>
    <mergeCell ref="O46:O47"/>
    <mergeCell ref="P46:P47"/>
    <mergeCell ref="L46:L47"/>
    <mergeCell ref="M46:M47"/>
    <mergeCell ref="H46:H47"/>
    <mergeCell ref="I46:I47"/>
    <mergeCell ref="J46:J47"/>
    <mergeCell ref="C54:D54"/>
    <mergeCell ref="Q54:R54"/>
    <mergeCell ref="C55:D55"/>
    <mergeCell ref="Q55:R55"/>
    <mergeCell ref="I52:I53"/>
    <mergeCell ref="J52:J53"/>
    <mergeCell ref="K52:K53"/>
    <mergeCell ref="N52:N53"/>
    <mergeCell ref="L52:L53"/>
    <mergeCell ref="M52:M53"/>
    <mergeCell ref="B52:C53"/>
    <mergeCell ref="D52:D53"/>
    <mergeCell ref="E52:E53"/>
    <mergeCell ref="O52:O53"/>
    <mergeCell ref="P52:P53"/>
    <mergeCell ref="H52:H53"/>
    <mergeCell ref="Q52:R53"/>
    <mergeCell ref="F52:F53"/>
    <mergeCell ref="G52:G53"/>
    <mergeCell ref="L58:L59"/>
    <mergeCell ref="M58:M59"/>
    <mergeCell ref="N58:N59"/>
    <mergeCell ref="O58:O59"/>
    <mergeCell ref="P58:P59"/>
    <mergeCell ref="Q58:R59"/>
    <mergeCell ref="P56:Q56"/>
    <mergeCell ref="B58:C59"/>
    <mergeCell ref="D58:D59"/>
    <mergeCell ref="E58:E59"/>
    <mergeCell ref="F58:F59"/>
    <mergeCell ref="G58:G59"/>
    <mergeCell ref="H58:H59"/>
    <mergeCell ref="I58:I59"/>
    <mergeCell ref="J58:J59"/>
    <mergeCell ref="K58:K59"/>
    <mergeCell ref="C60:D60"/>
    <mergeCell ref="C67:D67"/>
    <mergeCell ref="C66:D66"/>
    <mergeCell ref="H64:H65"/>
    <mergeCell ref="Q60:R60"/>
    <mergeCell ref="C61:D61"/>
    <mergeCell ref="Q61:R61"/>
    <mergeCell ref="P62:Q62"/>
    <mergeCell ref="B64:C65"/>
    <mergeCell ref="D64:D65"/>
    <mergeCell ref="E64:E65"/>
    <mergeCell ref="F64:F65"/>
    <mergeCell ref="G64:G65"/>
    <mergeCell ref="I64:I65"/>
    <mergeCell ref="Q67:R67"/>
    <mergeCell ref="E73:G73"/>
    <mergeCell ref="P68:Q68"/>
    <mergeCell ref="N64:N65"/>
    <mergeCell ref="O64:O65"/>
    <mergeCell ref="P64:P65"/>
    <mergeCell ref="Q64:R65"/>
    <mergeCell ref="Q66:R66"/>
    <mergeCell ref="J64:J65"/>
    <mergeCell ref="K64:K65"/>
    <mergeCell ref="L64:L65"/>
    <mergeCell ref="M64:M65"/>
    <mergeCell ref="E70:G70"/>
  </mergeCells>
  <phoneticPr fontId="2"/>
  <conditionalFormatting sqref="J12:M13">
    <cfRule type="expression" dxfId="11" priority="24" stopIfTrue="1">
      <formula>$V$11=FALSE</formula>
    </cfRule>
  </conditionalFormatting>
  <conditionalFormatting sqref="J17:M21">
    <cfRule type="expression" dxfId="10" priority="23" stopIfTrue="1">
      <formula>$V$15=FALSE</formula>
    </cfRule>
  </conditionalFormatting>
  <conditionalFormatting sqref="J25:M30">
    <cfRule type="expression" dxfId="9" priority="22" stopIfTrue="1">
      <formula>$V$24=FALSE</formula>
    </cfRule>
  </conditionalFormatting>
  <conditionalFormatting sqref="J33:M39">
    <cfRule type="expression" dxfId="8" priority="21" stopIfTrue="1">
      <formula>$V$32=FALSE</formula>
    </cfRule>
  </conditionalFormatting>
  <conditionalFormatting sqref="O33:R39">
    <cfRule type="expression" dxfId="7" priority="12" stopIfTrue="1">
      <formula>$W$32=FALSE</formula>
    </cfRule>
  </conditionalFormatting>
  <conditionalFormatting sqref="O25:R30">
    <cfRule type="expression" dxfId="6" priority="11" stopIfTrue="1">
      <formula>$W$24=FALSE</formula>
    </cfRule>
  </conditionalFormatting>
  <conditionalFormatting sqref="O17:R21">
    <cfRule type="expression" dxfId="5" priority="10" stopIfTrue="1">
      <formula>$W$15=FALSE</formula>
    </cfRule>
  </conditionalFormatting>
  <conditionalFormatting sqref="O12:R13">
    <cfRule type="expression" dxfId="4" priority="9" stopIfTrue="1">
      <formula>$W$11=FALSE</formula>
    </cfRule>
  </conditionalFormatting>
  <conditionalFormatting sqref="B46:R49 P50:R50 B52:R55 P56:R56 B58:R61 P62:R62 B64:R67 P68:R68">
    <cfRule type="expression" dxfId="3" priority="7" stopIfTrue="1">
      <formula>$V$1&lt;&gt;"バイオマス熱利用"</formula>
    </cfRule>
  </conditionalFormatting>
  <dataValidations count="1">
    <dataValidation allowBlank="1" showErrorMessage="1" sqref="E48:P49 E54:P55 E60:P61 E66:P67"/>
  </dataValidations>
  <pageMargins left="0.43307086614173229" right="0" top="0.15748031496062992" bottom="0.15748031496062992" header="0.31496062992125984" footer="0.31496062992125984"/>
  <pageSetup paperSize="9" scale="90" fitToHeight="0" orientation="landscape" blackAndWhite="1" r:id="rId1"/>
  <rowBreaks count="2" manualBreakCount="2">
    <brk id="22" max="18" man="1"/>
    <brk id="40"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239946" r:id="rId4" name="Check Box 10">
              <controlPr defaultSize="0" autoFill="0" autoLine="0" autoPict="0">
                <anchor moveWithCells="1">
                  <from>
                    <xdr:col>3</xdr:col>
                    <xdr:colOff>1619250</xdr:colOff>
                    <xdr:row>42</xdr:row>
                    <xdr:rowOff>114300</xdr:rowOff>
                  </from>
                  <to>
                    <xdr:col>3</xdr:col>
                    <xdr:colOff>1876425</xdr:colOff>
                    <xdr:row>44</xdr:row>
                    <xdr:rowOff>66675</xdr:rowOff>
                  </to>
                </anchor>
              </controlPr>
            </control>
          </mc:Choice>
        </mc:AlternateContent>
        <mc:AlternateContent xmlns:mc="http://schemas.openxmlformats.org/markup-compatibility/2006">
          <mc:Choice Requires="x14">
            <control shapeId="3239947" r:id="rId5" name="Check Box 11">
              <controlPr defaultSize="0" autoFill="0" autoLine="0" autoPict="0">
                <anchor moveWithCells="1">
                  <from>
                    <xdr:col>5</xdr:col>
                    <xdr:colOff>314325</xdr:colOff>
                    <xdr:row>42</xdr:row>
                    <xdr:rowOff>114300</xdr:rowOff>
                  </from>
                  <to>
                    <xdr:col>6</xdr:col>
                    <xdr:colOff>0</xdr:colOff>
                    <xdr:row>44</xdr:row>
                    <xdr:rowOff>66675</xdr:rowOff>
                  </to>
                </anchor>
              </controlPr>
            </control>
          </mc:Choice>
        </mc:AlternateContent>
        <mc:AlternateContent xmlns:mc="http://schemas.openxmlformats.org/markup-compatibility/2006">
          <mc:Choice Requires="x14">
            <control shapeId="3239948" r:id="rId6" name="Check Box 12">
              <controlPr defaultSize="0" autoFill="0" autoLine="0" autoPict="0">
                <anchor moveWithCells="1">
                  <from>
                    <xdr:col>7</xdr:col>
                    <xdr:colOff>323850</xdr:colOff>
                    <xdr:row>42</xdr:row>
                    <xdr:rowOff>114300</xdr:rowOff>
                  </from>
                  <to>
                    <xdr:col>8</xdr:col>
                    <xdr:colOff>9525</xdr:colOff>
                    <xdr:row>44</xdr:row>
                    <xdr:rowOff>66675</xdr:rowOff>
                  </to>
                </anchor>
              </controlPr>
            </control>
          </mc:Choice>
        </mc:AlternateContent>
        <mc:AlternateContent xmlns:mc="http://schemas.openxmlformats.org/markup-compatibility/2006">
          <mc:Choice Requires="x14">
            <control shapeId="3239949" r:id="rId7" name="Check Box 13">
              <controlPr defaultSize="0" autoFill="0" autoLine="0" autoPict="0">
                <anchor moveWithCells="1">
                  <from>
                    <xdr:col>9</xdr:col>
                    <xdr:colOff>333375</xdr:colOff>
                    <xdr:row>42</xdr:row>
                    <xdr:rowOff>114300</xdr:rowOff>
                  </from>
                  <to>
                    <xdr:col>10</xdr:col>
                    <xdr:colOff>19050</xdr:colOff>
                    <xdr:row>44</xdr:row>
                    <xdr:rowOff>66675</xdr:rowOff>
                  </to>
                </anchor>
              </controlPr>
            </control>
          </mc:Choice>
        </mc:AlternateContent>
        <mc:AlternateContent xmlns:mc="http://schemas.openxmlformats.org/markup-compatibility/2006">
          <mc:Choice Requires="x14">
            <control shapeId="3239951" r:id="rId8" name="Check Box 15">
              <controlPr defaultSize="0" autoFill="0" autoLine="0" autoPict="0">
                <anchor moveWithCells="1">
                  <from>
                    <xdr:col>9</xdr:col>
                    <xdr:colOff>247650</xdr:colOff>
                    <xdr:row>10</xdr:row>
                    <xdr:rowOff>19050</xdr:rowOff>
                  </from>
                  <to>
                    <xdr:col>9</xdr:col>
                    <xdr:colOff>476250</xdr:colOff>
                    <xdr:row>10</xdr:row>
                    <xdr:rowOff>228600</xdr:rowOff>
                  </to>
                </anchor>
              </controlPr>
            </control>
          </mc:Choice>
        </mc:AlternateContent>
        <mc:AlternateContent xmlns:mc="http://schemas.openxmlformats.org/markup-compatibility/2006">
          <mc:Choice Requires="x14">
            <control shapeId="3239952" r:id="rId9" name="Check Box 16">
              <controlPr defaultSize="0" autoFill="0" autoLine="0" autoPict="0">
                <anchor moveWithCells="1">
                  <from>
                    <xdr:col>14</xdr:col>
                    <xdr:colOff>200025</xdr:colOff>
                    <xdr:row>10</xdr:row>
                    <xdr:rowOff>19050</xdr:rowOff>
                  </from>
                  <to>
                    <xdr:col>14</xdr:col>
                    <xdr:colOff>428625</xdr:colOff>
                    <xdr:row>10</xdr:row>
                    <xdr:rowOff>228600</xdr:rowOff>
                  </to>
                </anchor>
              </controlPr>
            </control>
          </mc:Choice>
        </mc:AlternateContent>
        <mc:AlternateContent xmlns:mc="http://schemas.openxmlformats.org/markup-compatibility/2006">
          <mc:Choice Requires="x14">
            <control shapeId="3239953" r:id="rId10" name="Check Box 17">
              <controlPr defaultSize="0" autoFill="0" autoLine="0" autoPict="0">
                <anchor moveWithCells="1">
                  <from>
                    <xdr:col>9</xdr:col>
                    <xdr:colOff>247650</xdr:colOff>
                    <xdr:row>14</xdr:row>
                    <xdr:rowOff>180975</xdr:rowOff>
                  </from>
                  <to>
                    <xdr:col>9</xdr:col>
                    <xdr:colOff>476250</xdr:colOff>
                    <xdr:row>15</xdr:row>
                    <xdr:rowOff>190500</xdr:rowOff>
                  </to>
                </anchor>
              </controlPr>
            </control>
          </mc:Choice>
        </mc:AlternateContent>
        <mc:AlternateContent xmlns:mc="http://schemas.openxmlformats.org/markup-compatibility/2006">
          <mc:Choice Requires="x14">
            <control shapeId="3239954" r:id="rId11" name="Check Box 18">
              <controlPr defaultSize="0" autoFill="0" autoLine="0" autoPict="0">
                <anchor moveWithCells="1">
                  <from>
                    <xdr:col>14</xdr:col>
                    <xdr:colOff>200025</xdr:colOff>
                    <xdr:row>14</xdr:row>
                    <xdr:rowOff>180975</xdr:rowOff>
                  </from>
                  <to>
                    <xdr:col>14</xdr:col>
                    <xdr:colOff>428625</xdr:colOff>
                    <xdr:row>15</xdr:row>
                    <xdr:rowOff>190500</xdr:rowOff>
                  </to>
                </anchor>
              </controlPr>
            </control>
          </mc:Choice>
        </mc:AlternateContent>
        <mc:AlternateContent xmlns:mc="http://schemas.openxmlformats.org/markup-compatibility/2006">
          <mc:Choice Requires="x14">
            <control shapeId="3239955" r:id="rId12" name="Check Box 19">
              <controlPr defaultSize="0" autoFill="0" autoLine="0" autoPict="0">
                <anchor moveWithCells="1">
                  <from>
                    <xdr:col>9</xdr:col>
                    <xdr:colOff>247650</xdr:colOff>
                    <xdr:row>22</xdr:row>
                    <xdr:rowOff>190500</xdr:rowOff>
                  </from>
                  <to>
                    <xdr:col>9</xdr:col>
                    <xdr:colOff>476250</xdr:colOff>
                    <xdr:row>24</xdr:row>
                    <xdr:rowOff>0</xdr:rowOff>
                  </to>
                </anchor>
              </controlPr>
            </control>
          </mc:Choice>
        </mc:AlternateContent>
        <mc:AlternateContent xmlns:mc="http://schemas.openxmlformats.org/markup-compatibility/2006">
          <mc:Choice Requires="x14">
            <control shapeId="3239956" r:id="rId13" name="Check Box 20">
              <controlPr defaultSize="0" autoFill="0" autoLine="0" autoPict="0">
                <anchor moveWithCells="1">
                  <from>
                    <xdr:col>14</xdr:col>
                    <xdr:colOff>200025</xdr:colOff>
                    <xdr:row>22</xdr:row>
                    <xdr:rowOff>190500</xdr:rowOff>
                  </from>
                  <to>
                    <xdr:col>14</xdr:col>
                    <xdr:colOff>428625</xdr:colOff>
                    <xdr:row>24</xdr:row>
                    <xdr:rowOff>0</xdr:rowOff>
                  </to>
                </anchor>
              </controlPr>
            </control>
          </mc:Choice>
        </mc:AlternateContent>
        <mc:AlternateContent xmlns:mc="http://schemas.openxmlformats.org/markup-compatibility/2006">
          <mc:Choice Requires="x14">
            <control shapeId="3239957" r:id="rId14" name="Check Box 21">
              <controlPr defaultSize="0" autoFill="0" autoLine="0" autoPict="0">
                <anchor moveWithCells="1">
                  <from>
                    <xdr:col>9</xdr:col>
                    <xdr:colOff>247650</xdr:colOff>
                    <xdr:row>30</xdr:row>
                    <xdr:rowOff>190500</xdr:rowOff>
                  </from>
                  <to>
                    <xdr:col>9</xdr:col>
                    <xdr:colOff>476250</xdr:colOff>
                    <xdr:row>32</xdr:row>
                    <xdr:rowOff>0</xdr:rowOff>
                  </to>
                </anchor>
              </controlPr>
            </control>
          </mc:Choice>
        </mc:AlternateContent>
        <mc:AlternateContent xmlns:mc="http://schemas.openxmlformats.org/markup-compatibility/2006">
          <mc:Choice Requires="x14">
            <control shapeId="3239958" r:id="rId15" name="Check Box 22">
              <controlPr defaultSize="0" autoFill="0" autoLine="0" autoPict="0">
                <anchor moveWithCells="1">
                  <from>
                    <xdr:col>14</xdr:col>
                    <xdr:colOff>200025</xdr:colOff>
                    <xdr:row>30</xdr:row>
                    <xdr:rowOff>190500</xdr:rowOff>
                  </from>
                  <to>
                    <xdr:col>14</xdr:col>
                    <xdr:colOff>428625</xdr:colOff>
                    <xdr:row>32</xdr:row>
                    <xdr:rowOff>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theme="3" tint="-0.249977111117893"/>
    <pageSetUpPr fitToPage="1"/>
  </sheetPr>
  <dimension ref="A1:W86"/>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2.453125" style="9" customWidth="1"/>
    <col min="5" max="13" width="5.453125" style="9" customWidth="1"/>
    <col min="14" max="14" width="5.453125" style="82" customWidth="1"/>
    <col min="15" max="15" width="5.453125" style="10" customWidth="1"/>
    <col min="16" max="16" width="5.453125" style="9" customWidth="1"/>
    <col min="17" max="17" width="4.54296875" style="9" customWidth="1"/>
    <col min="18" max="19" width="6.36328125" style="9" customWidth="1"/>
    <col min="20" max="20" width="8.7265625" style="9" customWidth="1"/>
    <col min="21" max="23" width="8.7265625" style="9" hidden="1" customWidth="1"/>
    <col min="24" max="24" width="8.7265625" style="9" customWidth="1"/>
    <col min="25" max="16384" width="8.7265625" style="9"/>
  </cols>
  <sheetData>
    <row r="1" spans="1:23" ht="18.75" customHeight="1">
      <c r="A1" s="168" t="s">
        <v>906</v>
      </c>
      <c r="B1" s="7"/>
      <c r="S1" s="287"/>
      <c r="V1" s="9">
        <f>データ参照シート!B2</f>
        <v>0</v>
      </c>
    </row>
    <row r="2" spans="1:23" ht="22.5" customHeight="1">
      <c r="B2" s="914" t="s">
        <v>393</v>
      </c>
      <c r="C2" s="915"/>
      <c r="D2" s="915"/>
      <c r="E2" s="915"/>
      <c r="F2" s="915"/>
      <c r="G2" s="915"/>
      <c r="H2" s="915"/>
      <c r="I2" s="915"/>
      <c r="J2" s="915"/>
      <c r="K2" s="915"/>
      <c r="L2" s="200"/>
      <c r="M2" s="200"/>
    </row>
    <row r="3" spans="1:23" ht="9.75" customHeight="1">
      <c r="B3" s="7"/>
    </row>
    <row r="4" spans="1:23" ht="18.75" customHeight="1">
      <c r="B4" s="90" t="s">
        <v>871</v>
      </c>
    </row>
    <row r="5" spans="1:23" ht="18.75" customHeight="1">
      <c r="B5" s="90"/>
      <c r="C5" s="90" t="s">
        <v>548</v>
      </c>
      <c r="K5" s="234"/>
      <c r="P5" s="234"/>
    </row>
    <row r="6" spans="1:23" ht="18.75" customHeight="1">
      <c r="B6" s="90"/>
      <c r="D6" s="93" t="s">
        <v>387</v>
      </c>
      <c r="E6" s="956"/>
      <c r="F6" s="957"/>
      <c r="G6" s="958"/>
      <c r="K6" s="234"/>
      <c r="N6" s="234"/>
      <c r="O6" s="9"/>
      <c r="Q6" s="234"/>
    </row>
    <row r="7" spans="1:23" ht="18.75" customHeight="1">
      <c r="B7" s="90"/>
      <c r="C7" s="552"/>
      <c r="D7" s="553"/>
      <c r="E7" s="553"/>
      <c r="F7" s="553"/>
      <c r="G7" s="553"/>
      <c r="H7" s="553"/>
      <c r="I7" s="553"/>
      <c r="J7" s="553"/>
      <c r="K7" s="553"/>
      <c r="L7" s="553"/>
      <c r="M7" s="553"/>
      <c r="N7" s="535"/>
      <c r="O7" s="13"/>
      <c r="P7" s="553"/>
      <c r="Q7" s="553"/>
      <c r="R7" s="553"/>
    </row>
    <row r="8" spans="1:23" ht="18.75" customHeight="1">
      <c r="B8" s="90"/>
      <c r="D8" s="93" t="s">
        <v>385</v>
      </c>
      <c r="E8" s="970">
        <f>データ参照シート!B82</f>
        <v>0</v>
      </c>
      <c r="F8" s="971"/>
      <c r="G8" s="972"/>
      <c r="H8" s="93" t="s">
        <v>549</v>
      </c>
      <c r="K8" s="234"/>
      <c r="N8" s="234"/>
      <c r="O8" s="9"/>
      <c r="Q8" s="234"/>
      <c r="V8" s="386" t="s">
        <v>876</v>
      </c>
      <c r="W8" s="386" t="s">
        <v>877</v>
      </c>
    </row>
    <row r="9" spans="1:23" s="82" customFormat="1" ht="18.75" customHeight="1">
      <c r="A9" s="8"/>
      <c r="B9" s="90"/>
      <c r="C9" s="554"/>
      <c r="D9" s="553"/>
      <c r="E9" s="553"/>
      <c r="F9" s="553"/>
      <c r="G9" s="553"/>
      <c r="H9" s="553"/>
      <c r="I9" s="553"/>
      <c r="J9" s="931"/>
      <c r="K9" s="932"/>
      <c r="L9" s="932"/>
      <c r="M9" s="553"/>
      <c r="N9" s="535"/>
      <c r="O9" s="931"/>
      <c r="P9" s="932"/>
      <c r="Q9" s="932"/>
      <c r="R9" s="553"/>
      <c r="S9" s="535"/>
      <c r="U9" s="387">
        <f>C9</f>
        <v>0</v>
      </c>
      <c r="V9" s="387" t="b">
        <v>0</v>
      </c>
      <c r="W9" s="387" t="b">
        <v>0</v>
      </c>
    </row>
    <row r="10" spans="1:23" s="82" customFormat="1" ht="18.75" customHeight="1">
      <c r="A10" s="8"/>
      <c r="B10" s="90"/>
      <c r="C10" s="8"/>
      <c r="D10" s="93" t="s">
        <v>1249</v>
      </c>
      <c r="E10" s="977"/>
      <c r="F10" s="917"/>
      <c r="G10" s="918"/>
      <c r="H10" s="9"/>
      <c r="J10" s="939"/>
      <c r="K10" s="939"/>
      <c r="L10" s="940"/>
      <c r="M10" s="13"/>
      <c r="N10" s="535"/>
      <c r="O10" s="939"/>
      <c r="P10" s="939"/>
      <c r="Q10" s="940"/>
      <c r="R10" s="13"/>
      <c r="U10" s="387"/>
      <c r="V10" s="387"/>
      <c r="W10" s="387"/>
    </row>
    <row r="11" spans="1:23" s="82" customFormat="1" ht="18.75" customHeight="1">
      <c r="A11" s="8"/>
      <c r="B11" s="90"/>
      <c r="C11" s="8"/>
      <c r="D11" s="93" t="s">
        <v>1250</v>
      </c>
      <c r="E11" s="978"/>
      <c r="F11" s="979"/>
      <c r="G11" s="980"/>
      <c r="H11" s="9"/>
      <c r="I11" s="9"/>
      <c r="J11" s="985"/>
      <c r="K11" s="985"/>
      <c r="L11" s="985"/>
      <c r="M11" s="13"/>
      <c r="N11" s="535"/>
      <c r="O11" s="985"/>
      <c r="P11" s="951"/>
      <c r="Q11" s="952"/>
      <c r="R11" s="13"/>
      <c r="U11" s="387"/>
      <c r="V11" s="387"/>
      <c r="W11" s="387"/>
    </row>
    <row r="12" spans="1:23" s="82" customFormat="1" ht="18.75" customHeight="1">
      <c r="A12" s="8"/>
      <c r="B12" s="90"/>
      <c r="C12" s="8"/>
      <c r="D12" s="93" t="s">
        <v>388</v>
      </c>
      <c r="E12" s="919"/>
      <c r="F12" s="920"/>
      <c r="G12" s="921"/>
      <c r="H12" s="308" t="str">
        <f>IF(E11&lt;&gt;"気体","ｋｇ/日","Ｎｍ３/日")</f>
        <v>ｋｇ/日</v>
      </c>
      <c r="I12" s="9"/>
      <c r="J12" s="941"/>
      <c r="K12" s="941"/>
      <c r="L12" s="942"/>
      <c r="M12" s="549"/>
      <c r="N12" s="535"/>
      <c r="O12" s="941"/>
      <c r="P12" s="941"/>
      <c r="Q12" s="942"/>
      <c r="R12" s="549"/>
      <c r="U12" s="387"/>
      <c r="V12" s="387"/>
      <c r="W12" s="387"/>
    </row>
    <row r="13" spans="1:23" ht="18.75" customHeight="1">
      <c r="B13" s="90"/>
      <c r="D13" s="93" t="s">
        <v>389</v>
      </c>
      <c r="E13" s="981"/>
      <c r="F13" s="982"/>
      <c r="G13" s="983"/>
      <c r="H13" s="308" t="str">
        <f>IF(E11&lt;&gt;"気体","ＭＪ/ｋｇ","ＭＪ/Ｎｍ３")</f>
        <v>ＭＪ/ｋｇ</v>
      </c>
      <c r="J13" s="941"/>
      <c r="K13" s="941"/>
      <c r="L13" s="942"/>
      <c r="M13" s="549"/>
      <c r="N13" s="535"/>
      <c r="O13" s="941"/>
      <c r="P13" s="941"/>
      <c r="Q13" s="942"/>
      <c r="R13" s="549"/>
      <c r="U13" s="385"/>
      <c r="V13" s="385"/>
      <c r="W13" s="385"/>
    </row>
    <row r="14" spans="1:23" ht="18.75" customHeight="1">
      <c r="B14" s="90"/>
      <c r="D14" s="93"/>
      <c r="E14" s="555"/>
      <c r="F14" s="555"/>
      <c r="G14" s="556"/>
      <c r="H14" s="501"/>
      <c r="I14" s="10"/>
      <c r="J14" s="547"/>
      <c r="K14" s="547"/>
      <c r="L14" s="548"/>
      <c r="M14" s="501"/>
      <c r="O14" s="547"/>
      <c r="P14" s="547"/>
      <c r="Q14" s="548"/>
      <c r="R14" s="501"/>
      <c r="U14" s="385"/>
      <c r="V14" s="385"/>
      <c r="W14" s="385"/>
    </row>
    <row r="15" spans="1:23" ht="18.75" customHeight="1">
      <c r="B15" s="90"/>
      <c r="C15" s="552"/>
      <c r="D15" s="553"/>
      <c r="E15" s="553"/>
      <c r="F15" s="553"/>
      <c r="G15" s="553"/>
      <c r="H15" s="553"/>
      <c r="I15" s="553"/>
      <c r="J15" s="553"/>
      <c r="K15" s="553"/>
      <c r="L15" s="553"/>
      <c r="M15" s="553"/>
      <c r="N15" s="535"/>
      <c r="O15" s="13"/>
      <c r="P15" s="553"/>
      <c r="Q15" s="553"/>
      <c r="R15" s="553"/>
      <c r="U15" s="385"/>
      <c r="V15" s="386" t="s">
        <v>876</v>
      </c>
      <c r="W15" s="386" t="s">
        <v>877</v>
      </c>
    </row>
    <row r="16" spans="1:23" s="82" customFormat="1" ht="15.75" customHeight="1">
      <c r="A16" s="8"/>
      <c r="B16" s="8"/>
      <c r="C16" s="554" t="s">
        <v>573</v>
      </c>
      <c r="D16" s="553"/>
      <c r="E16" s="553"/>
      <c r="F16" s="553"/>
      <c r="G16" s="553"/>
      <c r="H16" s="553"/>
      <c r="I16" s="553"/>
      <c r="J16" s="928" t="s">
        <v>872</v>
      </c>
      <c r="K16" s="929"/>
      <c r="L16" s="929"/>
      <c r="M16" s="553"/>
      <c r="N16" s="535"/>
      <c r="O16" s="928" t="s">
        <v>873</v>
      </c>
      <c r="P16" s="929"/>
      <c r="Q16" s="929"/>
      <c r="R16" s="553"/>
      <c r="S16" s="535"/>
      <c r="U16" s="387" t="str">
        <f>C16</f>
        <v>・バイオマス燃料製造設備</v>
      </c>
      <c r="V16" s="387" t="b">
        <v>0</v>
      </c>
      <c r="W16" s="387" t="b">
        <v>0</v>
      </c>
    </row>
    <row r="17" spans="1:23" s="82" customFormat="1" ht="15.75" customHeight="1">
      <c r="A17" s="8"/>
      <c r="B17" s="8"/>
      <c r="C17" s="90"/>
      <c r="D17" s="192" t="s">
        <v>181</v>
      </c>
      <c r="E17" s="977"/>
      <c r="F17" s="917"/>
      <c r="G17" s="918"/>
      <c r="H17" s="9"/>
      <c r="J17" s="916"/>
      <c r="K17" s="917"/>
      <c r="L17" s="918"/>
      <c r="M17" s="9"/>
      <c r="O17" s="916"/>
      <c r="P17" s="917"/>
      <c r="Q17" s="918"/>
      <c r="R17" s="9"/>
      <c r="U17" s="387"/>
      <c r="V17" s="387"/>
      <c r="W17" s="387"/>
    </row>
    <row r="18" spans="1:23" s="82" customFormat="1" ht="15.75" customHeight="1">
      <c r="A18" s="8"/>
      <c r="B18" s="8"/>
      <c r="C18" s="90"/>
      <c r="D18" s="192" t="s">
        <v>306</v>
      </c>
      <c r="E18" s="916"/>
      <c r="F18" s="917"/>
      <c r="G18" s="918"/>
      <c r="H18" s="9"/>
      <c r="I18" s="9"/>
      <c r="J18" s="916"/>
      <c r="K18" s="917"/>
      <c r="L18" s="918"/>
      <c r="M18" s="9"/>
      <c r="O18" s="916"/>
      <c r="P18" s="917"/>
      <c r="Q18" s="918"/>
      <c r="R18" s="9"/>
      <c r="U18" s="387"/>
      <c r="V18" s="387"/>
      <c r="W18" s="387"/>
    </row>
    <row r="19" spans="1:23" s="82" customFormat="1" ht="15.75" customHeight="1">
      <c r="A19" s="8"/>
      <c r="B19" s="8"/>
      <c r="C19" s="90"/>
      <c r="D19" s="192" t="s">
        <v>390</v>
      </c>
      <c r="E19" s="967"/>
      <c r="F19" s="968"/>
      <c r="G19" s="969"/>
      <c r="H19" s="9"/>
      <c r="I19" s="9"/>
      <c r="J19" s="967"/>
      <c r="K19" s="968"/>
      <c r="L19" s="969"/>
      <c r="M19" s="9"/>
      <c r="O19" s="967"/>
      <c r="P19" s="968"/>
      <c r="Q19" s="969"/>
      <c r="R19" s="9"/>
      <c r="U19" s="387"/>
      <c r="V19" s="387"/>
      <c r="W19" s="387"/>
    </row>
    <row r="20" spans="1:23" s="82" customFormat="1" ht="15.75" customHeight="1">
      <c r="A20" s="8"/>
      <c r="B20" s="8"/>
      <c r="C20" s="90"/>
      <c r="D20" s="192" t="s">
        <v>391</v>
      </c>
      <c r="E20" s="984"/>
      <c r="F20" s="968"/>
      <c r="G20" s="969"/>
      <c r="H20" s="9"/>
      <c r="I20" s="9"/>
      <c r="J20" s="967"/>
      <c r="K20" s="968"/>
      <c r="L20" s="969"/>
      <c r="M20" s="9"/>
      <c r="O20" s="967"/>
      <c r="P20" s="968"/>
      <c r="Q20" s="969"/>
      <c r="R20" s="9"/>
      <c r="U20" s="387"/>
      <c r="V20" s="387"/>
      <c r="W20" s="387"/>
    </row>
    <row r="21" spans="1:23" s="82" customFormat="1" ht="15.75" customHeight="1">
      <c r="A21" s="8"/>
      <c r="B21" s="8"/>
      <c r="C21" s="243"/>
      <c r="D21" s="240"/>
      <c r="E21" s="240"/>
      <c r="F21" s="240"/>
      <c r="G21" s="240"/>
      <c r="H21" s="240"/>
      <c r="I21" s="240"/>
      <c r="J21" s="240"/>
      <c r="K21" s="240"/>
      <c r="L21" s="240"/>
      <c r="M21" s="240"/>
      <c r="N21" s="241"/>
      <c r="O21" s="242"/>
      <c r="P21" s="240"/>
      <c r="Q21" s="240"/>
      <c r="R21" s="240"/>
      <c r="U21" s="387"/>
      <c r="V21" s="386"/>
      <c r="W21" s="386"/>
    </row>
    <row r="22" spans="1:23" s="82" customFormat="1" ht="15.75" customHeight="1">
      <c r="A22" s="8"/>
      <c r="B22" s="8"/>
      <c r="C22" s="90" t="s">
        <v>290</v>
      </c>
      <c r="D22" s="192"/>
      <c r="E22" s="9"/>
      <c r="F22" s="9"/>
      <c r="G22" s="9"/>
      <c r="H22" s="9"/>
      <c r="I22" s="9"/>
      <c r="J22" s="9"/>
      <c r="K22" s="9"/>
      <c r="L22" s="9"/>
      <c r="M22" s="9"/>
      <c r="O22" s="10"/>
      <c r="P22" s="9"/>
      <c r="Q22" s="9"/>
      <c r="R22" s="9"/>
      <c r="U22" s="387"/>
      <c r="V22" s="386"/>
      <c r="W22" s="386"/>
    </row>
    <row r="23" spans="1:23" s="82" customFormat="1" ht="15.75" customHeight="1">
      <c r="A23" s="8"/>
      <c r="B23" s="8"/>
      <c r="D23" s="192" t="s">
        <v>1174</v>
      </c>
      <c r="E23" s="984"/>
      <c r="F23" s="968"/>
      <c r="G23" s="969"/>
      <c r="H23" s="9"/>
      <c r="I23" s="192" t="s">
        <v>1174</v>
      </c>
      <c r="K23" s="984"/>
      <c r="L23" s="968"/>
      <c r="M23" s="969"/>
      <c r="O23" s="192" t="s">
        <v>1174</v>
      </c>
      <c r="P23" s="192"/>
      <c r="Q23" s="916"/>
      <c r="R23" s="917"/>
      <c r="S23" s="918"/>
      <c r="U23" s="387"/>
      <c r="V23" s="387"/>
      <c r="W23" s="387"/>
    </row>
    <row r="24" spans="1:23" s="82" customFormat="1" ht="15.75" customHeight="1">
      <c r="A24" s="8"/>
      <c r="B24" s="8"/>
      <c r="C24" s="8"/>
      <c r="D24" s="91" t="s">
        <v>181</v>
      </c>
      <c r="E24" s="916"/>
      <c r="F24" s="917"/>
      <c r="G24" s="918"/>
      <c r="H24" s="9"/>
      <c r="I24" s="91" t="s">
        <v>181</v>
      </c>
      <c r="K24" s="916"/>
      <c r="L24" s="917"/>
      <c r="M24" s="918"/>
      <c r="O24" s="91" t="s">
        <v>181</v>
      </c>
      <c r="P24" s="91"/>
      <c r="Q24" s="916"/>
      <c r="R24" s="917"/>
      <c r="S24" s="918"/>
      <c r="U24" s="387"/>
      <c r="V24" s="387"/>
      <c r="W24" s="387"/>
    </row>
    <row r="25" spans="1:23" s="82" customFormat="1" ht="15.75" customHeight="1">
      <c r="A25" s="8"/>
      <c r="B25" s="8"/>
      <c r="C25" s="8"/>
      <c r="D25" s="192" t="s">
        <v>306</v>
      </c>
      <c r="E25" s="916"/>
      <c r="F25" s="917"/>
      <c r="G25" s="918"/>
      <c r="H25" s="9"/>
      <c r="I25" s="192" t="s">
        <v>306</v>
      </c>
      <c r="K25" s="916"/>
      <c r="L25" s="917"/>
      <c r="M25" s="918"/>
      <c r="O25" s="192" t="s">
        <v>306</v>
      </c>
      <c r="P25" s="192"/>
      <c r="Q25" s="967"/>
      <c r="R25" s="968"/>
      <c r="S25" s="969"/>
      <c r="U25" s="387"/>
      <c r="V25" s="387"/>
      <c r="W25" s="387"/>
    </row>
    <row r="26" spans="1:23" s="82" customFormat="1" ht="15.75" customHeight="1">
      <c r="A26" s="8"/>
      <c r="B26" s="8"/>
      <c r="C26" s="8"/>
      <c r="D26" s="192" t="s">
        <v>391</v>
      </c>
      <c r="E26" s="984"/>
      <c r="F26" s="968"/>
      <c r="G26" s="969"/>
      <c r="H26" s="9"/>
      <c r="I26" s="192" t="s">
        <v>391</v>
      </c>
      <c r="K26" s="967"/>
      <c r="L26" s="968"/>
      <c r="M26" s="969"/>
      <c r="O26" s="192" t="s">
        <v>391</v>
      </c>
      <c r="P26" s="192"/>
      <c r="Q26" s="916"/>
      <c r="R26" s="917"/>
      <c r="S26" s="918"/>
      <c r="U26" s="387"/>
      <c r="V26" s="387"/>
      <c r="W26" s="387"/>
    </row>
    <row r="27" spans="1:23" s="82" customFormat="1" ht="15.75" customHeight="1">
      <c r="A27" s="8"/>
      <c r="B27" s="8"/>
      <c r="C27" s="8"/>
      <c r="D27" s="192"/>
      <c r="E27" s="536"/>
      <c r="F27" s="537"/>
      <c r="G27" s="538"/>
      <c r="H27" s="10"/>
      <c r="I27" s="539"/>
      <c r="K27" s="537"/>
      <c r="L27" s="537"/>
      <c r="M27" s="538"/>
      <c r="O27" s="539"/>
      <c r="P27" s="539"/>
      <c r="Q27" s="540"/>
      <c r="R27" s="540"/>
      <c r="S27" s="541"/>
      <c r="U27" s="387"/>
      <c r="V27" s="387"/>
      <c r="W27" s="387"/>
    </row>
    <row r="28" spans="1:23" s="82" customFormat="1" ht="15.75" customHeight="1">
      <c r="A28" s="8"/>
      <c r="B28" s="8"/>
      <c r="C28" s="8"/>
      <c r="D28" s="192" t="s">
        <v>1174</v>
      </c>
      <c r="E28" s="984"/>
      <c r="F28" s="968"/>
      <c r="G28" s="969"/>
      <c r="H28" s="9"/>
      <c r="I28" s="192" t="s">
        <v>1174</v>
      </c>
      <c r="K28" s="984"/>
      <c r="L28" s="968"/>
      <c r="M28" s="969"/>
      <c r="O28" s="192" t="s">
        <v>1174</v>
      </c>
      <c r="P28" s="192"/>
      <c r="Q28" s="916"/>
      <c r="R28" s="917"/>
      <c r="S28" s="918"/>
      <c r="U28" s="387"/>
      <c r="V28" s="387"/>
      <c r="W28" s="387"/>
    </row>
    <row r="29" spans="1:23" s="82" customFormat="1" ht="15.75" customHeight="1">
      <c r="A29" s="8"/>
      <c r="B29" s="8"/>
      <c r="C29" s="8"/>
      <c r="D29" s="91" t="s">
        <v>181</v>
      </c>
      <c r="E29" s="916"/>
      <c r="F29" s="917"/>
      <c r="G29" s="918"/>
      <c r="H29" s="9"/>
      <c r="I29" s="91" t="s">
        <v>181</v>
      </c>
      <c r="K29" s="916"/>
      <c r="L29" s="917"/>
      <c r="M29" s="918"/>
      <c r="O29" s="91" t="s">
        <v>181</v>
      </c>
      <c r="P29" s="91"/>
      <c r="Q29" s="916"/>
      <c r="R29" s="917"/>
      <c r="S29" s="918"/>
      <c r="U29" s="387"/>
      <c r="V29" s="387"/>
      <c r="W29" s="387"/>
    </row>
    <row r="30" spans="1:23" s="82" customFormat="1" ht="15.75" customHeight="1">
      <c r="A30" s="8"/>
      <c r="B30" s="8"/>
      <c r="C30" s="8"/>
      <c r="D30" s="192" t="s">
        <v>306</v>
      </c>
      <c r="E30" s="916"/>
      <c r="F30" s="917"/>
      <c r="G30" s="918"/>
      <c r="H30" s="9"/>
      <c r="I30" s="192" t="s">
        <v>306</v>
      </c>
      <c r="K30" s="916"/>
      <c r="L30" s="917"/>
      <c r="M30" s="918"/>
      <c r="O30" s="192" t="s">
        <v>306</v>
      </c>
      <c r="P30" s="192"/>
      <c r="Q30" s="967"/>
      <c r="R30" s="968"/>
      <c r="S30" s="969"/>
      <c r="U30" s="387"/>
      <c r="V30" s="387"/>
      <c r="W30" s="387"/>
    </row>
    <row r="31" spans="1:23" s="82" customFormat="1" ht="15.75" customHeight="1">
      <c r="A31" s="8"/>
      <c r="B31" s="8"/>
      <c r="C31" s="8"/>
      <c r="D31" s="192" t="s">
        <v>391</v>
      </c>
      <c r="E31" s="984"/>
      <c r="F31" s="968"/>
      <c r="G31" s="969"/>
      <c r="H31" s="9"/>
      <c r="I31" s="192" t="s">
        <v>391</v>
      </c>
      <c r="K31" s="967"/>
      <c r="L31" s="968"/>
      <c r="M31" s="969"/>
      <c r="O31" s="192" t="s">
        <v>391</v>
      </c>
      <c r="P31" s="192"/>
      <c r="Q31" s="916"/>
      <c r="R31" s="917"/>
      <c r="S31" s="918"/>
      <c r="U31" s="387"/>
      <c r="V31" s="387"/>
      <c r="W31" s="387"/>
    </row>
    <row r="32" spans="1:23" s="82" customFormat="1" ht="15.75" customHeight="1">
      <c r="A32" s="8"/>
      <c r="B32" s="8"/>
      <c r="C32" s="239"/>
      <c r="D32" s="244"/>
      <c r="E32" s="240"/>
      <c r="F32" s="240"/>
      <c r="G32" s="245"/>
      <c r="H32" s="240"/>
      <c r="I32" s="246"/>
      <c r="J32" s="240"/>
      <c r="K32" s="240"/>
      <c r="L32" s="240"/>
      <c r="M32" s="240"/>
      <c r="N32" s="241"/>
      <c r="O32" s="242"/>
      <c r="P32" s="240"/>
      <c r="Q32" s="240"/>
      <c r="R32" s="240"/>
      <c r="U32" s="387"/>
      <c r="V32" s="386"/>
      <c r="W32" s="386"/>
    </row>
    <row r="33" spans="1:23" s="82" customFormat="1" ht="15.75" customHeight="1">
      <c r="A33" s="8"/>
      <c r="B33" s="8"/>
      <c r="C33" s="90" t="s">
        <v>874</v>
      </c>
      <c r="D33" s="9"/>
      <c r="E33" s="9"/>
      <c r="F33" s="9"/>
      <c r="G33" s="9"/>
      <c r="H33" s="9"/>
      <c r="I33" s="18"/>
      <c r="J33" s="931"/>
      <c r="K33" s="929"/>
      <c r="L33" s="929"/>
      <c r="M33" s="9"/>
      <c r="O33" s="931"/>
      <c r="P33" s="932"/>
      <c r="Q33" s="929"/>
      <c r="R33" s="9"/>
      <c r="S33" s="533"/>
      <c r="U33" s="387"/>
      <c r="V33" s="387"/>
      <c r="W33" s="387"/>
    </row>
    <row r="34" spans="1:23" s="82" customFormat="1" ht="15.75" customHeight="1">
      <c r="A34" s="8"/>
      <c r="B34" s="8"/>
      <c r="C34" s="8"/>
      <c r="D34" s="192" t="s">
        <v>1174</v>
      </c>
      <c r="E34" s="984"/>
      <c r="F34" s="968"/>
      <c r="G34" s="969"/>
      <c r="H34" s="9"/>
      <c r="I34" s="192" t="s">
        <v>1174</v>
      </c>
      <c r="J34" s="542"/>
      <c r="K34" s="984"/>
      <c r="L34" s="968"/>
      <c r="M34" s="969"/>
      <c r="O34" s="534" t="s">
        <v>1174</v>
      </c>
      <c r="P34" s="543"/>
      <c r="Q34" s="916"/>
      <c r="R34" s="917"/>
      <c r="S34" s="918"/>
    </row>
    <row r="35" spans="1:23" s="82" customFormat="1" ht="15.75" customHeight="1">
      <c r="A35" s="8"/>
      <c r="B35" s="8"/>
      <c r="C35" s="8"/>
      <c r="D35" s="91" t="s">
        <v>181</v>
      </c>
      <c r="E35" s="916"/>
      <c r="F35" s="917"/>
      <c r="G35" s="918"/>
      <c r="H35" s="9"/>
      <c r="I35" s="91" t="s">
        <v>181</v>
      </c>
      <c r="K35" s="916"/>
      <c r="L35" s="917"/>
      <c r="M35" s="918"/>
      <c r="O35" s="91" t="s">
        <v>181</v>
      </c>
      <c r="P35" s="91"/>
      <c r="Q35" s="916"/>
      <c r="R35" s="917"/>
      <c r="S35" s="918"/>
    </row>
    <row r="36" spans="1:23" s="82" customFormat="1" ht="15.75" customHeight="1">
      <c r="A36" s="8"/>
      <c r="B36" s="8"/>
      <c r="C36" s="8"/>
      <c r="D36" s="192" t="s">
        <v>306</v>
      </c>
      <c r="E36" s="916"/>
      <c r="F36" s="917"/>
      <c r="G36" s="918"/>
      <c r="H36" s="9"/>
      <c r="I36" s="192" t="s">
        <v>306</v>
      </c>
      <c r="K36" s="916"/>
      <c r="L36" s="917"/>
      <c r="M36" s="918"/>
      <c r="O36" s="192" t="s">
        <v>306</v>
      </c>
      <c r="P36" s="192"/>
      <c r="Q36" s="967"/>
      <c r="R36" s="968"/>
      <c r="S36" s="969"/>
    </row>
    <row r="37" spans="1:23" s="82" customFormat="1" ht="15.75" customHeight="1">
      <c r="A37" s="8"/>
      <c r="B37" s="8"/>
      <c r="C37" s="8"/>
      <c r="D37" s="192" t="s">
        <v>391</v>
      </c>
      <c r="E37" s="984"/>
      <c r="F37" s="968"/>
      <c r="G37" s="969"/>
      <c r="H37" s="9"/>
      <c r="I37" s="192" t="s">
        <v>391</v>
      </c>
      <c r="K37" s="967"/>
      <c r="L37" s="968"/>
      <c r="M37" s="969"/>
      <c r="O37" s="192" t="s">
        <v>391</v>
      </c>
      <c r="P37" s="192"/>
      <c r="Q37" s="916"/>
      <c r="R37" s="917"/>
      <c r="S37" s="918"/>
    </row>
    <row r="38" spans="1:23" s="82" customFormat="1" ht="15.75" customHeight="1">
      <c r="A38" s="8"/>
      <c r="B38" s="8"/>
      <c r="C38" s="8"/>
      <c r="D38" s="192"/>
      <c r="E38" s="537"/>
      <c r="F38" s="537"/>
      <c r="G38" s="538"/>
      <c r="H38" s="10"/>
      <c r="I38" s="10"/>
      <c r="J38" s="537"/>
      <c r="K38" s="537"/>
      <c r="L38" s="538"/>
      <c r="M38" s="10"/>
      <c r="O38" s="537"/>
      <c r="P38" s="537"/>
      <c r="Q38" s="538"/>
      <c r="R38" s="9"/>
    </row>
    <row r="39" spans="1:23" s="82" customFormat="1" ht="15.75" customHeight="1">
      <c r="A39" s="8"/>
      <c r="B39" s="8"/>
      <c r="C39" s="8"/>
      <c r="D39" s="192" t="s">
        <v>1174</v>
      </c>
      <c r="E39" s="984"/>
      <c r="F39" s="968"/>
      <c r="G39" s="969"/>
      <c r="H39" s="9"/>
      <c r="I39" s="192" t="s">
        <v>1174</v>
      </c>
      <c r="K39" s="984"/>
      <c r="L39" s="968"/>
      <c r="M39" s="969"/>
      <c r="O39" s="192" t="s">
        <v>1174</v>
      </c>
      <c r="P39" s="192"/>
      <c r="Q39" s="916"/>
      <c r="R39" s="917"/>
      <c r="S39" s="918"/>
    </row>
    <row r="40" spans="1:23" s="82" customFormat="1" ht="15.75" customHeight="1">
      <c r="A40" s="8"/>
      <c r="B40" s="8"/>
      <c r="C40" s="8"/>
      <c r="D40" s="91" t="s">
        <v>181</v>
      </c>
      <c r="E40" s="916"/>
      <c r="F40" s="917"/>
      <c r="G40" s="918"/>
      <c r="H40" s="9"/>
      <c r="I40" s="91" t="s">
        <v>181</v>
      </c>
      <c r="K40" s="916"/>
      <c r="L40" s="917"/>
      <c r="M40" s="918"/>
      <c r="O40" s="91" t="s">
        <v>181</v>
      </c>
      <c r="P40" s="91"/>
      <c r="Q40" s="916"/>
      <c r="R40" s="917"/>
      <c r="S40" s="918"/>
    </row>
    <row r="41" spans="1:23" s="82" customFormat="1" ht="15.75" customHeight="1">
      <c r="A41" s="8"/>
      <c r="B41" s="8"/>
      <c r="C41" s="8"/>
      <c r="D41" s="192" t="s">
        <v>306</v>
      </c>
      <c r="E41" s="916"/>
      <c r="F41" s="917"/>
      <c r="G41" s="918"/>
      <c r="H41" s="9"/>
      <c r="I41" s="192" t="s">
        <v>306</v>
      </c>
      <c r="K41" s="916"/>
      <c r="L41" s="917"/>
      <c r="M41" s="918"/>
      <c r="O41" s="192" t="s">
        <v>306</v>
      </c>
      <c r="P41" s="192"/>
      <c r="Q41" s="967"/>
      <c r="R41" s="968"/>
      <c r="S41" s="969"/>
    </row>
    <row r="42" spans="1:23" s="82" customFormat="1" ht="15.75" customHeight="1">
      <c r="A42" s="8"/>
      <c r="B42" s="8"/>
      <c r="C42" s="8"/>
      <c r="D42" s="192" t="s">
        <v>391</v>
      </c>
      <c r="E42" s="984"/>
      <c r="F42" s="968"/>
      <c r="G42" s="969"/>
      <c r="H42" s="9"/>
      <c r="I42" s="192" t="s">
        <v>391</v>
      </c>
      <c r="K42" s="967"/>
      <c r="L42" s="968"/>
      <c r="M42" s="969"/>
      <c r="O42" s="192" t="s">
        <v>391</v>
      </c>
      <c r="P42" s="192"/>
      <c r="Q42" s="916"/>
      <c r="R42" s="917"/>
      <c r="S42" s="918"/>
    </row>
    <row r="43" spans="1:23" s="82" customFormat="1" ht="15.75" customHeight="1">
      <c r="A43" s="8"/>
      <c r="B43" s="8"/>
      <c r="C43" s="8"/>
      <c r="D43" s="192"/>
      <c r="E43" s="9"/>
      <c r="F43" s="9"/>
      <c r="G43" s="142"/>
      <c r="H43" s="9"/>
      <c r="I43" s="18"/>
      <c r="J43" s="9"/>
      <c r="K43" s="9"/>
      <c r="L43" s="9"/>
      <c r="M43" s="9"/>
      <c r="O43" s="10"/>
      <c r="P43" s="9"/>
      <c r="Q43" s="9"/>
      <c r="R43" s="9"/>
    </row>
    <row r="44" spans="1:23" ht="15.75" customHeight="1">
      <c r="B44" s="93" t="s">
        <v>358</v>
      </c>
      <c r="C44" s="9"/>
    </row>
    <row r="45" spans="1:23" ht="15.75" customHeight="1">
      <c r="B45" s="93"/>
      <c r="C45" s="93" t="s">
        <v>668</v>
      </c>
      <c r="H45" s="93"/>
    </row>
    <row r="46" spans="1:23" ht="15.75" customHeight="1">
      <c r="B46" s="93"/>
      <c r="C46" s="93"/>
      <c r="D46" s="285"/>
      <c r="E46" s="237"/>
      <c r="F46" s="237"/>
      <c r="G46" s="247"/>
      <c r="H46" s="93"/>
    </row>
    <row r="47" spans="1:23" ht="15.75" customHeight="1">
      <c r="B47" s="93"/>
      <c r="C47" s="93"/>
      <c r="D47" s="93"/>
      <c r="H47" s="93"/>
      <c r="N47" s="975" t="s">
        <v>551</v>
      </c>
      <c r="O47" s="976"/>
      <c r="P47" s="1023" t="str">
        <f>IF(E11&lt;&gt;"気体","ｋｇ","Ｎｍ３")</f>
        <v>ｋｇ</v>
      </c>
      <c r="Q47" s="1024"/>
      <c r="R47" s="93" t="s">
        <v>880</v>
      </c>
    </row>
    <row r="48" spans="1:23" ht="15.75" customHeight="1">
      <c r="B48" s="93"/>
      <c r="C48" s="93"/>
      <c r="D48" s="1021" t="s">
        <v>669</v>
      </c>
      <c r="E48" s="991"/>
      <c r="F48" s="990" t="s">
        <v>670</v>
      </c>
      <c r="G48" s="991"/>
      <c r="H48" s="994" t="s">
        <v>809</v>
      </c>
      <c r="I48" s="995"/>
      <c r="J48" s="995"/>
      <c r="K48" s="995"/>
      <c r="L48" s="995"/>
      <c r="M48" s="995"/>
      <c r="N48" s="995"/>
      <c r="O48" s="995"/>
      <c r="P48" s="995"/>
      <c r="Q48" s="996"/>
    </row>
    <row r="49" spans="2:17" ht="15.75" customHeight="1" thickBot="1">
      <c r="B49" s="93"/>
      <c r="C49" s="93"/>
      <c r="D49" s="1022"/>
      <c r="E49" s="993"/>
      <c r="F49" s="992"/>
      <c r="G49" s="993"/>
      <c r="H49" s="988"/>
      <c r="I49" s="989"/>
      <c r="J49" s="1001"/>
      <c r="K49" s="989"/>
      <c r="L49" s="1001"/>
      <c r="M49" s="989"/>
      <c r="N49" s="1001"/>
      <c r="O49" s="1002"/>
      <c r="P49" s="1019" t="s">
        <v>550</v>
      </c>
      <c r="Q49" s="1020"/>
    </row>
    <row r="50" spans="2:17" ht="15.75" customHeight="1" thickTop="1">
      <c r="B50" s="93"/>
      <c r="C50" s="93"/>
      <c r="D50" s="986" t="s">
        <v>671</v>
      </c>
      <c r="E50" s="987"/>
      <c r="F50" s="997"/>
      <c r="G50" s="998"/>
      <c r="H50" s="1011"/>
      <c r="I50" s="1012"/>
      <c r="J50" s="1013"/>
      <c r="K50" s="1012"/>
      <c r="L50" s="1013"/>
      <c r="M50" s="1012"/>
      <c r="N50" s="1013"/>
      <c r="O50" s="1014"/>
      <c r="P50" s="1015">
        <f t="shared" ref="P50:P55" si="0">SUM(H50:O50)</f>
        <v>0</v>
      </c>
      <c r="Q50" s="1016"/>
    </row>
    <row r="51" spans="2:17" ht="15.75" customHeight="1">
      <c r="B51" s="93"/>
      <c r="C51" s="93"/>
      <c r="D51" s="999" t="s">
        <v>672</v>
      </c>
      <c r="E51" s="1000"/>
      <c r="F51" s="1003"/>
      <c r="G51" s="1004"/>
      <c r="H51" s="1010"/>
      <c r="I51" s="1006"/>
      <c r="J51" s="1005"/>
      <c r="K51" s="1006"/>
      <c r="L51" s="1005"/>
      <c r="M51" s="1006"/>
      <c r="N51" s="1005"/>
      <c r="O51" s="1007"/>
      <c r="P51" s="1017">
        <f t="shared" si="0"/>
        <v>0</v>
      </c>
      <c r="Q51" s="1018"/>
    </row>
    <row r="52" spans="2:17" ht="15.75" customHeight="1">
      <c r="B52" s="93"/>
      <c r="C52" s="93"/>
      <c r="D52" s="999" t="s">
        <v>673</v>
      </c>
      <c r="E52" s="1000"/>
      <c r="F52" s="1003"/>
      <c r="G52" s="1004"/>
      <c r="H52" s="1010"/>
      <c r="I52" s="1006"/>
      <c r="J52" s="1005"/>
      <c r="K52" s="1006"/>
      <c r="L52" s="1005"/>
      <c r="M52" s="1006"/>
      <c r="N52" s="1005"/>
      <c r="O52" s="1007"/>
      <c r="P52" s="1017">
        <f t="shared" si="0"/>
        <v>0</v>
      </c>
      <c r="Q52" s="1018"/>
    </row>
    <row r="53" spans="2:17" ht="15.75" customHeight="1">
      <c r="B53" s="93"/>
      <c r="C53" s="93"/>
      <c r="D53" s="999" t="s">
        <v>674</v>
      </c>
      <c r="E53" s="1000"/>
      <c r="F53" s="1003"/>
      <c r="G53" s="1004"/>
      <c r="H53" s="1010"/>
      <c r="I53" s="1006"/>
      <c r="J53" s="1005"/>
      <c r="K53" s="1006"/>
      <c r="L53" s="1005"/>
      <c r="M53" s="1006"/>
      <c r="N53" s="1005"/>
      <c r="O53" s="1007"/>
      <c r="P53" s="1017">
        <f t="shared" si="0"/>
        <v>0</v>
      </c>
      <c r="Q53" s="1018"/>
    </row>
    <row r="54" spans="2:17" ht="15.75" customHeight="1">
      <c r="B54" s="93"/>
      <c r="C54" s="93"/>
      <c r="D54" s="999" t="s">
        <v>675</v>
      </c>
      <c r="E54" s="1000"/>
      <c r="F54" s="1003"/>
      <c r="G54" s="1004"/>
      <c r="H54" s="1010"/>
      <c r="I54" s="1006"/>
      <c r="J54" s="1005"/>
      <c r="K54" s="1006"/>
      <c r="L54" s="1005"/>
      <c r="M54" s="1006"/>
      <c r="N54" s="1005"/>
      <c r="O54" s="1007"/>
      <c r="P54" s="1017">
        <f t="shared" si="0"/>
        <v>0</v>
      </c>
      <c r="Q54" s="1018"/>
    </row>
    <row r="55" spans="2:17" ht="15.75" customHeight="1">
      <c r="B55" s="93"/>
      <c r="C55" s="93"/>
      <c r="D55" s="999"/>
      <c r="E55" s="1000"/>
      <c r="F55" s="1003"/>
      <c r="G55" s="1004"/>
      <c r="H55" s="1010"/>
      <c r="I55" s="1006"/>
      <c r="J55" s="1005"/>
      <c r="K55" s="1006"/>
      <c r="L55" s="1005"/>
      <c r="M55" s="1006"/>
      <c r="N55" s="1005"/>
      <c r="O55" s="1007"/>
      <c r="P55" s="1008">
        <f t="shared" si="0"/>
        <v>0</v>
      </c>
      <c r="Q55" s="1009"/>
    </row>
    <row r="56" spans="2:17" ht="15.75" customHeight="1">
      <c r="B56" s="93"/>
      <c r="C56" s="93"/>
      <c r="D56" s="999"/>
      <c r="E56" s="1000"/>
      <c r="F56" s="1003"/>
      <c r="G56" s="1004"/>
      <c r="H56" s="1010"/>
      <c r="I56" s="1006"/>
      <c r="J56" s="1005"/>
      <c r="K56" s="1006"/>
      <c r="L56" s="1005"/>
      <c r="M56" s="1006"/>
      <c r="N56" s="1005"/>
      <c r="O56" s="1007"/>
      <c r="P56" s="1008"/>
      <c r="Q56" s="1009"/>
    </row>
    <row r="57" spans="2:17" ht="15.75" customHeight="1">
      <c r="B57" s="93"/>
      <c r="C57" s="93"/>
      <c r="D57" s="999"/>
      <c r="E57" s="1000"/>
      <c r="F57" s="1003"/>
      <c r="G57" s="1004"/>
      <c r="H57" s="1010"/>
      <c r="I57" s="1006"/>
      <c r="J57" s="1005"/>
      <c r="K57" s="1006"/>
      <c r="L57" s="1005"/>
      <c r="M57" s="1006"/>
      <c r="N57" s="1005"/>
      <c r="O57" s="1007"/>
      <c r="P57" s="1008"/>
      <c r="Q57" s="1009"/>
    </row>
    <row r="58" spans="2:17" ht="15.75" customHeight="1">
      <c r="B58" s="93"/>
      <c r="C58" s="93"/>
      <c r="D58" s="999"/>
      <c r="E58" s="1000"/>
      <c r="F58" s="1003"/>
      <c r="G58" s="1004"/>
      <c r="H58" s="1010"/>
      <c r="I58" s="1006"/>
      <c r="J58" s="1005"/>
      <c r="K58" s="1006"/>
      <c r="L58" s="1005"/>
      <c r="M58" s="1006"/>
      <c r="N58" s="1005"/>
      <c r="O58" s="1007"/>
      <c r="P58" s="1008"/>
      <c r="Q58" s="1009"/>
    </row>
    <row r="59" spans="2:17" ht="15.75" customHeight="1">
      <c r="B59" s="93"/>
      <c r="C59" s="93"/>
      <c r="D59" s="999"/>
      <c r="E59" s="1000"/>
      <c r="F59" s="1003"/>
      <c r="G59" s="1004"/>
      <c r="H59" s="1010"/>
      <c r="I59" s="1006"/>
      <c r="J59" s="1005"/>
      <c r="K59" s="1006"/>
      <c r="L59" s="1005"/>
      <c r="M59" s="1006"/>
      <c r="N59" s="1005"/>
      <c r="O59" s="1007"/>
      <c r="P59" s="1008"/>
      <c r="Q59" s="1009"/>
    </row>
    <row r="60" spans="2:17" ht="15.75" customHeight="1">
      <c r="B60" s="93"/>
      <c r="C60" s="93"/>
      <c r="D60" s="999"/>
      <c r="E60" s="1000"/>
      <c r="F60" s="1003"/>
      <c r="G60" s="1004"/>
      <c r="H60" s="1010"/>
      <c r="I60" s="1006"/>
      <c r="J60" s="1005"/>
      <c r="K60" s="1006"/>
      <c r="L60" s="1005"/>
      <c r="M60" s="1006"/>
      <c r="N60" s="1005"/>
      <c r="O60" s="1007"/>
      <c r="P60" s="1008"/>
      <c r="Q60" s="1009"/>
    </row>
    <row r="61" spans="2:17" ht="15.75" customHeight="1">
      <c r="B61" s="93"/>
      <c r="C61" s="93"/>
      <c r="D61" s="999"/>
      <c r="E61" s="1000"/>
      <c r="F61" s="1003"/>
      <c r="G61" s="1004"/>
      <c r="H61" s="1010"/>
      <c r="I61" s="1006"/>
      <c r="J61" s="1005"/>
      <c r="K61" s="1006"/>
      <c r="L61" s="1005"/>
      <c r="M61" s="1006"/>
      <c r="N61" s="1005"/>
      <c r="O61" s="1007"/>
      <c r="P61" s="1008"/>
      <c r="Q61" s="1009"/>
    </row>
    <row r="62" spans="2:17" ht="15.75" customHeight="1">
      <c r="B62" s="93"/>
      <c r="C62" s="93"/>
      <c r="D62" s="999"/>
      <c r="E62" s="1000"/>
      <c r="F62" s="1003"/>
      <c r="G62" s="1004"/>
      <c r="H62" s="1010"/>
      <c r="I62" s="1006"/>
      <c r="J62" s="1005"/>
      <c r="K62" s="1006"/>
      <c r="L62" s="1005"/>
      <c r="M62" s="1006"/>
      <c r="N62" s="1005"/>
      <c r="O62" s="1007"/>
      <c r="P62" s="1008"/>
      <c r="Q62" s="1009"/>
    </row>
    <row r="63" spans="2:17" ht="15.75" customHeight="1">
      <c r="B63" s="93"/>
      <c r="C63" s="93"/>
      <c r="D63" s="999"/>
      <c r="E63" s="1000"/>
      <c r="F63" s="1003"/>
      <c r="G63" s="1004"/>
      <c r="H63" s="1010"/>
      <c r="I63" s="1006"/>
      <c r="J63" s="1005"/>
      <c r="K63" s="1006"/>
      <c r="L63" s="1005"/>
      <c r="M63" s="1006"/>
      <c r="N63" s="1005"/>
      <c r="O63" s="1007"/>
      <c r="P63" s="1008"/>
      <c r="Q63" s="1009"/>
    </row>
    <row r="64" spans="2:17" ht="15.75" customHeight="1">
      <c r="B64" s="93"/>
      <c r="C64" s="93"/>
      <c r="D64" s="999"/>
      <c r="E64" s="1000"/>
      <c r="F64" s="1003"/>
      <c r="G64" s="1004"/>
      <c r="H64" s="1010"/>
      <c r="I64" s="1006"/>
      <c r="J64" s="1005"/>
      <c r="K64" s="1006"/>
      <c r="L64" s="1005"/>
      <c r="M64" s="1006"/>
      <c r="N64" s="1005"/>
      <c r="O64" s="1007"/>
      <c r="P64" s="1008"/>
      <c r="Q64" s="1009"/>
    </row>
    <row r="65" spans="2:18" ht="15.75" customHeight="1">
      <c r="B65" s="93"/>
      <c r="C65" s="9"/>
      <c r="D65" s="19"/>
      <c r="E65" s="238"/>
      <c r="N65" s="9"/>
      <c r="O65" s="9"/>
    </row>
    <row r="66" spans="2:18" ht="15.75" customHeight="1">
      <c r="B66" s="93"/>
      <c r="C66" s="9"/>
      <c r="D66" s="93" t="s">
        <v>677</v>
      </c>
      <c r="F66" s="1025">
        <f>MAX(F50:G64)</f>
        <v>0</v>
      </c>
      <c r="G66" s="1026"/>
      <c r="H66" s="309" t="str">
        <f>P47</f>
        <v>ｋｇ</v>
      </c>
    </row>
    <row r="67" spans="2:18" ht="15.75" customHeight="1">
      <c r="B67" s="93"/>
      <c r="C67" s="9"/>
      <c r="D67" s="93" t="s">
        <v>676</v>
      </c>
      <c r="F67" s="1025">
        <f>MAX(P50:Q64)</f>
        <v>0</v>
      </c>
      <c r="G67" s="1026"/>
      <c r="H67" s="309" t="str">
        <f>P47</f>
        <v>ｋｇ</v>
      </c>
    </row>
    <row r="68" spans="2:18" ht="15.75" customHeight="1">
      <c r="B68" s="93"/>
      <c r="C68" s="9"/>
      <c r="D68" s="93" t="s">
        <v>1162</v>
      </c>
      <c r="F68" s="1025">
        <f>ROUNDDOWN((E13*$F$66)/1000,0)</f>
        <v>0</v>
      </c>
      <c r="G68" s="1026"/>
      <c r="H68" s="501" t="s">
        <v>1204</v>
      </c>
    </row>
    <row r="69" spans="2:18" ht="15.75" customHeight="1">
      <c r="B69" s="93"/>
      <c r="C69" s="9"/>
      <c r="D69" s="93" t="s">
        <v>678</v>
      </c>
      <c r="F69" s="1025" t="e">
        <f>F67/F66*100</f>
        <v>#DIV/0!</v>
      </c>
      <c r="G69" s="1026"/>
      <c r="H69" s="93" t="s">
        <v>544</v>
      </c>
    </row>
    <row r="70" spans="2:18" ht="15.75" customHeight="1">
      <c r="B70" s="93"/>
      <c r="C70" s="9"/>
      <c r="D70" s="93"/>
      <c r="F70" s="346"/>
      <c r="G70" s="347"/>
      <c r="H70" s="93"/>
    </row>
    <row r="71" spans="2:18" ht="15.75" customHeight="1">
      <c r="B71" s="93"/>
      <c r="C71" s="93" t="s">
        <v>983</v>
      </c>
      <c r="D71" s="93"/>
      <c r="F71" s="346"/>
      <c r="G71" s="347"/>
      <c r="H71" s="93"/>
    </row>
    <row r="72" spans="2:18" ht="18.75" customHeight="1">
      <c r="B72" s="93"/>
      <c r="C72" s="9"/>
      <c r="D72" s="1033" t="s">
        <v>989</v>
      </c>
      <c r="E72" s="1034"/>
      <c r="F72" s="1034"/>
      <c r="G72" s="1034"/>
      <c r="H72" s="1034"/>
      <c r="I72" s="1034"/>
      <c r="J72" s="1034"/>
      <c r="K72" s="1034"/>
      <c r="L72" s="1034"/>
      <c r="M72" s="1034"/>
      <c r="N72" s="1034"/>
      <c r="O72" s="1034"/>
      <c r="P72" s="1034"/>
      <c r="Q72" s="1034"/>
      <c r="R72" s="1034"/>
    </row>
    <row r="73" spans="2:18" ht="21" customHeight="1">
      <c r="B73" s="93"/>
      <c r="C73" s="9"/>
      <c r="D73" s="1027" t="s">
        <v>992</v>
      </c>
      <c r="E73" s="1028"/>
      <c r="F73" s="1028"/>
      <c r="G73" s="1028"/>
      <c r="H73" s="1028"/>
      <c r="I73" s="1028"/>
      <c r="J73" s="1028"/>
      <c r="K73" s="1028"/>
      <c r="L73" s="1028"/>
      <c r="M73" s="1028"/>
      <c r="N73" s="1028"/>
      <c r="O73" s="1028"/>
      <c r="P73" s="1028"/>
      <c r="Q73" s="1029"/>
    </row>
    <row r="74" spans="2:18" ht="21" customHeight="1">
      <c r="B74" s="93"/>
      <c r="C74" s="9"/>
      <c r="D74" s="1030"/>
      <c r="E74" s="1031"/>
      <c r="F74" s="1031"/>
      <c r="G74" s="1031"/>
      <c r="H74" s="1031"/>
      <c r="I74" s="1031"/>
      <c r="J74" s="1031"/>
      <c r="K74" s="1031"/>
      <c r="L74" s="1031"/>
      <c r="M74" s="1031"/>
      <c r="N74" s="1031"/>
      <c r="O74" s="1031"/>
      <c r="P74" s="1031"/>
      <c r="Q74" s="1032"/>
    </row>
    <row r="75" spans="2:18" ht="15.75" customHeight="1">
      <c r="B75" s="93"/>
      <c r="C75" s="9"/>
      <c r="D75" s="348" t="s">
        <v>990</v>
      </c>
      <c r="E75" s="349" t="s">
        <v>991</v>
      </c>
      <c r="F75" s="350"/>
      <c r="G75" s="351"/>
      <c r="H75" s="349"/>
      <c r="I75" s="352"/>
      <c r="J75" s="352"/>
      <c r="K75" s="352"/>
      <c r="L75" s="352"/>
      <c r="M75" s="352"/>
      <c r="N75" s="353"/>
      <c r="O75" s="352"/>
      <c r="P75" s="352"/>
      <c r="Q75" s="354"/>
    </row>
    <row r="76" spans="2:18" ht="15.75" customHeight="1">
      <c r="B76" s="93"/>
      <c r="C76" s="9"/>
      <c r="D76" s="93"/>
      <c r="F76" s="346"/>
      <c r="G76" s="347"/>
      <c r="H76" s="93"/>
    </row>
    <row r="77" spans="2:18" ht="15.75" customHeight="1">
      <c r="B77" s="93"/>
      <c r="C77" s="494" t="s">
        <v>1068</v>
      </c>
      <c r="D77" s="271"/>
      <c r="E77" s="17"/>
      <c r="F77" s="17"/>
      <c r="G77" s="17"/>
      <c r="H77" s="17"/>
    </row>
    <row r="78" spans="2:18" ht="26.25" customHeight="1">
      <c r="C78" s="271"/>
      <c r="D78" s="494" t="s">
        <v>1069</v>
      </c>
      <c r="E78" s="893" t="str">
        <f>IF(データ参照シート!B2="バイオマス燃料製造",データ参照シート!$B$199,"-")</f>
        <v>-</v>
      </c>
      <c r="F78" s="894"/>
      <c r="G78" s="895"/>
      <c r="H78" s="494" t="s">
        <v>1293</v>
      </c>
      <c r="N78" s="9"/>
      <c r="O78" s="12"/>
    </row>
    <row r="79" spans="2:18" ht="15.75" customHeight="1">
      <c r="N79" s="98"/>
      <c r="O79" s="98"/>
    </row>
    <row r="84" spans="1:18" ht="15.75" customHeight="1">
      <c r="C84" s="1"/>
    </row>
    <row r="85" spans="1:18" s="10" customFormat="1" ht="15.75" customHeight="1">
      <c r="A85" s="8"/>
      <c r="B85" s="8"/>
      <c r="C85" s="8"/>
      <c r="D85" s="9"/>
      <c r="E85" s="9"/>
      <c r="F85" s="9"/>
      <c r="G85" s="9"/>
      <c r="H85" s="9"/>
      <c r="I85" s="9"/>
      <c r="J85" s="9"/>
      <c r="K85" s="9"/>
      <c r="L85" s="9"/>
      <c r="M85" s="9"/>
      <c r="N85" s="81"/>
      <c r="P85" s="9"/>
      <c r="Q85" s="9"/>
      <c r="R85" s="9"/>
    </row>
    <row r="86" spans="1:18" s="10" customFormat="1" ht="15.75" customHeight="1">
      <c r="A86" s="8"/>
      <c r="B86" s="8"/>
      <c r="C86" s="8"/>
      <c r="D86" s="9"/>
      <c r="E86" s="9"/>
      <c r="F86" s="9"/>
      <c r="G86" s="9"/>
      <c r="H86" s="9"/>
      <c r="I86" s="9"/>
      <c r="J86" s="9"/>
      <c r="K86" s="9"/>
      <c r="L86" s="9"/>
      <c r="M86" s="9"/>
      <c r="N86" s="83"/>
      <c r="P86" s="9"/>
      <c r="Q86" s="9"/>
      <c r="R86" s="9"/>
    </row>
  </sheetData>
  <sheetProtection sheet="1" objects="1" scenarios="1" insertColumns="0" insertRows="0"/>
  <mergeCells count="203">
    <mergeCell ref="E41:G41"/>
    <mergeCell ref="K41:M41"/>
    <mergeCell ref="Q41:S41"/>
    <mergeCell ref="E42:G42"/>
    <mergeCell ref="K42:M42"/>
    <mergeCell ref="Q42:S42"/>
    <mergeCell ref="Q35:S35"/>
    <mergeCell ref="K36:M36"/>
    <mergeCell ref="Q36:S36"/>
    <mergeCell ref="K37:M37"/>
    <mergeCell ref="Q37:S37"/>
    <mergeCell ref="E39:G39"/>
    <mergeCell ref="K39:M39"/>
    <mergeCell ref="Q39:S39"/>
    <mergeCell ref="E40:G40"/>
    <mergeCell ref="K40:M40"/>
    <mergeCell ref="Q40:S40"/>
    <mergeCell ref="D73:Q74"/>
    <mergeCell ref="K25:M25"/>
    <mergeCell ref="Q24:S24"/>
    <mergeCell ref="F58:G58"/>
    <mergeCell ref="F59:G59"/>
    <mergeCell ref="J33:L33"/>
    <mergeCell ref="O33:Q33"/>
    <mergeCell ref="F56:G56"/>
    <mergeCell ref="F57:G57"/>
    <mergeCell ref="P57:Q57"/>
    <mergeCell ref="P58:Q58"/>
    <mergeCell ref="P59:Q59"/>
    <mergeCell ref="P63:Q63"/>
    <mergeCell ref="F60:G60"/>
    <mergeCell ref="F61:G61"/>
    <mergeCell ref="F62:G62"/>
    <mergeCell ref="F63:G63"/>
    <mergeCell ref="N61:O61"/>
    <mergeCell ref="N62:O62"/>
    <mergeCell ref="N63:O63"/>
    <mergeCell ref="L63:M63"/>
    <mergeCell ref="L61:M61"/>
    <mergeCell ref="L57:M57"/>
    <mergeCell ref="D72:R72"/>
    <mergeCell ref="P62:Q62"/>
    <mergeCell ref="P52:Q52"/>
    <mergeCell ref="P53:Q53"/>
    <mergeCell ref="P54:Q54"/>
    <mergeCell ref="P55:Q55"/>
    <mergeCell ref="P56:Q56"/>
    <mergeCell ref="L62:M62"/>
    <mergeCell ref="N59:O59"/>
    <mergeCell ref="N60:O60"/>
    <mergeCell ref="L59:M59"/>
    <mergeCell ref="L60:M60"/>
    <mergeCell ref="N58:O58"/>
    <mergeCell ref="L55:M55"/>
    <mergeCell ref="L56:M56"/>
    <mergeCell ref="F69:G69"/>
    <mergeCell ref="F68:G68"/>
    <mergeCell ref="N52:O52"/>
    <mergeCell ref="N53:O53"/>
    <mergeCell ref="N54:O54"/>
    <mergeCell ref="N55:O55"/>
    <mergeCell ref="N56:O56"/>
    <mergeCell ref="N57:O57"/>
    <mergeCell ref="L58:M58"/>
    <mergeCell ref="L52:M52"/>
    <mergeCell ref="L53:M53"/>
    <mergeCell ref="L54:M54"/>
    <mergeCell ref="F66:G66"/>
    <mergeCell ref="F67:G67"/>
    <mergeCell ref="J57:K57"/>
    <mergeCell ref="J58:K58"/>
    <mergeCell ref="J53:K53"/>
    <mergeCell ref="J54:K54"/>
    <mergeCell ref="J64:K64"/>
    <mergeCell ref="H63:I63"/>
    <mergeCell ref="J63:K63"/>
    <mergeCell ref="L51:M51"/>
    <mergeCell ref="N51:O51"/>
    <mergeCell ref="P49:Q49"/>
    <mergeCell ref="D48:E49"/>
    <mergeCell ref="P47:Q47"/>
    <mergeCell ref="P60:Q60"/>
    <mergeCell ref="P61:Q61"/>
    <mergeCell ref="D57:E57"/>
    <mergeCell ref="D58:E58"/>
    <mergeCell ref="D59:E59"/>
    <mergeCell ref="D60:E60"/>
    <mergeCell ref="F52:G52"/>
    <mergeCell ref="F53:G53"/>
    <mergeCell ref="F54:G54"/>
    <mergeCell ref="F55:G55"/>
    <mergeCell ref="J49:K49"/>
    <mergeCell ref="D62:E62"/>
    <mergeCell ref="D51:E51"/>
    <mergeCell ref="D61:E61"/>
    <mergeCell ref="J52:K52"/>
    <mergeCell ref="H58:I58"/>
    <mergeCell ref="H59:I59"/>
    <mergeCell ref="D52:E52"/>
    <mergeCell ref="J55:K55"/>
    <mergeCell ref="J56:K56"/>
    <mergeCell ref="J51:K51"/>
    <mergeCell ref="H52:I52"/>
    <mergeCell ref="H53:I53"/>
    <mergeCell ref="H54:I54"/>
    <mergeCell ref="H55:I55"/>
    <mergeCell ref="H56:I56"/>
    <mergeCell ref="H57:I57"/>
    <mergeCell ref="J59:K59"/>
    <mergeCell ref="J60:K60"/>
    <mergeCell ref="J61:K61"/>
    <mergeCell ref="J62:K62"/>
    <mergeCell ref="D64:E64"/>
    <mergeCell ref="L49:M49"/>
    <mergeCell ref="N49:O49"/>
    <mergeCell ref="F51:G51"/>
    <mergeCell ref="L64:M64"/>
    <mergeCell ref="N64:O64"/>
    <mergeCell ref="P64:Q64"/>
    <mergeCell ref="H64:I64"/>
    <mergeCell ref="H50:I50"/>
    <mergeCell ref="J50:K50"/>
    <mergeCell ref="L50:M50"/>
    <mergeCell ref="N50:O50"/>
    <mergeCell ref="P50:Q50"/>
    <mergeCell ref="H51:I51"/>
    <mergeCell ref="F64:G64"/>
    <mergeCell ref="H60:I60"/>
    <mergeCell ref="H61:I61"/>
    <mergeCell ref="H62:I62"/>
    <mergeCell ref="P51:Q51"/>
    <mergeCell ref="D53:E53"/>
    <mergeCell ref="D54:E54"/>
    <mergeCell ref="D55:E55"/>
    <mergeCell ref="D56:E56"/>
    <mergeCell ref="D63:E63"/>
    <mergeCell ref="K23:M23"/>
    <mergeCell ref="D50:E50"/>
    <mergeCell ref="H49:I49"/>
    <mergeCell ref="F48:G49"/>
    <mergeCell ref="H48:Q48"/>
    <mergeCell ref="F50:G50"/>
    <mergeCell ref="Q26:S26"/>
    <mergeCell ref="E28:G28"/>
    <mergeCell ref="K28:M28"/>
    <mergeCell ref="Q28:S28"/>
    <mergeCell ref="K29:M29"/>
    <mergeCell ref="Q29:S29"/>
    <mergeCell ref="K30:M30"/>
    <mergeCell ref="Q30:S30"/>
    <mergeCell ref="K31:M31"/>
    <mergeCell ref="Q31:S31"/>
    <mergeCell ref="E34:G34"/>
    <mergeCell ref="K26:M26"/>
    <mergeCell ref="Q25:S25"/>
    <mergeCell ref="K24:M24"/>
    <mergeCell ref="Q23:S23"/>
    <mergeCell ref="K34:M34"/>
    <mergeCell ref="Q34:S34"/>
    <mergeCell ref="K35:M35"/>
    <mergeCell ref="J19:L19"/>
    <mergeCell ref="J20:L20"/>
    <mergeCell ref="O17:Q17"/>
    <mergeCell ref="O18:Q18"/>
    <mergeCell ref="O19:Q19"/>
    <mergeCell ref="O20:Q20"/>
    <mergeCell ref="E20:G20"/>
    <mergeCell ref="E17:G17"/>
    <mergeCell ref="E19:G19"/>
    <mergeCell ref="O11:Q11"/>
    <mergeCell ref="O12:Q12"/>
    <mergeCell ref="O13:Q13"/>
    <mergeCell ref="J10:L10"/>
    <mergeCell ref="J11:L11"/>
    <mergeCell ref="E18:G18"/>
    <mergeCell ref="J16:L16"/>
    <mergeCell ref="O16:Q16"/>
    <mergeCell ref="J17:L17"/>
    <mergeCell ref="J18:L18"/>
    <mergeCell ref="E78:G78"/>
    <mergeCell ref="B2:K2"/>
    <mergeCell ref="N47:O47"/>
    <mergeCell ref="E6:G6"/>
    <mergeCell ref="E8:G8"/>
    <mergeCell ref="E10:G10"/>
    <mergeCell ref="E11:G11"/>
    <mergeCell ref="E12:G12"/>
    <mergeCell ref="E13:G13"/>
    <mergeCell ref="E36:G36"/>
    <mergeCell ref="E37:G37"/>
    <mergeCell ref="E29:G29"/>
    <mergeCell ref="E30:G30"/>
    <mergeCell ref="E31:G31"/>
    <mergeCell ref="E24:G24"/>
    <mergeCell ref="E25:G25"/>
    <mergeCell ref="J9:L9"/>
    <mergeCell ref="O9:Q9"/>
    <mergeCell ref="E23:G23"/>
    <mergeCell ref="E26:G26"/>
    <mergeCell ref="E35:G35"/>
    <mergeCell ref="J12:L12"/>
    <mergeCell ref="J13:L13"/>
    <mergeCell ref="O10:Q10"/>
  </mergeCells>
  <phoneticPr fontId="2"/>
  <conditionalFormatting sqref="J17:M20">
    <cfRule type="expression" dxfId="2" priority="13" stopIfTrue="1">
      <formula>$V$16=FALSE</formula>
    </cfRule>
  </conditionalFormatting>
  <conditionalFormatting sqref="O17:R20">
    <cfRule type="expression" dxfId="1" priority="4" stopIfTrue="1">
      <formula>$W$16=FALSE</formula>
    </cfRule>
  </conditionalFormatting>
  <conditionalFormatting sqref="D48:Q64">
    <cfRule type="expression" dxfId="0" priority="1" stopIfTrue="1">
      <formula>$V$1&lt;&gt;"バイオマス燃料製造"</formula>
    </cfRule>
  </conditionalFormatting>
  <dataValidations count="3">
    <dataValidation type="list" allowBlank="1" showInputMessage="1" showErrorMessage="1" error="「固体」「液体」「気体」のいずれかを選択してください。" prompt="「固体」「液体」「気体」のいずれかを選択してください。" sqref="E11:G11">
      <formula1>バイオマス燃料の形態</formula1>
    </dataValidation>
    <dataValidation type="list" allowBlank="1" showInputMessage="1" showErrorMessage="1" error="「固体」「液体」「気体」いずれかを選択してください。" prompt="「固体」「液体」「気体」いずれかを選択してください。" sqref="O11:Q11 J11:L11">
      <formula1>バイオマス燃料の形態</formula1>
    </dataValidation>
    <dataValidation type="list" allowBlank="1" showInputMessage="1" showErrorMessage="1" error="「メタン発酵方式」または「メタン発酵方式以外」のいずれかを選択してください。" prompt="「メタン発酵方式」または「メタン発酵方式以外」のいずれかを選択してください。" sqref="E6:G6">
      <formula1>バイオマス燃料製造設備の方式</formula1>
    </dataValidation>
  </dataValidations>
  <pageMargins left="0.43307086614173229" right="0" top="0.15748031496062992" bottom="0.15748031496062992" header="0.31496062992125984" footer="0.31496062992125984"/>
  <pageSetup paperSize="9" scale="96" fitToHeight="0" orientation="landscape" blackAndWhite="1" r:id="rId1"/>
  <rowBreaks count="2" manualBreakCount="2">
    <brk id="14" max="18" man="1"/>
    <brk id="43"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240975" r:id="rId4" name="Check Box 15">
              <controlPr defaultSize="0" autoFill="0" autoLine="0" autoPict="0">
                <anchor moveWithCells="1">
                  <from>
                    <xdr:col>9</xdr:col>
                    <xdr:colOff>247650</xdr:colOff>
                    <xdr:row>14</xdr:row>
                    <xdr:rowOff>228600</xdr:rowOff>
                  </from>
                  <to>
                    <xdr:col>9</xdr:col>
                    <xdr:colOff>476250</xdr:colOff>
                    <xdr:row>16</xdr:row>
                    <xdr:rowOff>0</xdr:rowOff>
                  </to>
                </anchor>
              </controlPr>
            </control>
          </mc:Choice>
        </mc:AlternateContent>
        <mc:AlternateContent xmlns:mc="http://schemas.openxmlformats.org/markup-compatibility/2006">
          <mc:Choice Requires="x14">
            <control shapeId="3240976" r:id="rId5" name="Check Box 16">
              <controlPr defaultSize="0" autoFill="0" autoLine="0" autoPict="0">
                <anchor moveWithCells="1">
                  <from>
                    <xdr:col>14</xdr:col>
                    <xdr:colOff>200025</xdr:colOff>
                    <xdr:row>14</xdr:row>
                    <xdr:rowOff>228600</xdr:rowOff>
                  </from>
                  <to>
                    <xdr:col>14</xdr:col>
                    <xdr:colOff>428625</xdr:colOff>
                    <xdr:row>16</xdr:row>
                    <xdr:rowOff>0</xdr:rowOff>
                  </to>
                </anchor>
              </controlPr>
            </control>
          </mc:Choice>
        </mc:AlternateContent>
        <mc:AlternateContent xmlns:mc="http://schemas.openxmlformats.org/markup-compatibility/2006">
          <mc:Choice Requires="x14">
            <control shapeId="3240989" r:id="rId6" name="Check Box 29">
              <controlPr defaultSize="0" autoFill="0" autoLine="0" autoPict="0">
                <anchor moveWithCells="1">
                  <from>
                    <xdr:col>3</xdr:col>
                    <xdr:colOff>104775</xdr:colOff>
                    <xdr:row>73</xdr:row>
                    <xdr:rowOff>209550</xdr:rowOff>
                  </from>
                  <to>
                    <xdr:col>3</xdr:col>
                    <xdr:colOff>428625</xdr:colOff>
                    <xdr:row>75</xdr:row>
                    <xdr:rowOff>57150</xdr:rowOff>
                  </to>
                </anchor>
              </controlPr>
            </control>
          </mc:Choice>
        </mc:AlternateContent>
        <mc:AlternateContent xmlns:mc="http://schemas.openxmlformats.org/markup-compatibility/2006">
          <mc:Choice Requires="x14">
            <control shapeId="3240990" r:id="rId7" name="Check Box 30">
              <controlPr defaultSize="0" autoFill="0" autoLine="0" autoPict="0">
                <anchor moveWithCells="1">
                  <from>
                    <xdr:col>3</xdr:col>
                    <xdr:colOff>1114425</xdr:colOff>
                    <xdr:row>73</xdr:row>
                    <xdr:rowOff>209550</xdr:rowOff>
                  </from>
                  <to>
                    <xdr:col>4</xdr:col>
                    <xdr:colOff>133350</xdr:colOff>
                    <xdr:row>75</xdr:row>
                    <xdr:rowOff>57150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1"/>
  </sheetPr>
  <dimension ref="A1:F44"/>
  <sheetViews>
    <sheetView showGridLines="0" showZeros="0" view="pageBreakPreview" zoomScale="89" zoomScaleNormal="100" zoomScaleSheetLayoutView="89" workbookViewId="0">
      <selection activeCell="A2" sqref="A2:F2"/>
    </sheetView>
  </sheetViews>
  <sheetFormatPr defaultRowHeight="18" customHeight="1"/>
  <cols>
    <col min="1" max="1" width="11.1796875" style="510" customWidth="1"/>
    <col min="2" max="2" width="7.90625" style="510" customWidth="1"/>
    <col min="3" max="3" width="9.36328125" style="510" customWidth="1"/>
    <col min="4" max="4" width="3.453125" style="510" customWidth="1"/>
    <col min="5" max="5" width="10.26953125" style="510" customWidth="1"/>
    <col min="6" max="6" width="21.6328125" style="510" customWidth="1"/>
    <col min="7" max="7" width="4.36328125" style="510" customWidth="1"/>
    <col min="8" max="16384" width="8.7265625" style="510"/>
  </cols>
  <sheetData>
    <row r="1" spans="1:6" ht="18.75" customHeight="1">
      <c r="A1" s="168" t="s">
        <v>1179</v>
      </c>
      <c r="B1" s="509"/>
      <c r="C1" s="509"/>
      <c r="D1" s="509"/>
      <c r="E1" s="509"/>
      <c r="F1" s="509"/>
    </row>
    <row r="2" spans="1:6" ht="18" customHeight="1">
      <c r="A2" s="1049" t="str">
        <f>"再エネ設備を導入することによる化石燃料削減効果"&amp;"（"&amp;データ参照シート!B2&amp;"）"</f>
        <v>再エネ設備を導入することによる化石燃料削減効果（0）</v>
      </c>
      <c r="B2" s="1049"/>
      <c r="C2" s="1049"/>
      <c r="D2" s="1049"/>
      <c r="E2" s="1049"/>
      <c r="F2" s="1049"/>
    </row>
    <row r="3" spans="1:6" ht="11.25" customHeight="1">
      <c r="A3" s="530"/>
      <c r="B3" s="530"/>
      <c r="C3" s="530"/>
      <c r="D3" s="530"/>
      <c r="E3" s="530"/>
      <c r="F3" s="530"/>
    </row>
    <row r="4" spans="1:6" ht="18" customHeight="1">
      <c r="A4" s="525" t="s">
        <v>1180</v>
      </c>
      <c r="D4" s="1050" t="e">
        <f>データ参照シート!B186</f>
        <v>#N/A</v>
      </c>
      <c r="E4" s="1051"/>
      <c r="F4" s="524" t="s">
        <v>1181</v>
      </c>
    </row>
    <row r="5" spans="1:6" ht="18" customHeight="1">
      <c r="A5" s="525" t="s">
        <v>1273</v>
      </c>
      <c r="D5" s="1050">
        <f>データ参照シート!B200</f>
        <v>0</v>
      </c>
      <c r="E5" s="1051"/>
      <c r="F5" s="524" t="s">
        <v>1181</v>
      </c>
    </row>
    <row r="6" spans="1:6" ht="18.75" customHeight="1">
      <c r="A6" s="1052"/>
      <c r="B6" s="1054" t="s">
        <v>1132</v>
      </c>
      <c r="C6" s="1055"/>
      <c r="D6" s="1055"/>
      <c r="E6" s="1056"/>
      <c r="F6" s="1057" t="s">
        <v>1182</v>
      </c>
    </row>
    <row r="7" spans="1:6" ht="18.75" customHeight="1">
      <c r="A7" s="1053"/>
      <c r="B7" s="1060" t="s">
        <v>1133</v>
      </c>
      <c r="C7" s="1044" t="s">
        <v>1134</v>
      </c>
      <c r="D7" s="1061"/>
      <c r="E7" s="511" t="s">
        <v>1135</v>
      </c>
      <c r="F7" s="1058"/>
    </row>
    <row r="8" spans="1:6" ht="18.75" customHeight="1" thickBot="1">
      <c r="A8" s="512"/>
      <c r="B8" s="1038"/>
      <c r="C8" s="513" t="s">
        <v>1136</v>
      </c>
      <c r="D8" s="513" t="s">
        <v>1137</v>
      </c>
      <c r="E8" s="514" t="s">
        <v>1183</v>
      </c>
      <c r="F8" s="1059"/>
    </row>
    <row r="9" spans="1:6" ht="21" customHeight="1">
      <c r="A9" s="1036" t="s">
        <v>1144</v>
      </c>
      <c r="B9" s="515"/>
      <c r="C9" s="656"/>
      <c r="D9" s="657" t="str">
        <f>IF($B9&lt;&gt;"",VLOOKUP($B9,換算表,2,FALSE),"")</f>
        <v/>
      </c>
      <c r="E9" s="658" t="str">
        <f>IF(C9&lt;&gt;"",VLOOKUP($B9,換算表,3,FALSE)*$C9,"")</f>
        <v/>
      </c>
      <c r="F9" s="572"/>
    </row>
    <row r="10" spans="1:6" ht="21" hidden="1" customHeight="1">
      <c r="A10" s="1037"/>
      <c r="B10" s="516"/>
      <c r="C10" s="659"/>
      <c r="D10" s="660" t="str">
        <f>IF($B10&lt;&gt;"",VLOOKUP($B10,換算表,2,FALSE),"")</f>
        <v/>
      </c>
      <c r="E10" s="661" t="str">
        <f>IF(C10&lt;&gt;"",VLOOKUP($B10,換算表,3,FALSE)*$C10,"")</f>
        <v/>
      </c>
      <c r="F10" s="573"/>
    </row>
    <row r="11" spans="1:6" ht="21" hidden="1" customHeight="1">
      <c r="A11" s="1037"/>
      <c r="B11" s="516"/>
      <c r="C11" s="659"/>
      <c r="D11" s="660" t="str">
        <f>IF($B11&lt;&gt;"",VLOOKUP($B11,換算表,2,FALSE),"")</f>
        <v/>
      </c>
      <c r="E11" s="661" t="str">
        <f>IF(C11&lt;&gt;"",VLOOKUP($B11,換算表,3,FALSE)*$C11,"")</f>
        <v/>
      </c>
      <c r="F11" s="573"/>
    </row>
    <row r="12" spans="1:6" ht="21" hidden="1" customHeight="1">
      <c r="A12" s="1037"/>
      <c r="B12" s="516"/>
      <c r="C12" s="659"/>
      <c r="D12" s="660" t="str">
        <f>IF($B12&lt;&gt;"",VLOOKUP($B12,換算表,2,FALSE),"")</f>
        <v/>
      </c>
      <c r="E12" s="661" t="str">
        <f>IF(C12&lt;&gt;"",VLOOKUP($B12,換算表,3,FALSE)*$C12,"")</f>
        <v/>
      </c>
      <c r="F12" s="573"/>
    </row>
    <row r="13" spans="1:6" ht="21" customHeight="1">
      <c r="A13" s="1037"/>
      <c r="B13" s="517" t="s">
        <v>1138</v>
      </c>
      <c r="C13" s="662"/>
      <c r="D13" s="663" t="s">
        <v>1184</v>
      </c>
      <c r="E13" s="664" t="str">
        <f>IF(C13&lt;&gt;"",$C13*汎用入力規則リスト!C45,"")</f>
        <v/>
      </c>
      <c r="F13" s="574"/>
    </row>
    <row r="14" spans="1:6" ht="21" hidden="1" customHeight="1">
      <c r="A14" s="1037"/>
      <c r="B14" s="557" t="s">
        <v>1185</v>
      </c>
      <c r="C14" s="665"/>
      <c r="D14" s="663" t="s">
        <v>1184</v>
      </c>
      <c r="E14" s="664" t="str">
        <f>IF(C14&lt;&gt;"",$C14*汎用入力規則リスト!C45,"")</f>
        <v/>
      </c>
      <c r="F14" s="574"/>
    </row>
    <row r="15" spans="1:6" ht="21" customHeight="1" thickBot="1">
      <c r="A15" s="1038"/>
      <c r="B15" s="518" t="s">
        <v>1139</v>
      </c>
      <c r="C15" s="1039" t="s">
        <v>1140</v>
      </c>
      <c r="D15" s="1040"/>
      <c r="E15" s="666">
        <f>SUM(E9:E14)</f>
        <v>0</v>
      </c>
      <c r="F15" s="575"/>
    </row>
    <row r="16" spans="1:6" ht="21" customHeight="1">
      <c r="A16" s="1036" t="s">
        <v>1145</v>
      </c>
      <c r="B16" s="515"/>
      <c r="C16" s="656"/>
      <c r="D16" s="657" t="str">
        <f>IF($B16&lt;&gt;"",VLOOKUP($B16,換算表,2,FALSE),"")</f>
        <v/>
      </c>
      <c r="E16" s="658" t="str">
        <f>IF(C16&lt;&gt;"",VLOOKUP($B16,換算表,3,FALSE)*$C16,"")</f>
        <v/>
      </c>
      <c r="F16" s="572" t="s">
        <v>1209</v>
      </c>
    </row>
    <row r="17" spans="1:6" ht="21" hidden="1" customHeight="1">
      <c r="A17" s="1037"/>
      <c r="B17" s="516"/>
      <c r="C17" s="659"/>
      <c r="D17" s="660" t="str">
        <f>IF($B17&lt;&gt;"",VLOOKUP($B17,換算表,2,FALSE),"")</f>
        <v/>
      </c>
      <c r="E17" s="661" t="str">
        <f>IF(C17&lt;&gt;"",VLOOKUP($B17,換算表,3,FALSE)*$C17,"")</f>
        <v/>
      </c>
      <c r="F17" s="573" t="s">
        <v>1209</v>
      </c>
    </row>
    <row r="18" spans="1:6" ht="21" customHeight="1">
      <c r="A18" s="1037"/>
      <c r="B18" s="516"/>
      <c r="C18" s="659"/>
      <c r="D18" s="660" t="str">
        <f>IF($B18&lt;&gt;"",VLOOKUP($B18,換算表,2,FALSE),"")</f>
        <v/>
      </c>
      <c r="E18" s="661" t="str">
        <f>IF(C18&lt;&gt;"",VLOOKUP($B18,換算表,3,FALSE)*$C18,"")</f>
        <v/>
      </c>
      <c r="F18" s="573" t="s">
        <v>1186</v>
      </c>
    </row>
    <row r="19" spans="1:6" ht="21" hidden="1" customHeight="1">
      <c r="A19" s="1037"/>
      <c r="B19" s="516"/>
      <c r="C19" s="659"/>
      <c r="D19" s="660" t="str">
        <f>IF($B19&lt;&gt;"",VLOOKUP($B19,換算表,2,FALSE),"")</f>
        <v/>
      </c>
      <c r="E19" s="661" t="str">
        <f>IF(C19&lt;&gt;"",VLOOKUP($B19,換算表,3,FALSE)*$C19,"")</f>
        <v/>
      </c>
      <c r="F19" s="573" t="s">
        <v>1186</v>
      </c>
    </row>
    <row r="20" spans="1:6" ht="21" customHeight="1">
      <c r="A20" s="1037"/>
      <c r="B20" s="517" t="s">
        <v>1138</v>
      </c>
      <c r="C20" s="662"/>
      <c r="D20" s="663" t="s">
        <v>1187</v>
      </c>
      <c r="E20" s="664" t="str">
        <f>IF(C20&lt;&gt;"",$C20*汎用入力規則リスト!C45,"")</f>
        <v/>
      </c>
      <c r="F20" s="576" t="s">
        <v>1210</v>
      </c>
    </row>
    <row r="21" spans="1:6" ht="21" customHeight="1">
      <c r="A21" s="1037"/>
      <c r="B21" s="545" t="s">
        <v>1188</v>
      </c>
      <c r="C21" s="665"/>
      <c r="D21" s="663" t="s">
        <v>1187</v>
      </c>
      <c r="E21" s="664" t="str">
        <f>IF(C21&lt;&gt;"",$C21*汎用入力規則リスト!C45,"")</f>
        <v/>
      </c>
      <c r="F21" s="576" t="s">
        <v>1189</v>
      </c>
    </row>
    <row r="22" spans="1:6" ht="21" customHeight="1" thickBot="1">
      <c r="A22" s="1038"/>
      <c r="B22" s="518" t="s">
        <v>1139</v>
      </c>
      <c r="C22" s="1041" t="s">
        <v>1140</v>
      </c>
      <c r="D22" s="1042"/>
      <c r="E22" s="666">
        <f>SUM(E16:E21)</f>
        <v>0</v>
      </c>
      <c r="F22" s="575"/>
    </row>
    <row r="23" spans="1:6" ht="21" customHeight="1">
      <c r="A23" s="1043" t="s">
        <v>1141</v>
      </c>
      <c r="B23" s="519" t="s">
        <v>1142</v>
      </c>
      <c r="C23" s="1045" t="s">
        <v>1140</v>
      </c>
      <c r="D23" s="1046"/>
      <c r="E23" s="667">
        <f>E15-E22</f>
        <v>0</v>
      </c>
      <c r="F23" s="577"/>
    </row>
    <row r="24" spans="1:6" ht="21" customHeight="1">
      <c r="A24" s="1044"/>
      <c r="B24" s="520" t="s">
        <v>1143</v>
      </c>
      <c r="C24" s="1047" t="s">
        <v>1140</v>
      </c>
      <c r="D24" s="1048"/>
      <c r="E24" s="668">
        <f>IF(E15=0,0,ROUNDDOWN(E23/E15,3))</f>
        <v>0</v>
      </c>
      <c r="F24" s="578"/>
    </row>
    <row r="25" spans="1:6" ht="7.5" customHeight="1">
      <c r="A25" s="55"/>
      <c r="B25" s="55"/>
      <c r="C25" s="55"/>
      <c r="D25" s="55"/>
      <c r="E25" s="55"/>
      <c r="F25" s="55"/>
    </row>
    <row r="26" spans="1:6" ht="18" customHeight="1">
      <c r="A26" s="521" t="s">
        <v>1214</v>
      </c>
      <c r="B26" s="55"/>
      <c r="C26" s="55"/>
      <c r="D26" s="55"/>
      <c r="E26" s="55"/>
      <c r="F26" s="55"/>
    </row>
    <row r="27" spans="1:6" ht="18" customHeight="1">
      <c r="A27" s="521" t="s">
        <v>1152</v>
      </c>
      <c r="B27" s="55"/>
      <c r="C27" s="55"/>
      <c r="D27" s="55"/>
      <c r="E27" s="55"/>
      <c r="F27" s="55"/>
    </row>
    <row r="28" spans="1:6" ht="18" customHeight="1">
      <c r="A28" s="521" t="s">
        <v>1154</v>
      </c>
      <c r="B28" s="55"/>
      <c r="C28" s="55"/>
      <c r="D28" s="55"/>
      <c r="E28" s="55"/>
      <c r="F28" s="55"/>
    </row>
    <row r="29" spans="1:6" ht="18" customHeight="1">
      <c r="A29" s="521" t="s">
        <v>1157</v>
      </c>
      <c r="B29" s="55"/>
      <c r="C29" s="55"/>
      <c r="D29" s="55"/>
      <c r="E29" s="55"/>
      <c r="F29" s="55"/>
    </row>
    <row r="30" spans="1:6" ht="18" customHeight="1">
      <c r="A30" s="521" t="s">
        <v>1158</v>
      </c>
      <c r="B30" s="55"/>
      <c r="C30" s="55"/>
      <c r="D30" s="55"/>
      <c r="E30" s="55"/>
      <c r="F30" s="55"/>
    </row>
    <row r="31" spans="1:6" ht="7.5" customHeight="1">
      <c r="A31" s="521"/>
      <c r="B31" s="55"/>
      <c r="C31" s="55"/>
      <c r="D31" s="55"/>
      <c r="E31" s="55"/>
      <c r="F31" s="55"/>
    </row>
    <row r="32" spans="1:6" ht="18" customHeight="1">
      <c r="A32" s="521" t="s">
        <v>1153</v>
      </c>
      <c r="B32" s="55"/>
      <c r="C32" s="55"/>
      <c r="D32" s="55"/>
      <c r="E32" s="55"/>
      <c r="F32" s="55"/>
    </row>
    <row r="33" spans="1:6" ht="18" customHeight="1">
      <c r="A33" s="521" t="s">
        <v>1211</v>
      </c>
      <c r="B33" s="55"/>
      <c r="C33" s="55"/>
      <c r="D33" s="55"/>
      <c r="E33" s="55"/>
      <c r="F33" s="55"/>
    </row>
    <row r="34" spans="1:6" ht="18" customHeight="1">
      <c r="A34" s="521" t="s">
        <v>1212</v>
      </c>
      <c r="B34" s="55"/>
      <c r="C34" s="55"/>
      <c r="D34" s="55"/>
      <c r="E34" s="55"/>
      <c r="F34" s="55"/>
    </row>
    <row r="35" spans="1:6" ht="18" customHeight="1">
      <c r="A35" s="521" t="s">
        <v>1213</v>
      </c>
      <c r="B35" s="55"/>
      <c r="C35" s="55"/>
      <c r="D35" s="55"/>
      <c r="E35" s="55"/>
      <c r="F35" s="55"/>
    </row>
    <row r="36" spans="1:6" ht="9" customHeight="1">
      <c r="A36" s="521"/>
      <c r="B36" s="55"/>
      <c r="C36" s="55"/>
      <c r="D36" s="55"/>
      <c r="E36" s="55"/>
      <c r="F36" s="55"/>
    </row>
    <row r="37" spans="1:6" ht="51" customHeight="1">
      <c r="A37" s="1035" t="s">
        <v>1261</v>
      </c>
      <c r="B37" s="1035"/>
      <c r="C37" s="1035"/>
      <c r="D37" s="1035"/>
      <c r="E37" s="1035"/>
      <c r="F37" s="1035"/>
    </row>
    <row r="38" spans="1:6" ht="9.75" customHeight="1">
      <c r="A38" s="55"/>
      <c r="B38" s="55"/>
      <c r="C38" s="55"/>
      <c r="D38" s="55"/>
      <c r="E38" s="55"/>
      <c r="F38" s="55"/>
    </row>
    <row r="39" spans="1:6" ht="21.75" customHeight="1">
      <c r="A39" s="1035" t="s">
        <v>1248</v>
      </c>
      <c r="B39" s="1035"/>
      <c r="C39" s="1035"/>
      <c r="D39" s="1035"/>
      <c r="E39" s="1035"/>
      <c r="F39" s="1035"/>
    </row>
    <row r="40" spans="1:6" ht="17.25" customHeight="1">
      <c r="A40" s="1035"/>
      <c r="B40" s="1035"/>
      <c r="C40" s="1035"/>
      <c r="D40" s="1035"/>
      <c r="E40" s="1035"/>
      <c r="F40" s="1035"/>
    </row>
    <row r="42" spans="1:6" ht="18" customHeight="1">
      <c r="A42" s="522"/>
    </row>
    <row r="43" spans="1:6" ht="18" customHeight="1">
      <c r="A43" s="523"/>
      <c r="B43" s="523"/>
      <c r="C43" s="523"/>
      <c r="D43" s="523"/>
      <c r="E43" s="523"/>
      <c r="F43" s="523"/>
    </row>
    <row r="44" spans="1:6" ht="18" customHeight="1">
      <c r="A44" s="523"/>
      <c r="B44" s="523"/>
      <c r="C44" s="523"/>
      <c r="D44" s="523"/>
      <c r="E44" s="523"/>
      <c r="F44" s="523"/>
    </row>
  </sheetData>
  <sheetProtection sheet="1" objects="1" scenarios="1" formatCells="0" formatRows="0"/>
  <mergeCells count="17">
    <mergeCell ref="A2:F2"/>
    <mergeCell ref="D4:E4"/>
    <mergeCell ref="D5:E5"/>
    <mergeCell ref="A6:A7"/>
    <mergeCell ref="B6:E6"/>
    <mergeCell ref="F6:F8"/>
    <mergeCell ref="B7:B8"/>
    <mergeCell ref="C7:D7"/>
    <mergeCell ref="A37:F37"/>
    <mergeCell ref="A39:F40"/>
    <mergeCell ref="A9:A15"/>
    <mergeCell ref="C15:D15"/>
    <mergeCell ref="A16:A22"/>
    <mergeCell ref="C22:D22"/>
    <mergeCell ref="A23:A24"/>
    <mergeCell ref="C23:D23"/>
    <mergeCell ref="C24:D24"/>
  </mergeCells>
  <phoneticPr fontId="96"/>
  <dataValidations count="2">
    <dataValidation type="list" allowBlank="1" showInputMessage="1" showErrorMessage="1" error="燃料種別をリストから選択してください。" prompt="燃料種別を選択してください。" sqref="B9:B12 B16:B19">
      <formula1>燃料種別</formula1>
    </dataValidation>
    <dataValidation type="custom" showInputMessage="1" showErrorMessage="1" error="単位の変更はできません。_x000a_単位の変更をする場合は、燃料の種類を「その他」とし、備考欄に燃料名を記載してください。" sqref="D16:D19 D9:D12">
      <formula1>B9="その他"</formula1>
    </dataValidation>
  </dataValidations>
  <printOptions horizontalCentered="1"/>
  <pageMargins left="0.59055118110236227" right="0.59055118110236227" top="0.78740157480314965" bottom="0.59055118110236227" header="0.51181102362204722" footer="0.51181102362204722"/>
  <pageSetup paperSize="9" scale="98" orientation="portrait" blackAndWhite="1" r:id="rId1"/>
  <headerFooter alignWithMargins="0"/>
  <rowBreaks count="1" manualBreakCount="1">
    <brk id="40" max="5"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0000"/>
    <pageSetUpPr fitToPage="1"/>
  </sheetPr>
  <dimension ref="A1:IS26"/>
  <sheetViews>
    <sheetView view="pageBreakPreview" zoomScaleNormal="70" zoomScaleSheetLayoutView="100" workbookViewId="0"/>
  </sheetViews>
  <sheetFormatPr defaultRowHeight="18.75"/>
  <cols>
    <col min="1" max="1" width="2.90625" customWidth="1"/>
    <col min="2" max="2" width="5" customWidth="1"/>
    <col min="3" max="5" width="9.08984375" customWidth="1"/>
    <col min="6" max="6" width="11.1796875" customWidth="1"/>
    <col min="7" max="7" width="5.453125" customWidth="1"/>
    <col min="8" max="8" width="4.54296875" customWidth="1"/>
    <col min="9" max="9" width="9.26953125" customWidth="1"/>
    <col min="10" max="10" width="8.26953125" customWidth="1"/>
    <col min="11" max="11" width="1.90625" customWidth="1"/>
    <col min="12" max="12" width="8.6328125" customWidth="1"/>
    <col min="13" max="13" width="9.7265625" customWidth="1"/>
    <col min="14" max="14" width="9.1796875" customWidth="1"/>
  </cols>
  <sheetData>
    <row r="1" spans="1:253" ht="18.75" customHeight="1">
      <c r="A1" s="168" t="s">
        <v>1112</v>
      </c>
      <c r="B1" s="147"/>
      <c r="C1" s="148"/>
      <c r="D1" s="148"/>
      <c r="E1" s="148"/>
      <c r="F1" s="55"/>
      <c r="G1" s="147"/>
      <c r="H1" s="147"/>
      <c r="I1" s="147"/>
      <c r="J1" s="287"/>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c r="IR1" s="53"/>
      <c r="IS1" s="53"/>
    </row>
    <row r="2" spans="1:253" ht="22.5" customHeight="1">
      <c r="A2" s="53"/>
      <c r="B2" s="1064" t="str">
        <f>"補助対象設備の機器リスト"&amp;"（"&amp;データ参照シート!B2&amp;"）"</f>
        <v>補助対象設備の機器リスト（0）</v>
      </c>
      <c r="C2" s="1064"/>
      <c r="D2" s="1064"/>
      <c r="E2" s="1064"/>
      <c r="F2" s="1064"/>
      <c r="G2" s="1064"/>
      <c r="H2" s="1064"/>
      <c r="I2" s="1064"/>
      <c r="J2" s="1064"/>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c r="IK2" s="53"/>
      <c r="IL2" s="53"/>
      <c r="IM2" s="53"/>
      <c r="IN2" s="53"/>
      <c r="IO2" s="53"/>
      <c r="IP2" s="53"/>
      <c r="IQ2" s="53"/>
      <c r="IR2" s="53"/>
      <c r="IS2" s="53"/>
    </row>
    <row r="3" spans="1:253" ht="20.100000000000001" customHeight="1">
      <c r="A3" s="53"/>
      <c r="B3" s="1065" t="s">
        <v>1274</v>
      </c>
      <c r="C3" s="1065"/>
      <c r="D3" s="1065"/>
      <c r="E3" s="1065"/>
      <c r="F3" s="1065"/>
      <c r="G3" s="1065"/>
      <c r="H3" s="1065"/>
      <c r="I3" s="1065"/>
      <c r="J3" s="1065"/>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53"/>
      <c r="FE3" s="53"/>
      <c r="FF3" s="53"/>
      <c r="FG3" s="53"/>
      <c r="FH3" s="53"/>
      <c r="FI3" s="53"/>
      <c r="FJ3" s="53"/>
      <c r="FK3" s="53"/>
      <c r="FL3" s="53"/>
      <c r="FM3" s="53"/>
      <c r="FN3" s="53"/>
      <c r="FO3" s="53"/>
      <c r="FP3" s="53"/>
      <c r="FQ3" s="53"/>
      <c r="FR3" s="53"/>
      <c r="FS3" s="53"/>
      <c r="FT3" s="53"/>
      <c r="FU3" s="53"/>
      <c r="FV3" s="53"/>
      <c r="FW3" s="53"/>
      <c r="FX3" s="53"/>
      <c r="FY3" s="53"/>
      <c r="FZ3" s="53"/>
      <c r="GA3" s="53"/>
      <c r="GB3" s="53"/>
      <c r="GC3" s="53"/>
      <c r="GD3" s="53"/>
      <c r="GE3" s="53"/>
      <c r="GF3" s="53"/>
      <c r="GG3" s="53"/>
      <c r="GH3" s="53"/>
      <c r="GI3" s="53"/>
      <c r="GJ3" s="53"/>
      <c r="GK3" s="53"/>
      <c r="GL3" s="53"/>
      <c r="GM3" s="53"/>
      <c r="GN3" s="53"/>
      <c r="GO3" s="53"/>
      <c r="GP3" s="53"/>
      <c r="GQ3" s="53"/>
      <c r="GR3" s="53"/>
      <c r="GS3" s="53"/>
      <c r="GT3" s="53"/>
      <c r="GU3" s="53"/>
      <c r="GV3" s="53"/>
      <c r="GW3" s="53"/>
      <c r="GX3" s="53"/>
      <c r="GY3" s="53"/>
      <c r="GZ3" s="53"/>
      <c r="HA3" s="53"/>
      <c r="HB3" s="53"/>
      <c r="HC3" s="53"/>
      <c r="HD3" s="53"/>
      <c r="HE3" s="53"/>
      <c r="HF3" s="53"/>
      <c r="HG3" s="53"/>
      <c r="HH3" s="53"/>
      <c r="HI3" s="53"/>
      <c r="HJ3" s="53"/>
      <c r="HK3" s="53"/>
      <c r="HL3" s="53"/>
      <c r="HM3" s="53"/>
      <c r="HN3" s="53"/>
      <c r="HO3" s="53"/>
      <c r="HP3" s="53"/>
      <c r="HQ3" s="53"/>
      <c r="HR3" s="53"/>
      <c r="HS3" s="53"/>
      <c r="HT3" s="53"/>
      <c r="HU3" s="53"/>
      <c r="HV3" s="53"/>
      <c r="HW3" s="53"/>
      <c r="HX3" s="53"/>
      <c r="HY3" s="53"/>
      <c r="HZ3" s="53"/>
      <c r="IA3" s="53"/>
      <c r="IB3" s="53"/>
      <c r="IC3" s="53"/>
      <c r="ID3" s="53"/>
      <c r="IE3" s="53"/>
      <c r="IF3" s="53"/>
      <c r="IG3" s="53"/>
      <c r="IH3" s="53"/>
      <c r="II3" s="53"/>
      <c r="IJ3" s="53"/>
      <c r="IK3" s="53"/>
      <c r="IL3" s="53"/>
      <c r="IM3" s="53"/>
      <c r="IN3" s="53"/>
      <c r="IO3" s="53"/>
      <c r="IP3" s="53"/>
      <c r="IQ3" s="53"/>
      <c r="IR3" s="53"/>
      <c r="IS3" s="53"/>
    </row>
    <row r="4" spans="1:253" ht="20.100000000000001" customHeight="1">
      <c r="A4" s="53"/>
      <c r="B4" s="1065" t="s">
        <v>984</v>
      </c>
      <c r="C4" s="1065"/>
      <c r="D4" s="1065"/>
      <c r="E4" s="1065"/>
      <c r="F4" s="1065"/>
      <c r="G4" s="1065"/>
      <c r="H4" s="1065"/>
      <c r="I4" s="1065"/>
      <c r="J4" s="1065"/>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53"/>
      <c r="FE4" s="53"/>
      <c r="FF4" s="53"/>
      <c r="FG4" s="53"/>
      <c r="FH4" s="53"/>
      <c r="FI4" s="53"/>
      <c r="FJ4" s="53"/>
      <c r="FK4" s="53"/>
      <c r="FL4" s="53"/>
      <c r="FM4" s="53"/>
      <c r="FN4" s="53"/>
      <c r="FO4" s="53"/>
      <c r="FP4" s="53"/>
      <c r="FQ4" s="53"/>
      <c r="FR4" s="53"/>
      <c r="FS4" s="53"/>
      <c r="FT4" s="53"/>
      <c r="FU4" s="53"/>
      <c r="FV4" s="53"/>
      <c r="FW4" s="53"/>
      <c r="FX4" s="53"/>
      <c r="FY4" s="53"/>
      <c r="FZ4" s="53"/>
      <c r="GA4" s="53"/>
      <c r="GB4" s="53"/>
      <c r="GC4" s="53"/>
      <c r="GD4" s="53"/>
      <c r="GE4" s="53"/>
      <c r="GF4" s="53"/>
      <c r="GG4" s="53"/>
      <c r="GH4" s="53"/>
      <c r="GI4" s="53"/>
      <c r="GJ4" s="53"/>
      <c r="GK4" s="53"/>
      <c r="GL4" s="53"/>
      <c r="GM4" s="53"/>
      <c r="GN4" s="53"/>
      <c r="GO4" s="53"/>
      <c r="GP4" s="53"/>
      <c r="GQ4" s="53"/>
      <c r="GR4" s="53"/>
      <c r="GS4" s="53"/>
      <c r="GT4" s="53"/>
      <c r="GU4" s="53"/>
      <c r="GV4" s="53"/>
      <c r="GW4" s="53"/>
      <c r="GX4" s="53"/>
      <c r="GY4" s="53"/>
      <c r="GZ4" s="53"/>
      <c r="HA4" s="53"/>
      <c r="HB4" s="53"/>
      <c r="HC4" s="53"/>
      <c r="HD4" s="53"/>
      <c r="HE4" s="53"/>
      <c r="HF4" s="53"/>
      <c r="HG4" s="53"/>
      <c r="HH4" s="53"/>
      <c r="HI4" s="53"/>
      <c r="HJ4" s="53"/>
      <c r="HK4" s="53"/>
      <c r="HL4" s="53"/>
      <c r="HM4" s="53"/>
      <c r="HN4" s="53"/>
      <c r="HO4" s="53"/>
      <c r="HP4" s="53"/>
      <c r="HQ4" s="53"/>
      <c r="HR4" s="53"/>
      <c r="HS4" s="53"/>
      <c r="HT4" s="53"/>
      <c r="HU4" s="53"/>
      <c r="HV4" s="53"/>
      <c r="HW4" s="53"/>
      <c r="HX4" s="53"/>
      <c r="HY4" s="53"/>
      <c r="HZ4" s="53"/>
      <c r="IA4" s="53"/>
      <c r="IB4" s="53"/>
      <c r="IC4" s="53"/>
      <c r="ID4" s="53"/>
      <c r="IE4" s="53"/>
      <c r="IF4" s="53"/>
      <c r="IG4" s="53"/>
      <c r="IH4" s="53"/>
      <c r="II4" s="53"/>
      <c r="IJ4" s="53"/>
      <c r="IK4" s="53"/>
      <c r="IL4" s="53"/>
      <c r="IM4" s="53"/>
      <c r="IN4" s="53"/>
      <c r="IO4" s="53"/>
      <c r="IP4" s="53"/>
      <c r="IQ4" s="53"/>
      <c r="IR4" s="53"/>
      <c r="IS4" s="53"/>
    </row>
    <row r="5" spans="1:253" ht="20.100000000000001" customHeight="1">
      <c r="A5" s="53"/>
      <c r="B5" s="1066" t="s">
        <v>985</v>
      </c>
      <c r="C5" s="1066"/>
      <c r="D5" s="1066"/>
      <c r="E5" s="1066"/>
      <c r="F5" s="1066"/>
      <c r="G5" s="1066"/>
      <c r="H5" s="1066"/>
      <c r="I5" s="1066"/>
      <c r="J5" s="1066"/>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53"/>
      <c r="FE5" s="53"/>
      <c r="FF5" s="53"/>
      <c r="FG5" s="53"/>
      <c r="FH5" s="53"/>
      <c r="FI5" s="53"/>
      <c r="FJ5" s="53"/>
      <c r="FK5" s="53"/>
      <c r="FL5" s="53"/>
      <c r="FM5" s="53"/>
      <c r="FN5" s="53"/>
      <c r="FO5" s="53"/>
      <c r="FP5" s="53"/>
      <c r="FQ5" s="53"/>
      <c r="FR5" s="53"/>
      <c r="FS5" s="53"/>
      <c r="FT5" s="53"/>
      <c r="FU5" s="53"/>
      <c r="FV5" s="53"/>
      <c r="FW5" s="53"/>
      <c r="FX5" s="53"/>
      <c r="FY5" s="53"/>
      <c r="FZ5" s="53"/>
      <c r="GA5" s="53"/>
      <c r="GB5" s="53"/>
      <c r="GC5" s="53"/>
      <c r="GD5" s="53"/>
      <c r="GE5" s="53"/>
      <c r="GF5" s="53"/>
      <c r="GG5" s="53"/>
      <c r="GH5" s="53"/>
      <c r="GI5" s="53"/>
      <c r="GJ5" s="53"/>
      <c r="GK5" s="53"/>
      <c r="GL5" s="53"/>
      <c r="GM5" s="53"/>
      <c r="GN5" s="53"/>
      <c r="GO5" s="53"/>
      <c r="GP5" s="53"/>
      <c r="GQ5" s="53"/>
      <c r="GR5" s="53"/>
      <c r="GS5" s="53"/>
      <c r="GT5" s="53"/>
      <c r="GU5" s="53"/>
      <c r="GV5" s="53"/>
      <c r="GW5" s="53"/>
      <c r="GX5" s="53"/>
      <c r="GY5" s="53"/>
      <c r="GZ5" s="53"/>
      <c r="HA5" s="53"/>
      <c r="HB5" s="53"/>
      <c r="HC5" s="53"/>
      <c r="HD5" s="53"/>
      <c r="HE5" s="53"/>
      <c r="HF5" s="53"/>
      <c r="HG5" s="53"/>
      <c r="HH5" s="53"/>
      <c r="HI5" s="53"/>
      <c r="HJ5" s="53"/>
      <c r="HK5" s="53"/>
      <c r="HL5" s="53"/>
      <c r="HM5" s="53"/>
      <c r="HN5" s="53"/>
      <c r="HO5" s="53"/>
      <c r="HP5" s="53"/>
      <c r="HQ5" s="53"/>
      <c r="HR5" s="53"/>
      <c r="HS5" s="53"/>
      <c r="HT5" s="53"/>
      <c r="HU5" s="53"/>
      <c r="HV5" s="53"/>
      <c r="HW5" s="53"/>
      <c r="HX5" s="53"/>
      <c r="HY5" s="53"/>
      <c r="HZ5" s="53"/>
      <c r="IA5" s="53"/>
      <c r="IB5" s="53"/>
      <c r="IC5" s="53"/>
      <c r="ID5" s="53"/>
      <c r="IE5" s="53"/>
      <c r="IF5" s="53"/>
      <c r="IG5" s="53"/>
      <c r="IH5" s="53"/>
      <c r="II5" s="53"/>
      <c r="IJ5" s="53"/>
      <c r="IK5" s="53"/>
      <c r="IL5" s="53"/>
      <c r="IM5" s="53"/>
      <c r="IN5" s="53"/>
      <c r="IO5" s="53"/>
      <c r="IP5" s="53"/>
      <c r="IQ5" s="53"/>
      <c r="IR5" s="53"/>
      <c r="IS5" s="53"/>
    </row>
    <row r="6" spans="1:253" ht="15.75" customHeight="1">
      <c r="A6" s="53"/>
      <c r="B6" s="150"/>
      <c r="C6" s="150"/>
      <c r="D6" s="150"/>
      <c r="E6" s="53"/>
      <c r="F6" s="55"/>
      <c r="G6" s="147"/>
      <c r="H6" s="147"/>
      <c r="I6" s="147"/>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row>
    <row r="7" spans="1:253" ht="30.75" customHeight="1">
      <c r="A7" s="53"/>
      <c r="B7" s="1062" t="s">
        <v>304</v>
      </c>
      <c r="C7" s="1062" t="s">
        <v>569</v>
      </c>
      <c r="D7" s="1063"/>
      <c r="E7" s="1068" t="s">
        <v>305</v>
      </c>
      <c r="F7" s="1070" t="s">
        <v>306</v>
      </c>
      <c r="G7" s="1068" t="s">
        <v>307</v>
      </c>
      <c r="H7" s="1068" t="s">
        <v>308</v>
      </c>
      <c r="I7" s="1071" t="s">
        <v>309</v>
      </c>
      <c r="J7" s="1068" t="s">
        <v>206</v>
      </c>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c r="HA7" s="53"/>
      <c r="HB7" s="53"/>
      <c r="HC7" s="53"/>
      <c r="HD7" s="53"/>
      <c r="HE7" s="53"/>
      <c r="HF7" s="53"/>
      <c r="HG7" s="53"/>
      <c r="HH7" s="53"/>
      <c r="HI7" s="53"/>
      <c r="HJ7" s="53"/>
      <c r="HK7" s="53"/>
      <c r="HL7" s="53"/>
      <c r="HM7" s="53"/>
      <c r="HN7" s="53"/>
      <c r="HO7" s="53"/>
      <c r="HP7" s="53"/>
      <c r="HQ7" s="53"/>
      <c r="HR7" s="53"/>
      <c r="HS7" s="53"/>
      <c r="HT7" s="53"/>
      <c r="HU7" s="53"/>
      <c r="HV7" s="53"/>
      <c r="HW7" s="53"/>
      <c r="HX7" s="53"/>
      <c r="HY7" s="53"/>
      <c r="HZ7" s="53"/>
      <c r="IA7" s="53"/>
      <c r="IB7" s="53"/>
      <c r="IC7" s="53"/>
      <c r="ID7" s="53"/>
      <c r="IE7" s="53"/>
      <c r="IF7" s="53"/>
      <c r="IG7" s="53"/>
      <c r="IH7" s="53"/>
      <c r="II7" s="53"/>
      <c r="IJ7" s="53"/>
      <c r="IK7" s="53"/>
      <c r="IL7" s="53"/>
      <c r="IM7" s="53"/>
      <c r="IN7" s="53"/>
      <c r="IO7" s="53"/>
      <c r="IP7" s="53"/>
      <c r="IQ7" s="53"/>
      <c r="IR7" s="53"/>
      <c r="IS7" s="53"/>
    </row>
    <row r="8" spans="1:253" ht="30" customHeight="1">
      <c r="A8" s="147"/>
      <c r="B8" s="1067"/>
      <c r="C8" s="249" t="s">
        <v>570</v>
      </c>
      <c r="D8" s="249" t="s">
        <v>571</v>
      </c>
      <c r="E8" s="1069"/>
      <c r="F8" s="1069"/>
      <c r="G8" s="1069"/>
      <c r="H8" s="1069"/>
      <c r="I8" s="1072"/>
      <c r="J8" s="1072"/>
      <c r="K8" s="147"/>
      <c r="L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7"/>
      <c r="CN8" s="147"/>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7"/>
      <c r="EG8" s="147"/>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7"/>
      <c r="FZ8" s="147"/>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7"/>
      <c r="HS8" s="147"/>
      <c r="HT8" s="147"/>
      <c r="HU8" s="147"/>
      <c r="HV8" s="147"/>
      <c r="HW8" s="147"/>
      <c r="HX8" s="147"/>
      <c r="HY8" s="147"/>
      <c r="HZ8" s="147"/>
      <c r="IA8" s="147"/>
      <c r="IB8" s="147"/>
      <c r="IC8" s="147"/>
      <c r="ID8" s="147"/>
      <c r="IE8" s="147"/>
      <c r="IF8" s="147"/>
      <c r="IG8" s="147"/>
      <c r="IH8" s="147"/>
      <c r="II8" s="147"/>
      <c r="IJ8" s="147"/>
      <c r="IK8" s="147"/>
      <c r="IL8" s="147"/>
      <c r="IM8" s="147"/>
      <c r="IN8" s="147"/>
      <c r="IO8" s="147"/>
      <c r="IP8" s="147"/>
      <c r="IQ8" s="147"/>
      <c r="IR8" s="147"/>
      <c r="IS8" s="147"/>
    </row>
    <row r="9" spans="1:253" ht="29.25" customHeight="1">
      <c r="A9" s="149"/>
      <c r="B9" s="442">
        <v>1</v>
      </c>
      <c r="C9" s="544"/>
      <c r="D9" s="455"/>
      <c r="E9" s="455"/>
      <c r="F9" s="455"/>
      <c r="G9" s="579"/>
      <c r="H9" s="579"/>
      <c r="I9" s="455"/>
      <c r="J9" s="455"/>
      <c r="K9" s="149"/>
      <c r="L9" s="223"/>
      <c r="N9" s="223"/>
      <c r="O9" s="223"/>
      <c r="P9" s="223"/>
      <c r="Q9" s="223"/>
      <c r="R9" s="223"/>
      <c r="S9" s="223"/>
      <c r="T9" s="223"/>
      <c r="U9" s="223"/>
      <c r="V9" s="223"/>
      <c r="W9" s="223"/>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49"/>
      <c r="CN9" s="149"/>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49"/>
      <c r="EG9" s="149"/>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49"/>
      <c r="FZ9" s="149"/>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49"/>
      <c r="HS9" s="149"/>
      <c r="HT9" s="149"/>
      <c r="HU9" s="149"/>
      <c r="HV9" s="149"/>
      <c r="HW9" s="149"/>
      <c r="HX9" s="149"/>
      <c r="HY9" s="149"/>
      <c r="HZ9" s="149"/>
      <c r="IA9" s="149"/>
      <c r="IB9" s="149"/>
      <c r="IC9" s="149"/>
      <c r="ID9" s="149"/>
      <c r="IE9" s="149"/>
      <c r="IF9" s="149"/>
      <c r="IG9" s="149"/>
      <c r="IH9" s="149"/>
      <c r="II9" s="149"/>
      <c r="IJ9" s="149"/>
      <c r="IK9" s="149"/>
      <c r="IL9" s="149"/>
      <c r="IM9" s="149"/>
      <c r="IN9" s="149"/>
      <c r="IO9" s="149"/>
      <c r="IP9" s="149"/>
      <c r="IQ9" s="149"/>
      <c r="IR9" s="149"/>
      <c r="IS9" s="149"/>
    </row>
    <row r="10" spans="1:253" ht="29.25" customHeight="1">
      <c r="A10" s="149"/>
      <c r="B10" s="442">
        <v>2</v>
      </c>
      <c r="C10" s="544"/>
      <c r="D10" s="455"/>
      <c r="E10" s="455"/>
      <c r="F10" s="455"/>
      <c r="G10" s="579"/>
      <c r="H10" s="579"/>
      <c r="I10" s="455"/>
      <c r="J10" s="455"/>
      <c r="K10" s="149"/>
      <c r="L10" s="224"/>
      <c r="N10" s="224"/>
      <c r="O10" s="224"/>
      <c r="P10" s="224"/>
      <c r="Q10" s="224"/>
      <c r="R10" s="223"/>
      <c r="S10" s="223"/>
      <c r="T10" s="223"/>
      <c r="U10" s="223"/>
      <c r="V10" s="223"/>
      <c r="W10" s="223"/>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49"/>
      <c r="EG10" s="149"/>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49"/>
      <c r="FZ10" s="149"/>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49"/>
      <c r="HS10" s="149"/>
      <c r="HT10" s="149"/>
      <c r="HU10" s="149"/>
      <c r="HV10" s="149"/>
      <c r="HW10" s="149"/>
      <c r="HX10" s="149"/>
      <c r="HY10" s="149"/>
      <c r="HZ10" s="149"/>
      <c r="IA10" s="149"/>
      <c r="IB10" s="149"/>
      <c r="IC10" s="149"/>
      <c r="ID10" s="149"/>
      <c r="IE10" s="149"/>
      <c r="IF10" s="149"/>
      <c r="IG10" s="149"/>
      <c r="IH10" s="149"/>
      <c r="II10" s="149"/>
      <c r="IJ10" s="149"/>
      <c r="IK10" s="149"/>
      <c r="IL10" s="149"/>
      <c r="IM10" s="149"/>
      <c r="IN10" s="149"/>
      <c r="IO10" s="149"/>
      <c r="IP10" s="149"/>
      <c r="IQ10" s="149"/>
      <c r="IR10" s="149"/>
      <c r="IS10" s="149"/>
    </row>
    <row r="11" spans="1:253" ht="29.25" customHeight="1">
      <c r="A11" s="149"/>
      <c r="B11" s="442">
        <v>3</v>
      </c>
      <c r="C11" s="544"/>
      <c r="D11" s="455"/>
      <c r="E11" s="455"/>
      <c r="F11" s="455"/>
      <c r="G11" s="579"/>
      <c r="H11" s="579"/>
      <c r="I11" s="455"/>
      <c r="J11" s="455"/>
      <c r="K11" s="149"/>
      <c r="L11" s="224"/>
      <c r="N11" s="224"/>
      <c r="O11" s="224"/>
      <c r="P11" s="224"/>
      <c r="Q11" s="224"/>
      <c r="R11" s="223"/>
      <c r="S11" s="223"/>
      <c r="T11" s="223"/>
      <c r="U11" s="223"/>
      <c r="V11" s="223"/>
      <c r="W11" s="223"/>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49"/>
      <c r="CN11" s="149"/>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49"/>
      <c r="EG11" s="149"/>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49"/>
      <c r="FZ11" s="149"/>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49"/>
      <c r="HS11" s="149"/>
      <c r="HT11" s="149"/>
      <c r="HU11" s="149"/>
      <c r="HV11" s="149"/>
      <c r="HW11" s="149"/>
      <c r="HX11" s="149"/>
      <c r="HY11" s="149"/>
      <c r="HZ11" s="149"/>
      <c r="IA11" s="149"/>
      <c r="IB11" s="149"/>
      <c r="IC11" s="149"/>
      <c r="ID11" s="149"/>
      <c r="IE11" s="149"/>
      <c r="IF11" s="149"/>
      <c r="IG11" s="149"/>
      <c r="IH11" s="149"/>
      <c r="II11" s="149"/>
      <c r="IJ11" s="149"/>
      <c r="IK11" s="149"/>
      <c r="IL11" s="149"/>
      <c r="IM11" s="149"/>
      <c r="IN11" s="149"/>
      <c r="IO11" s="149"/>
      <c r="IP11" s="149"/>
      <c r="IQ11" s="149"/>
      <c r="IR11" s="149"/>
      <c r="IS11" s="149"/>
    </row>
    <row r="12" spans="1:253" ht="29.25" customHeight="1">
      <c r="A12" s="149"/>
      <c r="B12" s="442">
        <v>4</v>
      </c>
      <c r="C12" s="544"/>
      <c r="D12" s="455"/>
      <c r="E12" s="455"/>
      <c r="F12" s="455"/>
      <c r="G12" s="579"/>
      <c r="H12" s="579"/>
      <c r="I12" s="455"/>
      <c r="J12" s="455"/>
      <c r="K12" s="149"/>
      <c r="L12" s="224"/>
      <c r="N12" s="224"/>
      <c r="O12" s="224"/>
      <c r="P12" s="224"/>
      <c r="Q12" s="224"/>
      <c r="R12" s="223"/>
      <c r="S12" s="223"/>
      <c r="T12" s="223"/>
      <c r="U12" s="223"/>
      <c r="V12" s="223"/>
      <c r="W12" s="223"/>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149"/>
      <c r="AU12" s="149"/>
      <c r="AV12" s="149"/>
      <c r="AW12" s="149"/>
      <c r="AX12" s="149"/>
      <c r="AY12" s="149"/>
      <c r="AZ12" s="149"/>
      <c r="BA12" s="149"/>
      <c r="BB12" s="149"/>
      <c r="BC12" s="149"/>
      <c r="BD12" s="149"/>
      <c r="BE12" s="149"/>
      <c r="BF12" s="149"/>
      <c r="BG12" s="149"/>
      <c r="BH12" s="149"/>
      <c r="BI12" s="149"/>
      <c r="BJ12" s="149"/>
      <c r="BK12" s="149"/>
      <c r="BL12" s="149"/>
      <c r="BM12" s="149"/>
      <c r="BN12" s="149"/>
      <c r="BO12" s="149"/>
      <c r="BP12" s="149"/>
      <c r="BQ12" s="149"/>
      <c r="BR12" s="149"/>
      <c r="BS12" s="149"/>
      <c r="BT12" s="149"/>
      <c r="BU12" s="149"/>
      <c r="BV12" s="149"/>
      <c r="BW12" s="149"/>
      <c r="BX12" s="149"/>
      <c r="BY12" s="149"/>
      <c r="BZ12" s="149"/>
      <c r="CA12" s="149"/>
      <c r="CB12" s="149"/>
      <c r="CC12" s="149"/>
      <c r="CD12" s="149"/>
      <c r="CE12" s="149"/>
      <c r="CF12" s="149"/>
      <c r="CG12" s="149"/>
      <c r="CH12" s="149"/>
      <c r="CI12" s="149"/>
      <c r="CJ12" s="149"/>
      <c r="CK12" s="149"/>
      <c r="CL12" s="149"/>
      <c r="CM12" s="149"/>
      <c r="CN12" s="149"/>
      <c r="CO12" s="149"/>
      <c r="CP12" s="149"/>
      <c r="CQ12" s="149"/>
      <c r="CR12" s="149"/>
      <c r="CS12" s="149"/>
      <c r="CT12" s="149"/>
      <c r="CU12" s="149"/>
      <c r="CV12" s="149"/>
      <c r="CW12" s="149"/>
      <c r="CX12" s="149"/>
      <c r="CY12" s="149"/>
      <c r="CZ12" s="149"/>
      <c r="DA12" s="149"/>
      <c r="DB12" s="149"/>
      <c r="DC12" s="149"/>
      <c r="DD12" s="149"/>
      <c r="DE12" s="149"/>
      <c r="DF12" s="149"/>
      <c r="DG12" s="149"/>
      <c r="DH12" s="149"/>
      <c r="DI12" s="149"/>
      <c r="DJ12" s="149"/>
      <c r="DK12" s="149"/>
      <c r="DL12" s="149"/>
      <c r="DM12" s="149"/>
      <c r="DN12" s="149"/>
      <c r="DO12" s="149"/>
      <c r="DP12" s="149"/>
      <c r="DQ12" s="149"/>
      <c r="DR12" s="149"/>
      <c r="DS12" s="149"/>
      <c r="DT12" s="149"/>
      <c r="DU12" s="149"/>
      <c r="DV12" s="149"/>
      <c r="DW12" s="149"/>
      <c r="DX12" s="149"/>
      <c r="DY12" s="149"/>
      <c r="DZ12" s="149"/>
      <c r="EA12" s="149"/>
      <c r="EB12" s="149"/>
      <c r="EC12" s="149"/>
      <c r="ED12" s="149"/>
      <c r="EE12" s="149"/>
      <c r="EF12" s="149"/>
      <c r="EG12" s="149"/>
      <c r="EH12" s="149"/>
      <c r="EI12" s="149"/>
      <c r="EJ12" s="149"/>
      <c r="EK12" s="149"/>
      <c r="EL12" s="149"/>
      <c r="EM12" s="149"/>
      <c r="EN12" s="149"/>
      <c r="EO12" s="149"/>
      <c r="EP12" s="149"/>
      <c r="EQ12" s="149"/>
      <c r="ER12" s="149"/>
      <c r="ES12" s="149"/>
      <c r="ET12" s="149"/>
      <c r="EU12" s="149"/>
      <c r="EV12" s="149"/>
      <c r="EW12" s="149"/>
      <c r="EX12" s="149"/>
      <c r="EY12" s="149"/>
      <c r="EZ12" s="149"/>
      <c r="FA12" s="149"/>
      <c r="FB12" s="149"/>
      <c r="FC12" s="149"/>
      <c r="FD12" s="149"/>
      <c r="FE12" s="149"/>
      <c r="FF12" s="149"/>
      <c r="FG12" s="149"/>
      <c r="FH12" s="149"/>
      <c r="FI12" s="149"/>
      <c r="FJ12" s="149"/>
      <c r="FK12" s="149"/>
      <c r="FL12" s="149"/>
      <c r="FM12" s="149"/>
      <c r="FN12" s="149"/>
      <c r="FO12" s="149"/>
      <c r="FP12" s="149"/>
      <c r="FQ12" s="149"/>
      <c r="FR12" s="149"/>
      <c r="FS12" s="149"/>
      <c r="FT12" s="149"/>
      <c r="FU12" s="149"/>
      <c r="FV12" s="149"/>
      <c r="FW12" s="149"/>
      <c r="FX12" s="149"/>
      <c r="FY12" s="149"/>
      <c r="FZ12" s="149"/>
      <c r="GA12" s="149"/>
      <c r="GB12" s="149"/>
      <c r="GC12" s="149"/>
      <c r="GD12" s="149"/>
      <c r="GE12" s="149"/>
      <c r="GF12" s="149"/>
      <c r="GG12" s="149"/>
      <c r="GH12" s="149"/>
      <c r="GI12" s="149"/>
      <c r="GJ12" s="149"/>
      <c r="GK12" s="149"/>
      <c r="GL12" s="149"/>
      <c r="GM12" s="149"/>
      <c r="GN12" s="149"/>
      <c r="GO12" s="149"/>
      <c r="GP12" s="149"/>
      <c r="GQ12" s="149"/>
      <c r="GR12" s="149"/>
      <c r="GS12" s="149"/>
      <c r="GT12" s="149"/>
      <c r="GU12" s="149"/>
      <c r="GV12" s="149"/>
      <c r="GW12" s="149"/>
      <c r="GX12" s="149"/>
      <c r="GY12" s="149"/>
      <c r="GZ12" s="149"/>
      <c r="HA12" s="149"/>
      <c r="HB12" s="149"/>
      <c r="HC12" s="149"/>
      <c r="HD12" s="149"/>
      <c r="HE12" s="149"/>
      <c r="HF12" s="149"/>
      <c r="HG12" s="149"/>
      <c r="HH12" s="149"/>
      <c r="HI12" s="149"/>
      <c r="HJ12" s="149"/>
      <c r="HK12" s="149"/>
      <c r="HL12" s="149"/>
      <c r="HM12" s="149"/>
      <c r="HN12" s="149"/>
      <c r="HO12" s="149"/>
      <c r="HP12" s="149"/>
      <c r="HQ12" s="149"/>
      <c r="HR12" s="149"/>
      <c r="HS12" s="149"/>
      <c r="HT12" s="149"/>
      <c r="HU12" s="149"/>
      <c r="HV12" s="149"/>
      <c r="HW12" s="149"/>
      <c r="HX12" s="149"/>
      <c r="HY12" s="149"/>
      <c r="HZ12" s="149"/>
      <c r="IA12" s="149"/>
      <c r="IB12" s="149"/>
      <c r="IC12" s="149"/>
      <c r="ID12" s="149"/>
      <c r="IE12" s="149"/>
      <c r="IF12" s="149"/>
      <c r="IG12" s="149"/>
      <c r="IH12" s="149"/>
      <c r="II12" s="149"/>
      <c r="IJ12" s="149"/>
      <c r="IK12" s="149"/>
      <c r="IL12" s="149"/>
      <c r="IM12" s="149"/>
      <c r="IN12" s="149"/>
      <c r="IO12" s="149"/>
      <c r="IP12" s="149"/>
      <c r="IQ12" s="149"/>
      <c r="IR12" s="149"/>
      <c r="IS12" s="149"/>
    </row>
    <row r="13" spans="1:253" ht="29.25" customHeight="1">
      <c r="A13" s="149"/>
      <c r="B13" s="442">
        <v>5</v>
      </c>
      <c r="C13" s="544"/>
      <c r="D13" s="455"/>
      <c r="E13" s="455"/>
      <c r="F13" s="455"/>
      <c r="G13" s="579"/>
      <c r="H13" s="579"/>
      <c r="I13" s="455"/>
      <c r="J13" s="455"/>
      <c r="K13" s="149"/>
      <c r="L13" s="224"/>
      <c r="N13" s="224"/>
      <c r="O13" s="224"/>
      <c r="P13" s="224"/>
      <c r="Q13" s="224"/>
      <c r="R13" s="223"/>
      <c r="S13" s="223"/>
      <c r="T13" s="223"/>
      <c r="U13" s="223"/>
      <c r="V13" s="223"/>
      <c r="W13" s="223"/>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c r="BI13" s="149"/>
      <c r="BJ13" s="149"/>
      <c r="BK13" s="149"/>
      <c r="BL13" s="149"/>
      <c r="BM13" s="149"/>
      <c r="BN13" s="149"/>
      <c r="BO13" s="149"/>
      <c r="BP13" s="149"/>
      <c r="BQ13" s="149"/>
      <c r="BR13" s="149"/>
      <c r="BS13" s="149"/>
      <c r="BT13" s="149"/>
      <c r="BU13" s="149"/>
      <c r="BV13" s="149"/>
      <c r="BW13" s="149"/>
      <c r="BX13" s="149"/>
      <c r="BY13" s="149"/>
      <c r="BZ13" s="149"/>
      <c r="CA13" s="149"/>
      <c r="CB13" s="149"/>
      <c r="CC13" s="149"/>
      <c r="CD13" s="149"/>
      <c r="CE13" s="149"/>
      <c r="CF13" s="149"/>
      <c r="CG13" s="149"/>
      <c r="CH13" s="149"/>
      <c r="CI13" s="149"/>
      <c r="CJ13" s="149"/>
      <c r="CK13" s="149"/>
      <c r="CL13" s="149"/>
      <c r="CM13" s="149"/>
      <c r="CN13" s="149"/>
      <c r="CO13" s="149"/>
      <c r="CP13" s="149"/>
      <c r="CQ13" s="149"/>
      <c r="CR13" s="149"/>
      <c r="CS13" s="149"/>
      <c r="CT13" s="149"/>
      <c r="CU13" s="149"/>
      <c r="CV13" s="149"/>
      <c r="CW13" s="149"/>
      <c r="CX13" s="149"/>
      <c r="CY13" s="149"/>
      <c r="CZ13" s="149"/>
      <c r="DA13" s="149"/>
      <c r="DB13" s="149"/>
      <c r="DC13" s="149"/>
      <c r="DD13" s="149"/>
      <c r="DE13" s="149"/>
      <c r="DF13" s="149"/>
      <c r="DG13" s="149"/>
      <c r="DH13" s="149"/>
      <c r="DI13" s="149"/>
      <c r="DJ13" s="149"/>
      <c r="DK13" s="149"/>
      <c r="DL13" s="149"/>
      <c r="DM13" s="149"/>
      <c r="DN13" s="149"/>
      <c r="DO13" s="149"/>
      <c r="DP13" s="149"/>
      <c r="DQ13" s="149"/>
      <c r="DR13" s="149"/>
      <c r="DS13" s="149"/>
      <c r="DT13" s="149"/>
      <c r="DU13" s="149"/>
      <c r="DV13" s="149"/>
      <c r="DW13" s="149"/>
      <c r="DX13" s="149"/>
      <c r="DY13" s="149"/>
      <c r="DZ13" s="149"/>
      <c r="EA13" s="149"/>
      <c r="EB13" s="149"/>
      <c r="EC13" s="149"/>
      <c r="ED13" s="149"/>
      <c r="EE13" s="149"/>
      <c r="EF13" s="149"/>
      <c r="EG13" s="149"/>
      <c r="EH13" s="149"/>
      <c r="EI13" s="149"/>
      <c r="EJ13" s="149"/>
      <c r="EK13" s="149"/>
      <c r="EL13" s="149"/>
      <c r="EM13" s="149"/>
      <c r="EN13" s="149"/>
      <c r="EO13" s="149"/>
      <c r="EP13" s="149"/>
      <c r="EQ13" s="149"/>
      <c r="ER13" s="149"/>
      <c r="ES13" s="149"/>
      <c r="ET13" s="149"/>
      <c r="EU13" s="149"/>
      <c r="EV13" s="149"/>
      <c r="EW13" s="149"/>
      <c r="EX13" s="149"/>
      <c r="EY13" s="149"/>
      <c r="EZ13" s="149"/>
      <c r="FA13" s="149"/>
      <c r="FB13" s="149"/>
      <c r="FC13" s="149"/>
      <c r="FD13" s="149"/>
      <c r="FE13" s="149"/>
      <c r="FF13" s="149"/>
      <c r="FG13" s="149"/>
      <c r="FH13" s="149"/>
      <c r="FI13" s="149"/>
      <c r="FJ13" s="149"/>
      <c r="FK13" s="149"/>
      <c r="FL13" s="149"/>
      <c r="FM13" s="149"/>
      <c r="FN13" s="149"/>
      <c r="FO13" s="149"/>
      <c r="FP13" s="149"/>
      <c r="FQ13" s="149"/>
      <c r="FR13" s="149"/>
      <c r="FS13" s="149"/>
      <c r="FT13" s="149"/>
      <c r="FU13" s="149"/>
      <c r="FV13" s="149"/>
      <c r="FW13" s="149"/>
      <c r="FX13" s="149"/>
      <c r="FY13" s="149"/>
      <c r="FZ13" s="149"/>
      <c r="GA13" s="149"/>
      <c r="GB13" s="149"/>
      <c r="GC13" s="149"/>
      <c r="GD13" s="149"/>
      <c r="GE13" s="149"/>
      <c r="GF13" s="149"/>
      <c r="GG13" s="149"/>
      <c r="GH13" s="149"/>
      <c r="GI13" s="149"/>
      <c r="GJ13" s="149"/>
      <c r="GK13" s="149"/>
      <c r="GL13" s="149"/>
      <c r="GM13" s="149"/>
      <c r="GN13" s="149"/>
      <c r="GO13" s="149"/>
      <c r="GP13" s="149"/>
      <c r="GQ13" s="149"/>
      <c r="GR13" s="149"/>
      <c r="GS13" s="149"/>
      <c r="GT13" s="149"/>
      <c r="GU13" s="149"/>
      <c r="GV13" s="149"/>
      <c r="GW13" s="149"/>
      <c r="GX13" s="149"/>
      <c r="GY13" s="149"/>
      <c r="GZ13" s="149"/>
      <c r="HA13" s="149"/>
      <c r="HB13" s="149"/>
      <c r="HC13" s="149"/>
      <c r="HD13" s="149"/>
      <c r="HE13" s="149"/>
      <c r="HF13" s="149"/>
      <c r="HG13" s="149"/>
      <c r="HH13" s="149"/>
      <c r="HI13" s="149"/>
      <c r="HJ13" s="149"/>
      <c r="HK13" s="149"/>
      <c r="HL13" s="149"/>
      <c r="HM13" s="149"/>
      <c r="HN13" s="149"/>
      <c r="HO13" s="149"/>
      <c r="HP13" s="149"/>
      <c r="HQ13" s="149"/>
      <c r="HR13" s="149"/>
      <c r="HS13" s="149"/>
      <c r="HT13" s="149"/>
      <c r="HU13" s="149"/>
      <c r="HV13" s="149"/>
      <c r="HW13" s="149"/>
      <c r="HX13" s="149"/>
      <c r="HY13" s="149"/>
      <c r="HZ13" s="149"/>
      <c r="IA13" s="149"/>
      <c r="IB13" s="149"/>
      <c r="IC13" s="149"/>
      <c r="ID13" s="149"/>
      <c r="IE13" s="149"/>
      <c r="IF13" s="149"/>
      <c r="IG13" s="149"/>
      <c r="IH13" s="149"/>
      <c r="II13" s="149"/>
      <c r="IJ13" s="149"/>
      <c r="IK13" s="149"/>
      <c r="IL13" s="149"/>
      <c r="IM13" s="149"/>
      <c r="IN13" s="149"/>
      <c r="IO13" s="149"/>
      <c r="IP13" s="149"/>
      <c r="IQ13" s="149"/>
      <c r="IR13" s="149"/>
      <c r="IS13" s="149"/>
    </row>
    <row r="14" spans="1:253" ht="29.25" customHeight="1">
      <c r="A14" s="149"/>
      <c r="B14" s="442">
        <v>6</v>
      </c>
      <c r="C14" s="544"/>
      <c r="D14" s="455"/>
      <c r="E14" s="455"/>
      <c r="F14" s="455"/>
      <c r="G14" s="579"/>
      <c r="H14" s="579"/>
      <c r="I14" s="455"/>
      <c r="J14" s="455"/>
      <c r="K14" s="149"/>
      <c r="L14" s="224"/>
      <c r="N14" s="224"/>
      <c r="O14" s="224"/>
      <c r="P14" s="224"/>
      <c r="Q14" s="224"/>
      <c r="R14" s="223"/>
      <c r="S14" s="223"/>
      <c r="T14" s="223"/>
      <c r="U14" s="223"/>
      <c r="V14" s="223"/>
      <c r="W14" s="223"/>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149"/>
      <c r="AZ14" s="149"/>
      <c r="BA14" s="149"/>
      <c r="BB14" s="149"/>
      <c r="BC14" s="149"/>
      <c r="BD14" s="149"/>
      <c r="BE14" s="149"/>
      <c r="BF14" s="149"/>
      <c r="BG14" s="149"/>
      <c r="BH14" s="149"/>
      <c r="BI14" s="149"/>
      <c r="BJ14" s="149"/>
      <c r="BK14" s="149"/>
      <c r="BL14" s="149"/>
      <c r="BM14" s="149"/>
      <c r="BN14" s="149"/>
      <c r="BO14" s="149"/>
      <c r="BP14" s="149"/>
      <c r="BQ14" s="149"/>
      <c r="BR14" s="149"/>
      <c r="BS14" s="149"/>
      <c r="BT14" s="149"/>
      <c r="BU14" s="149"/>
      <c r="BV14" s="149"/>
      <c r="BW14" s="149"/>
      <c r="BX14" s="149"/>
      <c r="BY14" s="149"/>
      <c r="BZ14" s="149"/>
      <c r="CA14" s="149"/>
      <c r="CB14" s="149"/>
      <c r="CC14" s="149"/>
      <c r="CD14" s="149"/>
      <c r="CE14" s="149"/>
      <c r="CF14" s="149"/>
      <c r="CG14" s="149"/>
      <c r="CH14" s="149"/>
      <c r="CI14" s="149"/>
      <c r="CJ14" s="149"/>
      <c r="CK14" s="149"/>
      <c r="CL14" s="149"/>
      <c r="CM14" s="149"/>
      <c r="CN14" s="149"/>
      <c r="CO14" s="149"/>
      <c r="CP14" s="149"/>
      <c r="CQ14" s="149"/>
      <c r="CR14" s="149"/>
      <c r="CS14" s="149"/>
      <c r="CT14" s="149"/>
      <c r="CU14" s="149"/>
      <c r="CV14" s="149"/>
      <c r="CW14" s="149"/>
      <c r="CX14" s="149"/>
      <c r="CY14" s="149"/>
      <c r="CZ14" s="149"/>
      <c r="DA14" s="149"/>
      <c r="DB14" s="149"/>
      <c r="DC14" s="149"/>
      <c r="DD14" s="149"/>
      <c r="DE14" s="149"/>
      <c r="DF14" s="149"/>
      <c r="DG14" s="149"/>
      <c r="DH14" s="149"/>
      <c r="DI14" s="149"/>
      <c r="DJ14" s="149"/>
      <c r="DK14" s="149"/>
      <c r="DL14" s="149"/>
      <c r="DM14" s="149"/>
      <c r="DN14" s="149"/>
      <c r="DO14" s="149"/>
      <c r="DP14" s="149"/>
      <c r="DQ14" s="149"/>
      <c r="DR14" s="149"/>
      <c r="DS14" s="149"/>
      <c r="DT14" s="149"/>
      <c r="DU14" s="149"/>
      <c r="DV14" s="149"/>
      <c r="DW14" s="149"/>
      <c r="DX14" s="149"/>
      <c r="DY14" s="149"/>
      <c r="DZ14" s="149"/>
      <c r="EA14" s="149"/>
      <c r="EB14" s="149"/>
      <c r="EC14" s="149"/>
      <c r="ED14" s="149"/>
      <c r="EE14" s="149"/>
      <c r="EF14" s="149"/>
      <c r="EG14" s="149"/>
      <c r="EH14" s="149"/>
      <c r="EI14" s="149"/>
      <c r="EJ14" s="149"/>
      <c r="EK14" s="149"/>
      <c r="EL14" s="149"/>
      <c r="EM14" s="149"/>
      <c r="EN14" s="149"/>
      <c r="EO14" s="149"/>
      <c r="EP14" s="149"/>
      <c r="EQ14" s="149"/>
      <c r="ER14" s="149"/>
      <c r="ES14" s="149"/>
      <c r="ET14" s="149"/>
      <c r="EU14" s="149"/>
      <c r="EV14" s="149"/>
      <c r="EW14" s="149"/>
      <c r="EX14" s="149"/>
      <c r="EY14" s="149"/>
      <c r="EZ14" s="149"/>
      <c r="FA14" s="149"/>
      <c r="FB14" s="149"/>
      <c r="FC14" s="149"/>
      <c r="FD14" s="149"/>
      <c r="FE14" s="149"/>
      <c r="FF14" s="149"/>
      <c r="FG14" s="149"/>
      <c r="FH14" s="149"/>
      <c r="FI14" s="149"/>
      <c r="FJ14" s="149"/>
      <c r="FK14" s="149"/>
      <c r="FL14" s="149"/>
      <c r="FM14" s="149"/>
      <c r="FN14" s="149"/>
      <c r="FO14" s="149"/>
      <c r="FP14" s="149"/>
      <c r="FQ14" s="149"/>
      <c r="FR14" s="149"/>
      <c r="FS14" s="149"/>
      <c r="FT14" s="149"/>
      <c r="FU14" s="149"/>
      <c r="FV14" s="149"/>
      <c r="FW14" s="149"/>
      <c r="FX14" s="149"/>
      <c r="FY14" s="149"/>
      <c r="FZ14" s="149"/>
      <c r="GA14" s="149"/>
      <c r="GB14" s="149"/>
      <c r="GC14" s="149"/>
      <c r="GD14" s="149"/>
      <c r="GE14" s="149"/>
      <c r="GF14" s="149"/>
      <c r="GG14" s="149"/>
      <c r="GH14" s="149"/>
      <c r="GI14" s="149"/>
      <c r="GJ14" s="149"/>
      <c r="GK14" s="149"/>
      <c r="GL14" s="149"/>
      <c r="GM14" s="149"/>
      <c r="GN14" s="149"/>
      <c r="GO14" s="149"/>
      <c r="GP14" s="149"/>
      <c r="GQ14" s="149"/>
      <c r="GR14" s="149"/>
      <c r="GS14" s="149"/>
      <c r="GT14" s="149"/>
      <c r="GU14" s="149"/>
      <c r="GV14" s="149"/>
      <c r="GW14" s="149"/>
      <c r="GX14" s="149"/>
      <c r="GY14" s="149"/>
      <c r="GZ14" s="149"/>
      <c r="HA14" s="149"/>
      <c r="HB14" s="149"/>
      <c r="HC14" s="149"/>
      <c r="HD14" s="149"/>
      <c r="HE14" s="149"/>
      <c r="HF14" s="149"/>
      <c r="HG14" s="149"/>
      <c r="HH14" s="149"/>
      <c r="HI14" s="149"/>
      <c r="HJ14" s="149"/>
      <c r="HK14" s="149"/>
      <c r="HL14" s="149"/>
      <c r="HM14" s="149"/>
      <c r="HN14" s="149"/>
      <c r="HO14" s="149"/>
      <c r="HP14" s="149"/>
      <c r="HQ14" s="149"/>
      <c r="HR14" s="149"/>
      <c r="HS14" s="149"/>
      <c r="HT14" s="149"/>
      <c r="HU14" s="149"/>
      <c r="HV14" s="149"/>
      <c r="HW14" s="149"/>
      <c r="HX14" s="149"/>
      <c r="HY14" s="149"/>
      <c r="HZ14" s="149"/>
      <c r="IA14" s="149"/>
      <c r="IB14" s="149"/>
      <c r="IC14" s="149"/>
      <c r="ID14" s="149"/>
      <c r="IE14" s="149"/>
      <c r="IF14" s="149"/>
      <c r="IG14" s="149"/>
      <c r="IH14" s="149"/>
      <c r="II14" s="149"/>
      <c r="IJ14" s="149"/>
      <c r="IK14" s="149"/>
      <c r="IL14" s="149"/>
      <c r="IM14" s="149"/>
      <c r="IN14" s="149"/>
      <c r="IO14" s="149"/>
      <c r="IP14" s="149"/>
      <c r="IQ14" s="149"/>
      <c r="IR14" s="149"/>
      <c r="IS14" s="149"/>
    </row>
    <row r="15" spans="1:253" ht="29.25" customHeight="1">
      <c r="A15" s="149"/>
      <c r="B15" s="442">
        <v>7</v>
      </c>
      <c r="C15" s="544"/>
      <c r="D15" s="455"/>
      <c r="E15" s="455"/>
      <c r="F15" s="455"/>
      <c r="G15" s="579"/>
      <c r="H15" s="579"/>
      <c r="I15" s="455"/>
      <c r="J15" s="455"/>
      <c r="K15" s="149"/>
      <c r="L15" s="224"/>
      <c r="N15" s="224"/>
      <c r="O15" s="224"/>
      <c r="P15" s="224"/>
      <c r="Q15" s="224"/>
      <c r="R15" s="223"/>
      <c r="S15" s="223"/>
      <c r="T15" s="223"/>
      <c r="U15" s="223"/>
      <c r="V15" s="223"/>
      <c r="W15" s="223"/>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c r="IE15" s="149"/>
      <c r="IF15" s="149"/>
      <c r="IG15" s="149"/>
      <c r="IH15" s="149"/>
      <c r="II15" s="149"/>
      <c r="IJ15" s="149"/>
      <c r="IK15" s="149"/>
      <c r="IL15" s="149"/>
      <c r="IM15" s="149"/>
      <c r="IN15" s="149"/>
      <c r="IO15" s="149"/>
      <c r="IP15" s="149"/>
      <c r="IQ15" s="149"/>
      <c r="IR15" s="149"/>
      <c r="IS15" s="149"/>
    </row>
    <row r="16" spans="1:253" ht="29.25" customHeight="1">
      <c r="A16" s="149"/>
      <c r="B16" s="442">
        <v>8</v>
      </c>
      <c r="C16" s="544"/>
      <c r="D16" s="455"/>
      <c r="E16" s="455"/>
      <c r="F16" s="455"/>
      <c r="G16" s="579"/>
      <c r="H16" s="579"/>
      <c r="I16" s="455"/>
      <c r="J16" s="455"/>
      <c r="K16" s="149"/>
      <c r="L16" s="224"/>
      <c r="N16" s="224"/>
      <c r="O16" s="224"/>
      <c r="P16" s="224"/>
      <c r="Q16" s="224"/>
      <c r="R16" s="223"/>
      <c r="S16" s="223"/>
      <c r="T16" s="223"/>
      <c r="U16" s="223"/>
      <c r="V16" s="223"/>
      <c r="W16" s="223"/>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c r="IE16" s="149"/>
      <c r="IF16" s="149"/>
      <c r="IG16" s="149"/>
      <c r="IH16" s="149"/>
      <c r="II16" s="149"/>
      <c r="IJ16" s="149"/>
      <c r="IK16" s="149"/>
      <c r="IL16" s="149"/>
      <c r="IM16" s="149"/>
      <c r="IN16" s="149"/>
      <c r="IO16" s="149"/>
      <c r="IP16" s="149"/>
      <c r="IQ16" s="149"/>
      <c r="IR16" s="149"/>
      <c r="IS16" s="149"/>
    </row>
    <row r="17" spans="1:253" ht="29.25" customHeight="1">
      <c r="A17" s="149"/>
      <c r="B17" s="442">
        <v>9</v>
      </c>
      <c r="C17" s="544"/>
      <c r="D17" s="455"/>
      <c r="E17" s="455"/>
      <c r="F17" s="455"/>
      <c r="G17" s="579"/>
      <c r="H17" s="579"/>
      <c r="I17" s="455"/>
      <c r="J17" s="455"/>
      <c r="K17" s="149"/>
      <c r="L17" s="224"/>
      <c r="N17" s="224"/>
      <c r="O17" s="224"/>
      <c r="P17" s="224"/>
      <c r="Q17" s="224"/>
      <c r="R17" s="223"/>
      <c r="S17" s="223"/>
      <c r="T17" s="223"/>
      <c r="U17" s="223"/>
      <c r="V17" s="223"/>
      <c r="W17" s="223"/>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c r="IE17" s="149"/>
      <c r="IF17" s="149"/>
      <c r="IG17" s="149"/>
      <c r="IH17" s="149"/>
      <c r="II17" s="149"/>
      <c r="IJ17" s="149"/>
      <c r="IK17" s="149"/>
      <c r="IL17" s="149"/>
      <c r="IM17" s="149"/>
      <c r="IN17" s="149"/>
      <c r="IO17" s="149"/>
      <c r="IP17" s="149"/>
      <c r="IQ17" s="149"/>
      <c r="IR17" s="149"/>
      <c r="IS17" s="149"/>
    </row>
    <row r="18" spans="1:253" ht="29.25" customHeight="1">
      <c r="A18" s="149"/>
      <c r="B18" s="442">
        <v>10</v>
      </c>
      <c r="C18" s="544"/>
      <c r="D18" s="455"/>
      <c r="E18" s="455"/>
      <c r="F18" s="455"/>
      <c r="G18" s="579"/>
      <c r="H18" s="579"/>
      <c r="I18" s="455"/>
      <c r="J18" s="455"/>
      <c r="K18" s="149"/>
      <c r="L18" s="224"/>
      <c r="N18" s="224"/>
      <c r="O18" s="224"/>
      <c r="P18" s="224"/>
      <c r="Q18" s="224"/>
      <c r="R18" s="223"/>
      <c r="S18" s="223"/>
      <c r="T18" s="223"/>
      <c r="U18" s="223"/>
      <c r="V18" s="223"/>
      <c r="W18" s="223"/>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c r="IE18" s="149"/>
      <c r="IF18" s="149"/>
      <c r="IG18" s="149"/>
      <c r="IH18" s="149"/>
      <c r="II18" s="149"/>
      <c r="IJ18" s="149"/>
      <c r="IK18" s="149"/>
      <c r="IL18" s="149"/>
      <c r="IM18" s="149"/>
      <c r="IN18" s="149"/>
      <c r="IO18" s="149"/>
      <c r="IP18" s="149"/>
      <c r="IQ18" s="149"/>
      <c r="IR18" s="149"/>
      <c r="IS18" s="149"/>
    </row>
    <row r="19" spans="1:253" ht="29.25" customHeight="1">
      <c r="A19" s="149"/>
      <c r="B19" s="442">
        <v>11</v>
      </c>
      <c r="C19" s="544"/>
      <c r="D19" s="455"/>
      <c r="E19" s="455"/>
      <c r="F19" s="455"/>
      <c r="G19" s="579"/>
      <c r="H19" s="579"/>
      <c r="I19" s="455"/>
      <c r="J19" s="455"/>
      <c r="K19" s="149"/>
      <c r="L19" s="224"/>
      <c r="M19" s="223"/>
      <c r="N19" s="224"/>
      <c r="O19" s="224"/>
      <c r="P19" s="224"/>
      <c r="Q19" s="224"/>
      <c r="R19" s="223"/>
      <c r="S19" s="223"/>
      <c r="T19" s="223"/>
      <c r="U19" s="223"/>
      <c r="V19" s="223"/>
      <c r="W19" s="223"/>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c r="IJ19" s="149"/>
      <c r="IK19" s="149"/>
      <c r="IL19" s="149"/>
      <c r="IM19" s="149"/>
      <c r="IN19" s="149"/>
      <c r="IO19" s="149"/>
      <c r="IP19" s="149"/>
      <c r="IQ19" s="149"/>
      <c r="IR19" s="149"/>
      <c r="IS19" s="149"/>
    </row>
    <row r="20" spans="1:253" ht="29.25" customHeight="1">
      <c r="A20" s="149"/>
      <c r="B20" s="442">
        <v>12</v>
      </c>
      <c r="C20" s="544"/>
      <c r="D20" s="455"/>
      <c r="E20" s="455"/>
      <c r="F20" s="455"/>
      <c r="G20" s="579"/>
      <c r="H20" s="579"/>
      <c r="I20" s="455"/>
      <c r="J20" s="455"/>
      <c r="K20" s="149"/>
      <c r="L20" s="223"/>
      <c r="M20" s="223"/>
      <c r="N20" s="223"/>
      <c r="O20" s="223"/>
      <c r="P20" s="223"/>
      <c r="Q20" s="223"/>
      <c r="R20" s="223"/>
      <c r="S20" s="223"/>
      <c r="T20" s="223"/>
      <c r="U20" s="223"/>
      <c r="V20" s="223"/>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c r="IJ20" s="149"/>
      <c r="IK20" s="149"/>
      <c r="IL20" s="149"/>
      <c r="IM20" s="149"/>
      <c r="IN20" s="149"/>
      <c r="IO20" s="149"/>
      <c r="IP20" s="149"/>
      <c r="IQ20" s="149"/>
      <c r="IR20" s="149"/>
      <c r="IS20" s="149"/>
    </row>
    <row r="21" spans="1:253" ht="29.25" customHeight="1">
      <c r="A21" s="149"/>
      <c r="B21" s="442">
        <v>13</v>
      </c>
      <c r="C21" s="544"/>
      <c r="D21" s="455"/>
      <c r="E21" s="455"/>
      <c r="F21" s="455"/>
      <c r="G21" s="580"/>
      <c r="H21" s="580"/>
      <c r="I21" s="456"/>
      <c r="J21" s="456"/>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149"/>
      <c r="BT21" s="149"/>
      <c r="BU21" s="149"/>
      <c r="BV21" s="149"/>
      <c r="BW21" s="149"/>
      <c r="BX21" s="149"/>
      <c r="BY21" s="149"/>
      <c r="BZ21" s="149"/>
      <c r="CA21" s="149"/>
      <c r="CB21" s="149"/>
      <c r="CC21" s="149"/>
      <c r="CD21" s="149"/>
      <c r="CE21" s="149"/>
      <c r="CF21" s="149"/>
      <c r="CG21" s="149"/>
      <c r="CH21" s="149"/>
      <c r="CI21" s="149"/>
      <c r="CJ21" s="149"/>
      <c r="CK21" s="149"/>
      <c r="CL21" s="149"/>
      <c r="CM21" s="149"/>
      <c r="CN21" s="149"/>
      <c r="CO21" s="149"/>
      <c r="CP21" s="149"/>
      <c r="CQ21" s="149"/>
      <c r="CR21" s="149"/>
      <c r="CS21" s="149"/>
      <c r="CT21" s="149"/>
      <c r="CU21" s="149"/>
      <c r="CV21" s="149"/>
      <c r="CW21" s="149"/>
      <c r="CX21" s="149"/>
      <c r="CY21" s="149"/>
      <c r="CZ21" s="149"/>
      <c r="DA21" s="149"/>
      <c r="DB21" s="149"/>
      <c r="DC21" s="149"/>
      <c r="DD21" s="149"/>
      <c r="DE21" s="149"/>
      <c r="DF21" s="149"/>
      <c r="DG21" s="149"/>
      <c r="DH21" s="149"/>
      <c r="DI21" s="149"/>
      <c r="DJ21" s="149"/>
      <c r="DK21" s="149"/>
      <c r="DL21" s="149"/>
      <c r="DM21" s="149"/>
      <c r="DN21" s="149"/>
      <c r="DO21" s="149"/>
      <c r="DP21" s="149"/>
      <c r="DQ21" s="149"/>
      <c r="DR21" s="149"/>
      <c r="DS21" s="149"/>
      <c r="DT21" s="149"/>
      <c r="DU21" s="149"/>
      <c r="DV21" s="149"/>
      <c r="DW21" s="149"/>
      <c r="DX21" s="149"/>
      <c r="DY21" s="149"/>
      <c r="DZ21" s="149"/>
      <c r="EA21" s="149"/>
      <c r="EB21" s="149"/>
      <c r="EC21" s="149"/>
      <c r="ED21" s="149"/>
      <c r="EE21" s="149"/>
      <c r="EF21" s="149"/>
      <c r="EG21" s="149"/>
      <c r="EH21" s="149"/>
      <c r="EI21" s="149"/>
      <c r="EJ21" s="149"/>
      <c r="EK21" s="149"/>
      <c r="EL21" s="149"/>
      <c r="EM21" s="149"/>
      <c r="EN21" s="149"/>
      <c r="EO21" s="149"/>
      <c r="EP21" s="149"/>
      <c r="EQ21" s="149"/>
      <c r="ER21" s="149"/>
      <c r="ES21" s="149"/>
      <c r="ET21" s="149"/>
      <c r="EU21" s="149"/>
      <c r="EV21" s="149"/>
      <c r="EW21" s="149"/>
      <c r="EX21" s="149"/>
      <c r="EY21" s="149"/>
      <c r="EZ21" s="149"/>
      <c r="FA21" s="149"/>
      <c r="FB21" s="149"/>
      <c r="FC21" s="149"/>
      <c r="FD21" s="149"/>
      <c r="FE21" s="149"/>
      <c r="FF21" s="149"/>
      <c r="FG21" s="149"/>
      <c r="FH21" s="149"/>
      <c r="FI21" s="149"/>
      <c r="FJ21" s="149"/>
      <c r="FK21" s="149"/>
      <c r="FL21" s="149"/>
      <c r="FM21" s="149"/>
      <c r="FN21" s="149"/>
      <c r="FO21" s="149"/>
      <c r="FP21" s="149"/>
      <c r="FQ21" s="149"/>
      <c r="FR21" s="149"/>
      <c r="FS21" s="149"/>
      <c r="FT21" s="149"/>
      <c r="FU21" s="149"/>
      <c r="FV21" s="149"/>
      <c r="FW21" s="149"/>
      <c r="FX21" s="149"/>
      <c r="FY21" s="149"/>
      <c r="FZ21" s="149"/>
      <c r="GA21" s="149"/>
      <c r="GB21" s="149"/>
      <c r="GC21" s="149"/>
      <c r="GD21" s="149"/>
      <c r="GE21" s="149"/>
      <c r="GF21" s="149"/>
      <c r="GG21" s="149"/>
      <c r="GH21" s="149"/>
      <c r="GI21" s="149"/>
      <c r="GJ21" s="149"/>
      <c r="GK21" s="149"/>
      <c r="GL21" s="149"/>
      <c r="GM21" s="149"/>
      <c r="GN21" s="149"/>
      <c r="GO21" s="149"/>
      <c r="GP21" s="149"/>
      <c r="GQ21" s="149"/>
      <c r="GR21" s="149"/>
      <c r="GS21" s="149"/>
      <c r="GT21" s="149"/>
      <c r="GU21" s="149"/>
      <c r="GV21" s="149"/>
      <c r="GW21" s="149"/>
      <c r="GX21" s="149"/>
      <c r="GY21" s="149"/>
      <c r="GZ21" s="149"/>
      <c r="HA21" s="149"/>
      <c r="HB21" s="149"/>
      <c r="HC21" s="149"/>
      <c r="HD21" s="149"/>
      <c r="HE21" s="149"/>
      <c r="HF21" s="149"/>
      <c r="HG21" s="149"/>
      <c r="HH21" s="149"/>
      <c r="HI21" s="149"/>
      <c r="HJ21" s="149"/>
      <c r="HK21" s="149"/>
      <c r="HL21" s="149"/>
      <c r="HM21" s="149"/>
      <c r="HN21" s="149"/>
      <c r="HO21" s="149"/>
      <c r="HP21" s="149"/>
      <c r="HQ21" s="149"/>
      <c r="HR21" s="149"/>
      <c r="HS21" s="149"/>
      <c r="HT21" s="149"/>
      <c r="HU21" s="149"/>
      <c r="HV21" s="149"/>
      <c r="HW21" s="149"/>
      <c r="HX21" s="149"/>
      <c r="HY21" s="149"/>
      <c r="HZ21" s="149"/>
      <c r="IA21" s="149"/>
      <c r="IB21" s="149"/>
      <c r="IC21" s="149"/>
      <c r="ID21" s="149"/>
      <c r="IE21" s="149"/>
      <c r="IF21" s="149"/>
      <c r="IG21" s="149"/>
      <c r="IH21" s="149"/>
      <c r="II21" s="149"/>
      <c r="IJ21" s="149"/>
      <c r="IK21" s="149"/>
      <c r="IL21" s="149"/>
      <c r="IM21" s="149"/>
      <c r="IN21" s="149"/>
      <c r="IO21" s="149"/>
      <c r="IP21" s="149"/>
      <c r="IQ21" s="149"/>
      <c r="IR21" s="149"/>
      <c r="IS21" s="149"/>
    </row>
    <row r="22" spans="1:253" ht="29.25" customHeight="1">
      <c r="A22" s="149"/>
      <c r="B22" s="442">
        <v>14</v>
      </c>
      <c r="C22" s="544"/>
      <c r="D22" s="455"/>
      <c r="E22" s="455"/>
      <c r="F22" s="455"/>
      <c r="G22" s="579"/>
      <c r="H22" s="579"/>
      <c r="I22" s="455"/>
      <c r="J22" s="455"/>
      <c r="K22" s="149"/>
      <c r="X22" s="149"/>
      <c r="Y22" s="149"/>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49"/>
      <c r="BA22" s="149"/>
      <c r="BB22" s="149"/>
      <c r="BC22" s="149"/>
      <c r="BD22" s="149"/>
      <c r="BE22" s="149"/>
      <c r="BF22" s="149"/>
      <c r="BG22" s="149"/>
      <c r="BH22" s="149"/>
      <c r="BI22" s="149"/>
      <c r="BJ22" s="149"/>
      <c r="BK22" s="149"/>
      <c r="BL22" s="149"/>
      <c r="BM22" s="149"/>
      <c r="BN22" s="149"/>
      <c r="BO22" s="149"/>
      <c r="BP22" s="149"/>
      <c r="BQ22" s="149"/>
      <c r="BR22" s="149"/>
      <c r="BS22" s="149"/>
      <c r="BT22" s="149"/>
      <c r="BU22" s="149"/>
      <c r="BV22" s="149"/>
      <c r="BW22" s="149"/>
      <c r="BX22" s="149"/>
      <c r="BY22" s="149"/>
      <c r="BZ22" s="149"/>
      <c r="CA22" s="149"/>
      <c r="CB22" s="149"/>
      <c r="CC22" s="149"/>
      <c r="CD22" s="149"/>
      <c r="CE22" s="149"/>
      <c r="CF22" s="149"/>
      <c r="CG22" s="149"/>
      <c r="CH22" s="149"/>
      <c r="CI22" s="149"/>
      <c r="CJ22" s="149"/>
      <c r="CK22" s="149"/>
      <c r="CL22" s="149"/>
      <c r="CM22" s="149"/>
      <c r="CN22" s="149"/>
      <c r="CO22" s="149"/>
      <c r="CP22" s="149"/>
      <c r="CQ22" s="149"/>
      <c r="CR22" s="149"/>
      <c r="CS22" s="149"/>
      <c r="CT22" s="149"/>
      <c r="CU22" s="149"/>
      <c r="CV22" s="149"/>
      <c r="CW22" s="149"/>
      <c r="CX22" s="149"/>
      <c r="CY22" s="149"/>
      <c r="CZ22" s="149"/>
      <c r="DA22" s="149"/>
      <c r="DB22" s="149"/>
      <c r="DC22" s="149"/>
      <c r="DD22" s="149"/>
      <c r="DE22" s="149"/>
      <c r="DF22" s="149"/>
      <c r="DG22" s="149"/>
      <c r="DH22" s="149"/>
      <c r="DI22" s="149"/>
      <c r="DJ22" s="149"/>
      <c r="DK22" s="149"/>
      <c r="DL22" s="149"/>
      <c r="DM22" s="149"/>
      <c r="DN22" s="149"/>
      <c r="DO22" s="149"/>
      <c r="DP22" s="149"/>
      <c r="DQ22" s="149"/>
      <c r="DR22" s="149"/>
      <c r="DS22" s="149"/>
      <c r="DT22" s="149"/>
      <c r="DU22" s="149"/>
      <c r="DV22" s="149"/>
      <c r="DW22" s="149"/>
      <c r="DX22" s="149"/>
      <c r="DY22" s="149"/>
      <c r="DZ22" s="149"/>
      <c r="EA22" s="149"/>
      <c r="EB22" s="149"/>
      <c r="EC22" s="149"/>
      <c r="ED22" s="149"/>
      <c r="EE22" s="149"/>
      <c r="EF22" s="149"/>
      <c r="EG22" s="149"/>
      <c r="EH22" s="149"/>
      <c r="EI22" s="149"/>
      <c r="EJ22" s="149"/>
      <c r="EK22" s="149"/>
      <c r="EL22" s="149"/>
      <c r="EM22" s="149"/>
      <c r="EN22" s="149"/>
      <c r="EO22" s="149"/>
      <c r="EP22" s="149"/>
      <c r="EQ22" s="149"/>
      <c r="ER22" s="149"/>
      <c r="ES22" s="149"/>
      <c r="ET22" s="149"/>
      <c r="EU22" s="149"/>
      <c r="EV22" s="149"/>
      <c r="EW22" s="149"/>
      <c r="EX22" s="149"/>
      <c r="EY22" s="149"/>
      <c r="EZ22" s="149"/>
      <c r="FA22" s="149"/>
      <c r="FB22" s="149"/>
      <c r="FC22" s="149"/>
      <c r="FD22" s="149"/>
      <c r="FE22" s="149"/>
      <c r="FF22" s="149"/>
      <c r="FG22" s="149"/>
      <c r="FH22" s="149"/>
      <c r="FI22" s="149"/>
      <c r="FJ22" s="149"/>
      <c r="FK22" s="149"/>
      <c r="FL22" s="149"/>
      <c r="FM22" s="149"/>
      <c r="FN22" s="149"/>
      <c r="FO22" s="149"/>
      <c r="FP22" s="149"/>
      <c r="FQ22" s="149"/>
      <c r="FR22" s="149"/>
      <c r="FS22" s="149"/>
      <c r="FT22" s="149"/>
      <c r="FU22" s="149"/>
      <c r="FV22" s="149"/>
      <c r="FW22" s="149"/>
      <c r="FX22" s="149"/>
      <c r="FY22" s="149"/>
      <c r="FZ22" s="149"/>
      <c r="GA22" s="149"/>
      <c r="GB22" s="149"/>
      <c r="GC22" s="149"/>
      <c r="GD22" s="149"/>
      <c r="GE22" s="149"/>
      <c r="GF22" s="149"/>
      <c r="GG22" s="149"/>
      <c r="GH22" s="149"/>
      <c r="GI22" s="149"/>
      <c r="GJ22" s="149"/>
      <c r="GK22" s="149"/>
      <c r="GL22" s="149"/>
      <c r="GM22" s="149"/>
      <c r="GN22" s="149"/>
      <c r="GO22" s="149"/>
      <c r="GP22" s="149"/>
      <c r="GQ22" s="149"/>
      <c r="GR22" s="149"/>
      <c r="GS22" s="149"/>
      <c r="GT22" s="149"/>
      <c r="GU22" s="149"/>
      <c r="GV22" s="149"/>
      <c r="GW22" s="149"/>
      <c r="GX22" s="149"/>
      <c r="GY22" s="149"/>
      <c r="GZ22" s="149"/>
      <c r="HA22" s="149"/>
      <c r="HB22" s="149"/>
      <c r="HC22" s="149"/>
      <c r="HD22" s="149"/>
      <c r="HE22" s="149"/>
      <c r="HF22" s="149"/>
      <c r="HG22" s="149"/>
      <c r="HH22" s="149"/>
      <c r="HI22" s="149"/>
      <c r="HJ22" s="149"/>
      <c r="HK22" s="149"/>
      <c r="HL22" s="149"/>
      <c r="HM22" s="149"/>
      <c r="HN22" s="149"/>
      <c r="HO22" s="149"/>
      <c r="HP22" s="149"/>
      <c r="HQ22" s="149"/>
      <c r="HR22" s="149"/>
      <c r="HS22" s="149"/>
      <c r="HT22" s="149"/>
      <c r="HU22" s="149"/>
      <c r="HV22" s="149"/>
      <c r="HW22" s="149"/>
      <c r="HX22" s="149"/>
      <c r="HY22" s="149"/>
      <c r="HZ22" s="149"/>
      <c r="IA22" s="149"/>
      <c r="IB22" s="149"/>
      <c r="IC22" s="149"/>
      <c r="ID22" s="149"/>
      <c r="IE22" s="149"/>
      <c r="IF22" s="149"/>
      <c r="IG22" s="149"/>
      <c r="IH22" s="149"/>
      <c r="II22" s="149"/>
      <c r="IJ22" s="149"/>
      <c r="IK22" s="149"/>
      <c r="IL22" s="149"/>
      <c r="IM22" s="149"/>
      <c r="IN22" s="149"/>
      <c r="IO22" s="149"/>
      <c r="IP22" s="149"/>
      <c r="IQ22" s="149"/>
      <c r="IR22" s="149"/>
      <c r="IS22" s="149"/>
    </row>
    <row r="23" spans="1:253" ht="29.25" customHeight="1">
      <c r="A23" s="149"/>
      <c r="B23" s="442">
        <v>15</v>
      </c>
      <c r="C23" s="544"/>
      <c r="D23" s="455"/>
      <c r="E23" s="455"/>
      <c r="F23" s="455"/>
      <c r="G23" s="579"/>
      <c r="H23" s="579"/>
      <c r="I23" s="455"/>
      <c r="J23" s="455"/>
      <c r="K23" s="149"/>
      <c r="X23" s="149"/>
      <c r="Y23" s="149"/>
      <c r="Z23" s="149"/>
      <c r="AA23" s="149"/>
      <c r="AB23" s="149"/>
      <c r="AC23" s="149"/>
      <c r="AD23" s="149"/>
      <c r="AE23" s="149"/>
      <c r="AF23" s="149"/>
      <c r="AG23" s="149"/>
      <c r="AH23" s="149"/>
      <c r="AI23" s="149"/>
      <c r="AJ23" s="149"/>
      <c r="AK23" s="149"/>
      <c r="AL23" s="149"/>
      <c r="AM23" s="149"/>
      <c r="AN23" s="149"/>
      <c r="AO23" s="149"/>
      <c r="AP23" s="149"/>
      <c r="AQ23" s="149"/>
      <c r="AR23" s="149"/>
      <c r="AS23" s="149"/>
      <c r="AT23" s="149"/>
      <c r="AU23" s="149"/>
      <c r="AV23" s="149"/>
      <c r="AW23" s="149"/>
      <c r="AX23" s="149"/>
      <c r="AY23" s="149"/>
      <c r="AZ23" s="149"/>
      <c r="BA23" s="149"/>
      <c r="BB23" s="149"/>
      <c r="BC23" s="149"/>
      <c r="BD23" s="149"/>
      <c r="BE23" s="149"/>
      <c r="BF23" s="149"/>
      <c r="BG23" s="149"/>
      <c r="BH23" s="149"/>
      <c r="BI23" s="149"/>
      <c r="BJ23" s="149"/>
      <c r="BK23" s="149"/>
      <c r="BL23" s="149"/>
      <c r="BM23" s="149"/>
      <c r="BN23" s="149"/>
      <c r="BO23" s="149"/>
      <c r="BP23" s="149"/>
      <c r="BQ23" s="149"/>
      <c r="BR23" s="149"/>
      <c r="BS23" s="149"/>
      <c r="BT23" s="149"/>
      <c r="BU23" s="149"/>
      <c r="BV23" s="149"/>
      <c r="BW23" s="149"/>
      <c r="BX23" s="149"/>
      <c r="BY23" s="149"/>
      <c r="BZ23" s="149"/>
      <c r="CA23" s="149"/>
      <c r="CB23" s="149"/>
      <c r="CC23" s="149"/>
      <c r="CD23" s="149"/>
      <c r="CE23" s="149"/>
      <c r="CF23" s="149"/>
      <c r="CG23" s="149"/>
      <c r="CH23" s="149"/>
      <c r="CI23" s="149"/>
      <c r="CJ23" s="149"/>
      <c r="CK23" s="149"/>
      <c r="CL23" s="149"/>
      <c r="CM23" s="149"/>
      <c r="CN23" s="149"/>
      <c r="CO23" s="149"/>
      <c r="CP23" s="149"/>
      <c r="CQ23" s="149"/>
      <c r="CR23" s="149"/>
      <c r="CS23" s="149"/>
      <c r="CT23" s="149"/>
      <c r="CU23" s="149"/>
      <c r="CV23" s="149"/>
      <c r="CW23" s="149"/>
      <c r="CX23" s="149"/>
      <c r="CY23" s="149"/>
      <c r="CZ23" s="149"/>
      <c r="DA23" s="149"/>
      <c r="DB23" s="149"/>
      <c r="DC23" s="149"/>
      <c r="DD23" s="149"/>
      <c r="DE23" s="149"/>
      <c r="DF23" s="149"/>
      <c r="DG23" s="149"/>
      <c r="DH23" s="149"/>
      <c r="DI23" s="149"/>
      <c r="DJ23" s="149"/>
      <c r="DK23" s="149"/>
      <c r="DL23" s="149"/>
      <c r="DM23" s="149"/>
      <c r="DN23" s="149"/>
      <c r="DO23" s="149"/>
      <c r="DP23" s="149"/>
      <c r="DQ23" s="149"/>
      <c r="DR23" s="149"/>
      <c r="DS23" s="149"/>
      <c r="DT23" s="149"/>
      <c r="DU23" s="149"/>
      <c r="DV23" s="149"/>
      <c r="DW23" s="149"/>
      <c r="DX23" s="149"/>
      <c r="DY23" s="149"/>
      <c r="DZ23" s="149"/>
      <c r="EA23" s="149"/>
      <c r="EB23" s="149"/>
      <c r="EC23" s="149"/>
      <c r="ED23" s="149"/>
      <c r="EE23" s="149"/>
      <c r="EF23" s="149"/>
      <c r="EG23" s="149"/>
      <c r="EH23" s="149"/>
      <c r="EI23" s="149"/>
      <c r="EJ23" s="149"/>
      <c r="EK23" s="149"/>
      <c r="EL23" s="149"/>
      <c r="EM23" s="149"/>
      <c r="EN23" s="149"/>
      <c r="EO23" s="149"/>
      <c r="EP23" s="149"/>
      <c r="EQ23" s="149"/>
      <c r="ER23" s="149"/>
      <c r="ES23" s="149"/>
      <c r="ET23" s="149"/>
      <c r="EU23" s="149"/>
      <c r="EV23" s="149"/>
      <c r="EW23" s="149"/>
      <c r="EX23" s="149"/>
      <c r="EY23" s="149"/>
      <c r="EZ23" s="149"/>
      <c r="FA23" s="149"/>
      <c r="FB23" s="149"/>
      <c r="FC23" s="149"/>
      <c r="FD23" s="149"/>
      <c r="FE23" s="149"/>
      <c r="FF23" s="149"/>
      <c r="FG23" s="149"/>
      <c r="FH23" s="149"/>
      <c r="FI23" s="149"/>
      <c r="FJ23" s="149"/>
      <c r="FK23" s="149"/>
      <c r="FL23" s="149"/>
      <c r="FM23" s="149"/>
      <c r="FN23" s="149"/>
      <c r="FO23" s="149"/>
      <c r="FP23" s="149"/>
      <c r="FQ23" s="149"/>
      <c r="FR23" s="149"/>
      <c r="FS23" s="149"/>
      <c r="FT23" s="149"/>
      <c r="FU23" s="149"/>
      <c r="FV23" s="149"/>
      <c r="FW23" s="149"/>
      <c r="FX23" s="149"/>
      <c r="FY23" s="149"/>
      <c r="FZ23" s="149"/>
      <c r="GA23" s="149"/>
      <c r="GB23" s="149"/>
      <c r="GC23" s="149"/>
      <c r="GD23" s="149"/>
      <c r="GE23" s="149"/>
      <c r="GF23" s="149"/>
      <c r="GG23" s="149"/>
      <c r="GH23" s="149"/>
      <c r="GI23" s="149"/>
      <c r="GJ23" s="149"/>
      <c r="GK23" s="149"/>
      <c r="GL23" s="149"/>
      <c r="GM23" s="149"/>
      <c r="GN23" s="149"/>
      <c r="GO23" s="149"/>
      <c r="GP23" s="149"/>
      <c r="GQ23" s="149"/>
      <c r="GR23" s="149"/>
      <c r="GS23" s="149"/>
      <c r="GT23" s="149"/>
      <c r="GU23" s="149"/>
      <c r="GV23" s="149"/>
      <c r="GW23" s="149"/>
      <c r="GX23" s="149"/>
      <c r="GY23" s="149"/>
      <c r="GZ23" s="149"/>
      <c r="HA23" s="149"/>
      <c r="HB23" s="149"/>
      <c r="HC23" s="149"/>
      <c r="HD23" s="149"/>
      <c r="HE23" s="149"/>
      <c r="HF23" s="149"/>
      <c r="HG23" s="149"/>
      <c r="HH23" s="149"/>
      <c r="HI23" s="149"/>
      <c r="HJ23" s="149"/>
      <c r="HK23" s="149"/>
      <c r="HL23" s="149"/>
      <c r="HM23" s="149"/>
      <c r="HN23" s="149"/>
      <c r="HO23" s="149"/>
      <c r="HP23" s="149"/>
      <c r="HQ23" s="149"/>
      <c r="HR23" s="149"/>
      <c r="HS23" s="149"/>
      <c r="HT23" s="149"/>
      <c r="HU23" s="149"/>
      <c r="HV23" s="149"/>
      <c r="HW23" s="149"/>
      <c r="HX23" s="149"/>
      <c r="HY23" s="149"/>
      <c r="HZ23" s="149"/>
      <c r="IA23" s="149"/>
      <c r="IB23" s="149"/>
      <c r="IC23" s="149"/>
      <c r="ID23" s="149"/>
      <c r="IE23" s="149"/>
      <c r="IF23" s="149"/>
      <c r="IG23" s="149"/>
      <c r="IH23" s="149"/>
      <c r="II23" s="149"/>
      <c r="IJ23" s="149"/>
      <c r="IK23" s="149"/>
      <c r="IL23" s="149"/>
      <c r="IM23" s="149"/>
      <c r="IN23" s="149"/>
      <c r="IO23" s="149"/>
      <c r="IP23" s="149"/>
      <c r="IQ23" s="149"/>
      <c r="IR23" s="149"/>
      <c r="IS23" s="149"/>
    </row>
    <row r="24" spans="1:253" ht="29.25" customHeight="1">
      <c r="A24" s="149"/>
      <c r="B24" s="442">
        <v>16</v>
      </c>
      <c r="C24" s="544"/>
      <c r="D24" s="455"/>
      <c r="E24" s="455"/>
      <c r="F24" s="455"/>
      <c r="G24" s="579"/>
      <c r="H24" s="579"/>
      <c r="I24" s="455"/>
      <c r="J24" s="455"/>
      <c r="K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c r="BI24" s="149"/>
      <c r="BJ24" s="149"/>
      <c r="BK24" s="149"/>
      <c r="BL24" s="149"/>
      <c r="BM24" s="149"/>
      <c r="BN24" s="149"/>
      <c r="BO24" s="149"/>
      <c r="BP24" s="149"/>
      <c r="BQ24" s="149"/>
      <c r="BR24" s="149"/>
      <c r="BS24" s="149"/>
      <c r="BT24" s="149"/>
      <c r="BU24" s="149"/>
      <c r="BV24" s="149"/>
      <c r="BW24" s="149"/>
      <c r="BX24" s="149"/>
      <c r="BY24" s="149"/>
      <c r="BZ24" s="149"/>
      <c r="CA24" s="149"/>
      <c r="CB24" s="149"/>
      <c r="CC24" s="149"/>
      <c r="CD24" s="149"/>
      <c r="CE24" s="149"/>
      <c r="CF24" s="149"/>
      <c r="CG24" s="149"/>
      <c r="CH24" s="149"/>
      <c r="CI24" s="149"/>
      <c r="CJ24" s="149"/>
      <c r="CK24" s="149"/>
      <c r="CL24" s="149"/>
      <c r="CM24" s="149"/>
      <c r="CN24" s="149"/>
      <c r="CO24" s="149"/>
      <c r="CP24" s="149"/>
      <c r="CQ24" s="149"/>
      <c r="CR24" s="149"/>
      <c r="CS24" s="149"/>
      <c r="CT24" s="149"/>
      <c r="CU24" s="149"/>
      <c r="CV24" s="149"/>
      <c r="CW24" s="149"/>
      <c r="CX24" s="149"/>
      <c r="CY24" s="149"/>
      <c r="CZ24" s="149"/>
      <c r="DA24" s="149"/>
      <c r="DB24" s="149"/>
      <c r="DC24" s="149"/>
      <c r="DD24" s="149"/>
      <c r="DE24" s="149"/>
      <c r="DF24" s="149"/>
      <c r="DG24" s="149"/>
      <c r="DH24" s="149"/>
      <c r="DI24" s="149"/>
      <c r="DJ24" s="149"/>
      <c r="DK24" s="149"/>
      <c r="DL24" s="149"/>
      <c r="DM24" s="149"/>
      <c r="DN24" s="149"/>
      <c r="DO24" s="149"/>
      <c r="DP24" s="149"/>
      <c r="DQ24" s="149"/>
      <c r="DR24" s="149"/>
      <c r="DS24" s="149"/>
      <c r="DT24" s="149"/>
      <c r="DU24" s="149"/>
      <c r="DV24" s="149"/>
      <c r="DW24" s="149"/>
      <c r="DX24" s="149"/>
      <c r="DY24" s="149"/>
      <c r="DZ24" s="149"/>
      <c r="EA24" s="149"/>
      <c r="EB24" s="149"/>
      <c r="EC24" s="149"/>
      <c r="ED24" s="149"/>
      <c r="EE24" s="149"/>
      <c r="EF24" s="149"/>
      <c r="EG24" s="149"/>
      <c r="EH24" s="149"/>
      <c r="EI24" s="149"/>
      <c r="EJ24" s="149"/>
      <c r="EK24" s="149"/>
      <c r="EL24" s="149"/>
      <c r="EM24" s="149"/>
      <c r="EN24" s="149"/>
      <c r="EO24" s="149"/>
      <c r="EP24" s="149"/>
      <c r="EQ24" s="149"/>
      <c r="ER24" s="149"/>
      <c r="ES24" s="149"/>
      <c r="ET24" s="149"/>
      <c r="EU24" s="149"/>
      <c r="EV24" s="149"/>
      <c r="EW24" s="149"/>
      <c r="EX24" s="149"/>
      <c r="EY24" s="149"/>
      <c r="EZ24" s="149"/>
      <c r="FA24" s="149"/>
      <c r="FB24" s="149"/>
      <c r="FC24" s="149"/>
      <c r="FD24" s="149"/>
      <c r="FE24" s="149"/>
      <c r="FF24" s="149"/>
      <c r="FG24" s="149"/>
      <c r="FH24" s="149"/>
      <c r="FI24" s="149"/>
      <c r="FJ24" s="149"/>
      <c r="FK24" s="149"/>
      <c r="FL24" s="149"/>
      <c r="FM24" s="149"/>
      <c r="FN24" s="149"/>
      <c r="FO24" s="149"/>
      <c r="FP24" s="149"/>
      <c r="FQ24" s="149"/>
      <c r="FR24" s="149"/>
      <c r="FS24" s="149"/>
      <c r="FT24" s="149"/>
      <c r="FU24" s="149"/>
      <c r="FV24" s="149"/>
      <c r="FW24" s="149"/>
      <c r="FX24" s="149"/>
      <c r="FY24" s="149"/>
      <c r="FZ24" s="149"/>
      <c r="GA24" s="149"/>
      <c r="GB24" s="149"/>
      <c r="GC24" s="149"/>
      <c r="GD24" s="149"/>
      <c r="GE24" s="149"/>
      <c r="GF24" s="149"/>
      <c r="GG24" s="149"/>
      <c r="GH24" s="149"/>
      <c r="GI24" s="149"/>
      <c r="GJ24" s="149"/>
      <c r="GK24" s="149"/>
      <c r="GL24" s="149"/>
      <c r="GM24" s="149"/>
      <c r="GN24" s="149"/>
      <c r="GO24" s="149"/>
      <c r="GP24" s="149"/>
      <c r="GQ24" s="149"/>
      <c r="GR24" s="149"/>
      <c r="GS24" s="149"/>
      <c r="GT24" s="149"/>
      <c r="GU24" s="149"/>
      <c r="GV24" s="149"/>
      <c r="GW24" s="149"/>
      <c r="GX24" s="149"/>
      <c r="GY24" s="149"/>
      <c r="GZ24" s="149"/>
      <c r="HA24" s="149"/>
      <c r="HB24" s="149"/>
      <c r="HC24" s="149"/>
      <c r="HD24" s="149"/>
      <c r="HE24" s="149"/>
      <c r="HF24" s="149"/>
      <c r="HG24" s="149"/>
      <c r="HH24" s="149"/>
      <c r="HI24" s="149"/>
      <c r="HJ24" s="149"/>
      <c r="HK24" s="149"/>
      <c r="HL24" s="149"/>
      <c r="HM24" s="149"/>
      <c r="HN24" s="149"/>
      <c r="HO24" s="149"/>
      <c r="HP24" s="149"/>
      <c r="HQ24" s="149"/>
      <c r="HR24" s="149"/>
      <c r="HS24" s="149"/>
      <c r="HT24" s="149"/>
      <c r="HU24" s="149"/>
      <c r="HV24" s="149"/>
      <c r="HW24" s="149"/>
      <c r="HX24" s="149"/>
      <c r="HY24" s="149"/>
      <c r="HZ24" s="149"/>
      <c r="IA24" s="149"/>
      <c r="IB24" s="149"/>
      <c r="IC24" s="149"/>
      <c r="ID24" s="149"/>
      <c r="IE24" s="149"/>
      <c r="IF24" s="149"/>
      <c r="IG24" s="149"/>
      <c r="IH24" s="149"/>
      <c r="II24" s="149"/>
      <c r="IJ24" s="149"/>
      <c r="IK24" s="149"/>
      <c r="IL24" s="149"/>
      <c r="IM24" s="149"/>
      <c r="IN24" s="149"/>
      <c r="IO24" s="149"/>
      <c r="IP24" s="149"/>
      <c r="IQ24" s="149"/>
      <c r="IR24" s="149"/>
      <c r="IS24" s="149"/>
    </row>
    <row r="25" spans="1:253" ht="29.25" customHeight="1">
      <c r="A25" s="149"/>
      <c r="B25" s="442">
        <v>17</v>
      </c>
      <c r="C25" s="544"/>
      <c r="D25" s="455"/>
      <c r="E25" s="455"/>
      <c r="F25" s="455"/>
      <c r="G25" s="579"/>
      <c r="H25" s="579"/>
      <c r="I25" s="455"/>
      <c r="J25" s="455"/>
      <c r="K25" s="149"/>
      <c r="X25" s="149"/>
      <c r="Y25" s="149"/>
      <c r="Z25" s="149"/>
      <c r="AA25" s="149"/>
      <c r="AB25" s="149"/>
      <c r="AC25" s="149"/>
      <c r="AD25" s="149"/>
      <c r="AE25" s="149"/>
      <c r="AF25" s="149"/>
      <c r="AG25" s="149"/>
      <c r="AH25" s="149"/>
      <c r="AI25" s="149"/>
      <c r="AJ25" s="149"/>
      <c r="AK25" s="149"/>
      <c r="AL25" s="149"/>
      <c r="AM25" s="149"/>
      <c r="AN25" s="149"/>
      <c r="AO25" s="149"/>
      <c r="AP25" s="149"/>
      <c r="AQ25" s="149"/>
      <c r="AR25" s="149"/>
      <c r="AS25" s="149"/>
      <c r="AT25" s="149"/>
      <c r="AU25" s="149"/>
      <c r="AV25" s="149"/>
      <c r="AW25" s="149"/>
      <c r="AX25" s="149"/>
      <c r="AY25" s="149"/>
      <c r="AZ25" s="149"/>
      <c r="BA25" s="149"/>
      <c r="BB25" s="149"/>
      <c r="BC25" s="149"/>
      <c r="BD25" s="149"/>
      <c r="BE25" s="149"/>
      <c r="BF25" s="149"/>
      <c r="BG25" s="149"/>
      <c r="BH25" s="149"/>
      <c r="BI25" s="149"/>
      <c r="BJ25" s="149"/>
      <c r="BK25" s="149"/>
      <c r="BL25" s="149"/>
      <c r="BM25" s="149"/>
      <c r="BN25" s="149"/>
      <c r="BO25" s="149"/>
      <c r="BP25" s="149"/>
      <c r="BQ25" s="149"/>
      <c r="BR25" s="149"/>
      <c r="BS25" s="149"/>
      <c r="BT25" s="149"/>
      <c r="BU25" s="149"/>
      <c r="BV25" s="149"/>
      <c r="BW25" s="149"/>
      <c r="BX25" s="149"/>
      <c r="BY25" s="149"/>
      <c r="BZ25" s="149"/>
      <c r="CA25" s="149"/>
      <c r="CB25" s="149"/>
      <c r="CC25" s="149"/>
      <c r="CD25" s="149"/>
      <c r="CE25" s="149"/>
      <c r="CF25" s="149"/>
      <c r="CG25" s="149"/>
      <c r="CH25" s="149"/>
      <c r="CI25" s="149"/>
      <c r="CJ25" s="149"/>
      <c r="CK25" s="149"/>
      <c r="CL25" s="149"/>
      <c r="CM25" s="149"/>
      <c r="CN25" s="149"/>
      <c r="CO25" s="149"/>
      <c r="CP25" s="149"/>
      <c r="CQ25" s="149"/>
      <c r="CR25" s="149"/>
      <c r="CS25" s="149"/>
      <c r="CT25" s="149"/>
      <c r="CU25" s="149"/>
      <c r="CV25" s="149"/>
      <c r="CW25" s="149"/>
      <c r="CX25" s="149"/>
      <c r="CY25" s="149"/>
      <c r="CZ25" s="149"/>
      <c r="DA25" s="149"/>
      <c r="DB25" s="149"/>
      <c r="DC25" s="149"/>
      <c r="DD25" s="149"/>
      <c r="DE25" s="149"/>
      <c r="DF25" s="149"/>
      <c r="DG25" s="149"/>
      <c r="DH25" s="149"/>
      <c r="DI25" s="149"/>
      <c r="DJ25" s="149"/>
      <c r="DK25" s="149"/>
      <c r="DL25" s="149"/>
      <c r="DM25" s="149"/>
      <c r="DN25" s="149"/>
      <c r="DO25" s="149"/>
      <c r="DP25" s="149"/>
      <c r="DQ25" s="149"/>
      <c r="DR25" s="149"/>
      <c r="DS25" s="149"/>
      <c r="DT25" s="149"/>
      <c r="DU25" s="149"/>
      <c r="DV25" s="149"/>
      <c r="DW25" s="149"/>
      <c r="DX25" s="149"/>
      <c r="DY25" s="149"/>
      <c r="DZ25" s="149"/>
      <c r="EA25" s="149"/>
      <c r="EB25" s="149"/>
      <c r="EC25" s="149"/>
      <c r="ED25" s="149"/>
      <c r="EE25" s="149"/>
      <c r="EF25" s="149"/>
      <c r="EG25" s="149"/>
      <c r="EH25" s="149"/>
      <c r="EI25" s="149"/>
      <c r="EJ25" s="149"/>
      <c r="EK25" s="149"/>
      <c r="EL25" s="149"/>
      <c r="EM25" s="149"/>
      <c r="EN25" s="149"/>
      <c r="EO25" s="149"/>
      <c r="EP25" s="149"/>
      <c r="EQ25" s="149"/>
      <c r="ER25" s="149"/>
      <c r="ES25" s="149"/>
      <c r="ET25" s="149"/>
      <c r="EU25" s="149"/>
      <c r="EV25" s="149"/>
      <c r="EW25" s="149"/>
      <c r="EX25" s="149"/>
      <c r="EY25" s="149"/>
      <c r="EZ25" s="149"/>
      <c r="FA25" s="149"/>
      <c r="FB25" s="149"/>
      <c r="FC25" s="149"/>
      <c r="FD25" s="149"/>
      <c r="FE25" s="149"/>
      <c r="FF25" s="149"/>
      <c r="FG25" s="149"/>
      <c r="FH25" s="149"/>
      <c r="FI25" s="149"/>
      <c r="FJ25" s="149"/>
      <c r="FK25" s="149"/>
      <c r="FL25" s="149"/>
      <c r="FM25" s="149"/>
      <c r="FN25" s="149"/>
      <c r="FO25" s="149"/>
      <c r="FP25" s="149"/>
      <c r="FQ25" s="149"/>
      <c r="FR25" s="149"/>
      <c r="FS25" s="149"/>
      <c r="FT25" s="149"/>
      <c r="FU25" s="149"/>
      <c r="FV25" s="149"/>
      <c r="FW25" s="149"/>
      <c r="FX25" s="149"/>
      <c r="FY25" s="149"/>
      <c r="FZ25" s="149"/>
      <c r="GA25" s="149"/>
      <c r="GB25" s="149"/>
      <c r="GC25" s="149"/>
      <c r="GD25" s="149"/>
      <c r="GE25" s="149"/>
      <c r="GF25" s="149"/>
      <c r="GG25" s="149"/>
      <c r="GH25" s="149"/>
      <c r="GI25" s="149"/>
      <c r="GJ25" s="149"/>
      <c r="GK25" s="149"/>
      <c r="GL25" s="149"/>
      <c r="GM25" s="149"/>
      <c r="GN25" s="149"/>
      <c r="GO25" s="149"/>
      <c r="GP25" s="149"/>
      <c r="GQ25" s="149"/>
      <c r="GR25" s="149"/>
      <c r="GS25" s="149"/>
      <c r="GT25" s="149"/>
      <c r="GU25" s="149"/>
      <c r="GV25" s="149"/>
      <c r="GW25" s="149"/>
      <c r="GX25" s="149"/>
      <c r="GY25" s="149"/>
      <c r="GZ25" s="149"/>
      <c r="HA25" s="149"/>
      <c r="HB25" s="149"/>
      <c r="HC25" s="149"/>
      <c r="HD25" s="149"/>
      <c r="HE25" s="149"/>
      <c r="HF25" s="149"/>
      <c r="HG25" s="149"/>
      <c r="HH25" s="149"/>
      <c r="HI25" s="149"/>
      <c r="HJ25" s="149"/>
      <c r="HK25" s="149"/>
      <c r="HL25" s="149"/>
      <c r="HM25" s="149"/>
      <c r="HN25" s="149"/>
      <c r="HO25" s="149"/>
      <c r="HP25" s="149"/>
      <c r="HQ25" s="149"/>
      <c r="HR25" s="149"/>
      <c r="HS25" s="149"/>
      <c r="HT25" s="149"/>
      <c r="HU25" s="149"/>
      <c r="HV25" s="149"/>
      <c r="HW25" s="149"/>
      <c r="HX25" s="149"/>
      <c r="HY25" s="149"/>
      <c r="HZ25" s="149"/>
      <c r="IA25" s="149"/>
      <c r="IB25" s="149"/>
      <c r="IC25" s="149"/>
      <c r="ID25" s="149"/>
      <c r="IE25" s="149"/>
      <c r="IF25" s="149"/>
      <c r="IG25" s="149"/>
      <c r="IH25" s="149"/>
      <c r="II25" s="149"/>
      <c r="IJ25" s="149"/>
      <c r="IK25" s="149"/>
      <c r="IL25" s="149"/>
      <c r="IM25" s="149"/>
      <c r="IN25" s="149"/>
      <c r="IO25" s="149"/>
      <c r="IP25" s="149"/>
      <c r="IQ25" s="149"/>
      <c r="IR25" s="149"/>
      <c r="IS25" s="149"/>
    </row>
    <row r="26" spans="1:253" ht="29.25" customHeight="1">
      <c r="A26" s="149"/>
      <c r="B26" s="442">
        <v>18</v>
      </c>
      <c r="C26" s="544"/>
      <c r="D26" s="455"/>
      <c r="E26" s="455"/>
      <c r="F26" s="455"/>
      <c r="G26" s="579"/>
      <c r="H26" s="579"/>
      <c r="I26" s="455"/>
      <c r="J26" s="455"/>
      <c r="K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49"/>
      <c r="BV26" s="149"/>
      <c r="BW26" s="149"/>
      <c r="BX26" s="149"/>
      <c r="BY26" s="149"/>
      <c r="BZ26" s="149"/>
      <c r="CA26" s="149"/>
      <c r="CB26" s="149"/>
      <c r="CC26" s="149"/>
      <c r="CD26" s="149"/>
      <c r="CE26" s="149"/>
      <c r="CF26" s="149"/>
      <c r="CG26" s="149"/>
      <c r="CH26" s="149"/>
      <c r="CI26" s="149"/>
      <c r="CJ26" s="149"/>
      <c r="CK26" s="149"/>
      <c r="CL26" s="149"/>
      <c r="CM26" s="149"/>
      <c r="CN26" s="149"/>
      <c r="CO26" s="149"/>
      <c r="CP26" s="149"/>
      <c r="CQ26" s="149"/>
      <c r="CR26" s="149"/>
      <c r="CS26" s="149"/>
      <c r="CT26" s="149"/>
      <c r="CU26" s="149"/>
      <c r="CV26" s="149"/>
      <c r="CW26" s="149"/>
      <c r="CX26" s="149"/>
      <c r="CY26" s="149"/>
      <c r="CZ26" s="149"/>
      <c r="DA26" s="149"/>
      <c r="DB26" s="149"/>
      <c r="DC26" s="149"/>
      <c r="DD26" s="149"/>
      <c r="DE26" s="149"/>
      <c r="DF26" s="149"/>
      <c r="DG26" s="149"/>
      <c r="DH26" s="149"/>
      <c r="DI26" s="149"/>
      <c r="DJ26" s="149"/>
      <c r="DK26" s="149"/>
      <c r="DL26" s="149"/>
      <c r="DM26" s="149"/>
      <c r="DN26" s="149"/>
      <c r="DO26" s="149"/>
      <c r="DP26" s="149"/>
      <c r="DQ26" s="149"/>
      <c r="DR26" s="149"/>
      <c r="DS26" s="149"/>
      <c r="DT26" s="149"/>
      <c r="DU26" s="149"/>
      <c r="DV26" s="149"/>
      <c r="DW26" s="149"/>
      <c r="DX26" s="149"/>
      <c r="DY26" s="149"/>
      <c r="DZ26" s="149"/>
      <c r="EA26" s="149"/>
      <c r="EB26" s="149"/>
      <c r="EC26" s="149"/>
      <c r="ED26" s="149"/>
      <c r="EE26" s="149"/>
      <c r="EF26" s="149"/>
      <c r="EG26" s="149"/>
      <c r="EH26" s="149"/>
      <c r="EI26" s="149"/>
      <c r="EJ26" s="149"/>
      <c r="EK26" s="149"/>
      <c r="EL26" s="149"/>
      <c r="EM26" s="149"/>
      <c r="EN26" s="149"/>
      <c r="EO26" s="149"/>
      <c r="EP26" s="149"/>
      <c r="EQ26" s="149"/>
      <c r="ER26" s="149"/>
      <c r="ES26" s="149"/>
      <c r="ET26" s="149"/>
      <c r="EU26" s="149"/>
      <c r="EV26" s="149"/>
      <c r="EW26" s="149"/>
      <c r="EX26" s="149"/>
      <c r="EY26" s="149"/>
      <c r="EZ26" s="149"/>
      <c r="FA26" s="149"/>
      <c r="FB26" s="149"/>
      <c r="FC26" s="149"/>
      <c r="FD26" s="149"/>
      <c r="FE26" s="149"/>
      <c r="FF26" s="149"/>
      <c r="FG26" s="149"/>
      <c r="FH26" s="149"/>
      <c r="FI26" s="149"/>
      <c r="FJ26" s="149"/>
      <c r="FK26" s="149"/>
      <c r="FL26" s="149"/>
      <c r="FM26" s="149"/>
      <c r="FN26" s="149"/>
      <c r="FO26" s="149"/>
      <c r="FP26" s="149"/>
      <c r="FQ26" s="149"/>
      <c r="FR26" s="149"/>
      <c r="FS26" s="149"/>
      <c r="FT26" s="149"/>
      <c r="FU26" s="149"/>
      <c r="FV26" s="149"/>
      <c r="FW26" s="149"/>
      <c r="FX26" s="149"/>
      <c r="FY26" s="149"/>
      <c r="FZ26" s="149"/>
      <c r="GA26" s="149"/>
      <c r="GB26" s="149"/>
      <c r="GC26" s="149"/>
      <c r="GD26" s="149"/>
      <c r="GE26" s="149"/>
      <c r="GF26" s="149"/>
      <c r="GG26" s="149"/>
      <c r="GH26" s="149"/>
      <c r="GI26" s="149"/>
      <c r="GJ26" s="149"/>
      <c r="GK26" s="149"/>
      <c r="GL26" s="149"/>
      <c r="GM26" s="149"/>
      <c r="GN26" s="149"/>
      <c r="GO26" s="149"/>
      <c r="GP26" s="149"/>
      <c r="GQ26" s="149"/>
      <c r="GR26" s="149"/>
      <c r="GS26" s="149"/>
      <c r="GT26" s="149"/>
      <c r="GU26" s="149"/>
      <c r="GV26" s="149"/>
      <c r="GW26" s="149"/>
      <c r="GX26" s="149"/>
      <c r="GY26" s="149"/>
      <c r="GZ26" s="149"/>
      <c r="HA26" s="149"/>
      <c r="HB26" s="149"/>
      <c r="HC26" s="149"/>
      <c r="HD26" s="149"/>
      <c r="HE26" s="149"/>
      <c r="HF26" s="149"/>
      <c r="HG26" s="149"/>
      <c r="HH26" s="149"/>
      <c r="HI26" s="149"/>
      <c r="HJ26" s="149"/>
      <c r="HK26" s="149"/>
      <c r="HL26" s="149"/>
      <c r="HM26" s="149"/>
      <c r="HN26" s="149"/>
      <c r="HO26" s="149"/>
      <c r="HP26" s="149"/>
      <c r="HQ26" s="149"/>
      <c r="HR26" s="149"/>
      <c r="HS26" s="149"/>
      <c r="HT26" s="149"/>
      <c r="HU26" s="149"/>
      <c r="HV26" s="149"/>
      <c r="HW26" s="149"/>
      <c r="HX26" s="149"/>
      <c r="HY26" s="149"/>
      <c r="HZ26" s="149"/>
      <c r="IA26" s="149"/>
      <c r="IB26" s="149"/>
      <c r="IC26" s="149"/>
      <c r="ID26" s="149"/>
      <c r="IE26" s="149"/>
      <c r="IF26" s="149"/>
      <c r="IG26" s="149"/>
      <c r="IH26" s="149"/>
      <c r="II26" s="149"/>
      <c r="IJ26" s="149"/>
      <c r="IK26" s="149"/>
      <c r="IL26" s="149"/>
      <c r="IM26" s="149"/>
      <c r="IN26" s="149"/>
      <c r="IO26" s="149"/>
      <c r="IP26" s="149"/>
      <c r="IQ26" s="149"/>
      <c r="IR26" s="149"/>
      <c r="IS26" s="149"/>
    </row>
  </sheetData>
  <sheetProtection sheet="1" objects="1" scenarios="1" formatColumns="0" formatRows="0" insertRows="0"/>
  <mergeCells count="12">
    <mergeCell ref="C7:D7"/>
    <mergeCell ref="B2:J2"/>
    <mergeCell ref="B3:J3"/>
    <mergeCell ref="B4:J4"/>
    <mergeCell ref="B5:J5"/>
    <mergeCell ref="B7:B8"/>
    <mergeCell ref="E7:E8"/>
    <mergeCell ref="F7:F8"/>
    <mergeCell ref="G7:G8"/>
    <mergeCell ref="H7:H8"/>
    <mergeCell ref="I7:I8"/>
    <mergeCell ref="J7:J8"/>
  </mergeCells>
  <phoneticPr fontId="3"/>
  <dataValidations count="1">
    <dataValidation type="list" allowBlank="1" showInputMessage="1" showErrorMessage="1" error="該当する設備種別を選択してください。" prompt="該当する設備種別を選択してください。" sqref="C9:C26">
      <formula1>設備種別</formula1>
    </dataValidation>
  </dataValidations>
  <pageMargins left="0.43307086614173229" right="0" top="0.15748031496062992" bottom="0.15748031496062992" header="0.31496062992125984" footer="0.31496062992125984"/>
  <pageSetup paperSize="9" scale="93" orientation="portrait" blackAndWhite="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3" tint="-0.249977111117893"/>
    <pageSetUpPr fitToPage="1"/>
  </sheetPr>
  <dimension ref="A1:IV52"/>
  <sheetViews>
    <sheetView view="pageBreakPreview" zoomScaleNormal="85" zoomScaleSheetLayoutView="100" workbookViewId="0"/>
  </sheetViews>
  <sheetFormatPr defaultRowHeight="18.75"/>
  <cols>
    <col min="1" max="1" width="3.81640625" customWidth="1"/>
    <col min="2" max="2" width="3.6328125" customWidth="1"/>
    <col min="3" max="3" width="3.1796875" customWidth="1"/>
    <col min="4" max="4" width="11.08984375" customWidth="1"/>
    <col min="5" max="5" width="7.36328125" customWidth="1"/>
    <col min="6" max="6" width="13" customWidth="1"/>
    <col min="7" max="7" width="12.81640625" customWidth="1"/>
    <col min="8" max="8" width="2.36328125" bestFit="1" customWidth="1"/>
    <col min="9" max="9" width="10.08984375" customWidth="1"/>
    <col min="10" max="10" width="2.6328125" customWidth="1"/>
    <col min="11" max="11" width="3.6328125" customWidth="1"/>
    <col min="12" max="12" width="1.7265625" customWidth="1"/>
  </cols>
  <sheetData>
    <row r="1" spans="1:256" ht="18.75" customHeight="1">
      <c r="A1" s="168" t="s">
        <v>1111</v>
      </c>
      <c r="B1" s="148"/>
      <c r="C1" s="148"/>
      <c r="D1" s="148"/>
      <c r="E1" s="148"/>
      <c r="F1" s="55"/>
      <c r="G1" s="147"/>
      <c r="H1" s="147"/>
      <c r="I1" s="147"/>
      <c r="J1" s="147"/>
      <c r="K1" s="287"/>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c r="IR1" s="53"/>
      <c r="IS1" s="53"/>
      <c r="IT1" s="53"/>
      <c r="IU1" s="53"/>
      <c r="IV1" s="53"/>
    </row>
    <row r="2" spans="1:256" s="125" customFormat="1" ht="22.5" customHeight="1">
      <c r="B2" s="1114" t="s">
        <v>1215</v>
      </c>
      <c r="C2" s="1114"/>
      <c r="D2" s="1114"/>
      <c r="E2" s="1114"/>
      <c r="F2" s="1114"/>
      <c r="G2" s="1114"/>
      <c r="H2" s="1114"/>
      <c r="I2" s="1114"/>
      <c r="J2" s="1114"/>
      <c r="K2" s="126"/>
      <c r="L2" s="126"/>
      <c r="M2" s="126"/>
      <c r="N2" s="126"/>
      <c r="O2" s="126"/>
      <c r="P2" s="126"/>
      <c r="Q2" s="126"/>
      <c r="R2" s="126"/>
    </row>
    <row r="3" spans="1:256" s="124" customFormat="1" ht="9" customHeight="1">
      <c r="C3" s="127"/>
    </row>
    <row r="4" spans="1:256" s="124" customFormat="1" ht="27.95" customHeight="1">
      <c r="B4" s="1106" t="s">
        <v>264</v>
      </c>
      <c r="C4" s="1107" t="s">
        <v>265</v>
      </c>
      <c r="D4" s="1107"/>
      <c r="E4" s="128" t="s">
        <v>266</v>
      </c>
      <c r="F4" s="129" t="s">
        <v>267</v>
      </c>
      <c r="G4" s="129" t="s">
        <v>268</v>
      </c>
      <c r="H4" s="1108" t="s">
        <v>269</v>
      </c>
      <c r="I4" s="1109"/>
      <c r="J4" s="1110"/>
    </row>
    <row r="5" spans="1:256" s="124" customFormat="1" ht="16.899999999999999" customHeight="1" thickBot="1">
      <c r="B5" s="1106"/>
      <c r="C5" s="1107"/>
      <c r="D5" s="1107"/>
      <c r="E5" s="130" t="s">
        <v>270</v>
      </c>
      <c r="F5" s="130" t="s">
        <v>663</v>
      </c>
      <c r="G5" s="130" t="s">
        <v>665</v>
      </c>
      <c r="H5" s="1115" t="s">
        <v>666</v>
      </c>
      <c r="I5" s="1116"/>
      <c r="J5" s="1117"/>
      <c r="K5" s="131"/>
    </row>
    <row r="6" spans="1:256" s="124" customFormat="1" ht="18" customHeight="1" thickTop="1">
      <c r="B6" s="1106"/>
      <c r="C6" s="1112" t="s">
        <v>223</v>
      </c>
      <c r="D6" s="132" t="s">
        <v>224</v>
      </c>
      <c r="E6" s="669" t="e">
        <f>ROUND(F6/SUM(F$6:F$18,F$23:F$40)*100,1)</f>
        <v>#DIV/0!</v>
      </c>
      <c r="F6" s="670"/>
      <c r="G6" s="671"/>
      <c r="H6" s="1073">
        <f t="shared" ref="H6:H18" si="0">F6*G6</f>
        <v>0</v>
      </c>
      <c r="I6" s="1073"/>
      <c r="J6" s="1074"/>
    </row>
    <row r="7" spans="1:256" s="124" customFormat="1" ht="18" customHeight="1">
      <c r="B7" s="1106"/>
      <c r="C7" s="1112"/>
      <c r="D7" s="132" t="s">
        <v>225</v>
      </c>
      <c r="E7" s="669" t="e">
        <f t="shared" ref="E7:E18" si="1">ROUND(F7/SUM(F$6:F$18,F$23:F$40)*100,1)</f>
        <v>#DIV/0!</v>
      </c>
      <c r="F7" s="672"/>
      <c r="G7" s="673"/>
      <c r="H7" s="1073">
        <f t="shared" si="0"/>
        <v>0</v>
      </c>
      <c r="I7" s="1073"/>
      <c r="J7" s="1074"/>
    </row>
    <row r="8" spans="1:256" s="124" customFormat="1" ht="18" customHeight="1">
      <c r="B8" s="1106"/>
      <c r="C8" s="1112"/>
      <c r="D8" s="132" t="s">
        <v>226</v>
      </c>
      <c r="E8" s="669" t="e">
        <f t="shared" si="1"/>
        <v>#DIV/0!</v>
      </c>
      <c r="F8" s="672"/>
      <c r="G8" s="673"/>
      <c r="H8" s="1073">
        <f t="shared" si="0"/>
        <v>0</v>
      </c>
      <c r="I8" s="1073"/>
      <c r="J8" s="1074"/>
    </row>
    <row r="9" spans="1:256" s="124" customFormat="1" ht="18" customHeight="1">
      <c r="B9" s="1106"/>
      <c r="C9" s="1113" t="s">
        <v>227</v>
      </c>
      <c r="D9" s="132" t="s">
        <v>228</v>
      </c>
      <c r="E9" s="669" t="e">
        <f t="shared" si="1"/>
        <v>#DIV/0!</v>
      </c>
      <c r="F9" s="672"/>
      <c r="G9" s="673"/>
      <c r="H9" s="1073">
        <f t="shared" si="0"/>
        <v>0</v>
      </c>
      <c r="I9" s="1073"/>
      <c r="J9" s="1074"/>
    </row>
    <row r="10" spans="1:256" s="124" customFormat="1" ht="18" customHeight="1">
      <c r="B10" s="1106"/>
      <c r="C10" s="1113"/>
      <c r="D10" s="132" t="s">
        <v>229</v>
      </c>
      <c r="E10" s="669" t="e">
        <f t="shared" si="1"/>
        <v>#DIV/0!</v>
      </c>
      <c r="F10" s="672"/>
      <c r="G10" s="673"/>
      <c r="H10" s="1073">
        <f t="shared" si="0"/>
        <v>0</v>
      </c>
      <c r="I10" s="1073"/>
      <c r="J10" s="1074"/>
    </row>
    <row r="11" spans="1:256" s="124" customFormat="1" ht="18" customHeight="1">
      <c r="B11" s="1106"/>
      <c r="C11" s="1113"/>
      <c r="D11" s="132" t="s">
        <v>230</v>
      </c>
      <c r="E11" s="669" t="e">
        <f t="shared" si="1"/>
        <v>#DIV/0!</v>
      </c>
      <c r="F11" s="672"/>
      <c r="G11" s="673"/>
      <c r="H11" s="1073">
        <f t="shared" si="0"/>
        <v>0</v>
      </c>
      <c r="I11" s="1073"/>
      <c r="J11" s="1074"/>
    </row>
    <row r="12" spans="1:256" s="124" customFormat="1" ht="18" customHeight="1">
      <c r="B12" s="1106"/>
      <c r="C12" s="1113"/>
      <c r="D12" s="132" t="s">
        <v>1048</v>
      </c>
      <c r="E12" s="669" t="e">
        <f t="shared" si="1"/>
        <v>#DIV/0!</v>
      </c>
      <c r="F12" s="672"/>
      <c r="G12" s="673"/>
      <c r="H12" s="1073">
        <f t="shared" si="0"/>
        <v>0</v>
      </c>
      <c r="I12" s="1073"/>
      <c r="J12" s="1074"/>
    </row>
    <row r="13" spans="1:256" s="124" customFormat="1" ht="18" customHeight="1">
      <c r="B13" s="1106"/>
      <c r="C13" s="1113"/>
      <c r="D13" s="132" t="s">
        <v>231</v>
      </c>
      <c r="E13" s="669" t="e">
        <f t="shared" si="1"/>
        <v>#DIV/0!</v>
      </c>
      <c r="F13" s="672"/>
      <c r="G13" s="673"/>
      <c r="H13" s="1073">
        <f t="shared" si="0"/>
        <v>0</v>
      </c>
      <c r="I13" s="1073"/>
      <c r="J13" s="1074"/>
    </row>
    <row r="14" spans="1:256" s="124" customFormat="1" ht="18" customHeight="1">
      <c r="B14" s="1106"/>
      <c r="C14" s="1112" t="s">
        <v>1036</v>
      </c>
      <c r="D14" s="132" t="s">
        <v>236</v>
      </c>
      <c r="E14" s="669" t="e">
        <f t="shared" si="1"/>
        <v>#DIV/0!</v>
      </c>
      <c r="F14" s="672"/>
      <c r="G14" s="673"/>
      <c r="H14" s="1073">
        <f t="shared" si="0"/>
        <v>0</v>
      </c>
      <c r="I14" s="1073"/>
      <c r="J14" s="1074"/>
    </row>
    <row r="15" spans="1:256" s="124" customFormat="1" ht="18" customHeight="1">
      <c r="B15" s="1106"/>
      <c r="C15" s="1113"/>
      <c r="D15" s="132" t="s">
        <v>237</v>
      </c>
      <c r="E15" s="669" t="e">
        <f t="shared" si="1"/>
        <v>#DIV/0!</v>
      </c>
      <c r="F15" s="672"/>
      <c r="G15" s="673"/>
      <c r="H15" s="1073">
        <f t="shared" si="0"/>
        <v>0</v>
      </c>
      <c r="I15" s="1073"/>
      <c r="J15" s="1074"/>
    </row>
    <row r="16" spans="1:256" s="124" customFormat="1" ht="18" customHeight="1">
      <c r="B16" s="1106"/>
      <c r="C16" s="1111" t="s">
        <v>210</v>
      </c>
      <c r="D16" s="132" t="s">
        <v>238</v>
      </c>
      <c r="E16" s="669" t="e">
        <f t="shared" si="1"/>
        <v>#DIV/0!</v>
      </c>
      <c r="F16" s="672"/>
      <c r="G16" s="673"/>
      <c r="H16" s="1073">
        <f t="shared" si="0"/>
        <v>0</v>
      </c>
      <c r="I16" s="1073"/>
      <c r="J16" s="1074"/>
    </row>
    <row r="17" spans="2:10" s="124" customFormat="1" ht="18" customHeight="1">
      <c r="B17" s="1106"/>
      <c r="C17" s="1111"/>
      <c r="D17" s="132" t="s">
        <v>271</v>
      </c>
      <c r="E17" s="669" t="e">
        <f t="shared" si="1"/>
        <v>#DIV/0!</v>
      </c>
      <c r="F17" s="674"/>
      <c r="G17" s="675"/>
      <c r="H17" s="1073">
        <f t="shared" si="0"/>
        <v>0</v>
      </c>
      <c r="I17" s="1073"/>
      <c r="J17" s="1074"/>
    </row>
    <row r="18" spans="2:10" s="124" customFormat="1" ht="18" customHeight="1" thickBot="1">
      <c r="B18" s="1106"/>
      <c r="C18" s="1111"/>
      <c r="D18" s="132" t="s">
        <v>272</v>
      </c>
      <c r="E18" s="669" t="e">
        <f t="shared" si="1"/>
        <v>#DIV/0!</v>
      </c>
      <c r="F18" s="676"/>
      <c r="G18" s="677"/>
      <c r="H18" s="1073">
        <f t="shared" si="0"/>
        <v>0</v>
      </c>
      <c r="I18" s="1073"/>
      <c r="J18" s="1074"/>
    </row>
    <row r="19" spans="2:10" s="124" customFormat="1" ht="22.5" customHeight="1" thickTop="1" thickBot="1">
      <c r="C19" s="1095"/>
      <c r="D19" s="1095"/>
      <c r="E19" s="1095"/>
      <c r="F19" s="133"/>
      <c r="G19" s="134"/>
      <c r="H19" s="135" t="s">
        <v>273</v>
      </c>
      <c r="I19" s="1097">
        <f>SUM(H6:J18)</f>
        <v>0</v>
      </c>
      <c r="J19" s="1098"/>
    </row>
    <row r="20" spans="2:10" s="124" customFormat="1" ht="14.1" customHeight="1">
      <c r="C20" s="1095"/>
      <c r="D20" s="1095"/>
      <c r="E20" s="1096"/>
    </row>
    <row r="21" spans="2:10" s="124" customFormat="1" ht="27.95" customHeight="1">
      <c r="B21" s="1106" t="s">
        <v>274</v>
      </c>
      <c r="C21" s="1107" t="s">
        <v>265</v>
      </c>
      <c r="D21" s="1107"/>
      <c r="E21" s="128" t="s">
        <v>275</v>
      </c>
      <c r="F21" s="129" t="s">
        <v>276</v>
      </c>
      <c r="G21" s="129" t="s">
        <v>277</v>
      </c>
      <c r="H21" s="1108" t="s">
        <v>278</v>
      </c>
      <c r="I21" s="1109"/>
      <c r="J21" s="1110"/>
    </row>
    <row r="22" spans="2:10" s="124" customFormat="1" ht="17.45" customHeight="1" thickBot="1">
      <c r="B22" s="1106"/>
      <c r="C22" s="1107"/>
      <c r="D22" s="1107"/>
      <c r="E22" s="128" t="s">
        <v>270</v>
      </c>
      <c r="F22" s="130" t="s">
        <v>663</v>
      </c>
      <c r="G22" s="130" t="s">
        <v>1216</v>
      </c>
      <c r="H22" s="1107" t="s">
        <v>666</v>
      </c>
      <c r="I22" s="1107"/>
      <c r="J22" s="1107"/>
    </row>
    <row r="23" spans="2:10" s="124" customFormat="1" ht="18" customHeight="1" thickTop="1">
      <c r="B23" s="1106"/>
      <c r="C23" s="1101" t="s">
        <v>239</v>
      </c>
      <c r="D23" s="132" t="s">
        <v>279</v>
      </c>
      <c r="E23" s="356" t="e">
        <f>ROUND(F23/SUM(F$6:F$18,F$23:F$40)*100,1)</f>
        <v>#DIV/0!</v>
      </c>
      <c r="F23" s="670"/>
      <c r="G23" s="671"/>
      <c r="H23" s="1073">
        <f t="shared" ref="H23:H40" si="2">F23*G23</f>
        <v>0</v>
      </c>
      <c r="I23" s="1073"/>
      <c r="J23" s="1074"/>
    </row>
    <row r="24" spans="2:10" s="124" customFormat="1" ht="18" customHeight="1">
      <c r="B24" s="1106"/>
      <c r="C24" s="1102"/>
      <c r="D24" s="132" t="s">
        <v>475</v>
      </c>
      <c r="E24" s="356" t="e">
        <f t="shared" ref="E24:E40" si="3">ROUND(F24/SUM(F$6:F$18,F$23:F$40)*100,1)</f>
        <v>#DIV/0!</v>
      </c>
      <c r="F24" s="672"/>
      <c r="G24" s="673"/>
      <c r="H24" s="1073">
        <f t="shared" si="2"/>
        <v>0</v>
      </c>
      <c r="I24" s="1073"/>
      <c r="J24" s="1074"/>
    </row>
    <row r="25" spans="2:10" s="124" customFormat="1" ht="18" customHeight="1">
      <c r="B25" s="1106"/>
      <c r="C25" s="1102"/>
      <c r="D25" s="132" t="s">
        <v>240</v>
      </c>
      <c r="E25" s="356" t="e">
        <f t="shared" si="3"/>
        <v>#DIV/0!</v>
      </c>
      <c r="F25" s="672"/>
      <c r="G25" s="673"/>
      <c r="H25" s="1073">
        <f t="shared" si="2"/>
        <v>0</v>
      </c>
      <c r="I25" s="1073"/>
      <c r="J25" s="1074"/>
    </row>
    <row r="26" spans="2:10" s="124" customFormat="1" ht="18" customHeight="1">
      <c r="B26" s="1106"/>
      <c r="C26" s="1102"/>
      <c r="D26" s="132" t="s">
        <v>241</v>
      </c>
      <c r="E26" s="356" t="e">
        <f t="shared" si="3"/>
        <v>#DIV/0!</v>
      </c>
      <c r="F26" s="672"/>
      <c r="G26" s="673"/>
      <c r="H26" s="1073">
        <f t="shared" si="2"/>
        <v>0</v>
      </c>
      <c r="I26" s="1073"/>
      <c r="J26" s="1074"/>
    </row>
    <row r="27" spans="2:10" s="124" customFormat="1" ht="18" customHeight="1">
      <c r="B27" s="1106"/>
      <c r="C27" s="1102"/>
      <c r="D27" s="132" t="s">
        <v>242</v>
      </c>
      <c r="E27" s="356" t="e">
        <f t="shared" si="3"/>
        <v>#DIV/0!</v>
      </c>
      <c r="F27" s="672"/>
      <c r="G27" s="673"/>
      <c r="H27" s="1073">
        <f t="shared" si="2"/>
        <v>0</v>
      </c>
      <c r="I27" s="1073"/>
      <c r="J27" s="1074"/>
    </row>
    <row r="28" spans="2:10" s="124" customFormat="1" ht="18" customHeight="1">
      <c r="B28" s="1106"/>
      <c r="C28" s="1102"/>
      <c r="D28" s="132" t="s">
        <v>243</v>
      </c>
      <c r="E28" s="356" t="e">
        <f t="shared" si="3"/>
        <v>#DIV/0!</v>
      </c>
      <c r="F28" s="672"/>
      <c r="G28" s="673"/>
      <c r="H28" s="1073">
        <f t="shared" si="2"/>
        <v>0</v>
      </c>
      <c r="I28" s="1073"/>
      <c r="J28" s="1074"/>
    </row>
    <row r="29" spans="2:10" s="124" customFormat="1" ht="18" customHeight="1">
      <c r="B29" s="1106"/>
      <c r="C29" s="1102"/>
      <c r="D29" s="132" t="s">
        <v>280</v>
      </c>
      <c r="E29" s="356" t="e">
        <f t="shared" si="3"/>
        <v>#DIV/0!</v>
      </c>
      <c r="F29" s="672"/>
      <c r="G29" s="673"/>
      <c r="H29" s="1073">
        <f t="shared" si="2"/>
        <v>0</v>
      </c>
      <c r="I29" s="1073"/>
      <c r="J29" s="1074"/>
    </row>
    <row r="30" spans="2:10" s="124" customFormat="1" ht="18" customHeight="1">
      <c r="B30" s="1106"/>
      <c r="C30" s="1102"/>
      <c r="D30" s="132" t="s">
        <v>281</v>
      </c>
      <c r="E30" s="356" t="e">
        <f t="shared" si="3"/>
        <v>#DIV/0!</v>
      </c>
      <c r="F30" s="672"/>
      <c r="G30" s="673"/>
      <c r="H30" s="1073">
        <f t="shared" si="2"/>
        <v>0</v>
      </c>
      <c r="I30" s="1073"/>
      <c r="J30" s="1074"/>
    </row>
    <row r="31" spans="2:10" s="124" customFormat="1" ht="18" customHeight="1">
      <c r="B31" s="1106"/>
      <c r="C31" s="1102"/>
      <c r="D31" s="132" t="s">
        <v>244</v>
      </c>
      <c r="E31" s="356" t="e">
        <f t="shared" si="3"/>
        <v>#DIV/0!</v>
      </c>
      <c r="F31" s="672"/>
      <c r="G31" s="673"/>
      <c r="H31" s="1073">
        <f t="shared" si="2"/>
        <v>0</v>
      </c>
      <c r="I31" s="1073"/>
      <c r="J31" s="1074"/>
    </row>
    <row r="32" spans="2:10" s="124" customFormat="1" ht="18" customHeight="1">
      <c r="B32" s="1106"/>
      <c r="C32" s="1103"/>
      <c r="D32" s="132" t="s">
        <v>247</v>
      </c>
      <c r="E32" s="356" t="e">
        <f t="shared" si="3"/>
        <v>#DIV/0!</v>
      </c>
      <c r="F32" s="672"/>
      <c r="G32" s="673"/>
      <c r="H32" s="1073">
        <f t="shared" ref="H32" si="4">F32*G32</f>
        <v>0</v>
      </c>
      <c r="I32" s="1073"/>
      <c r="J32" s="1074"/>
    </row>
    <row r="33" spans="1:11" s="124" customFormat="1" ht="18" customHeight="1">
      <c r="B33" s="1106"/>
      <c r="C33" s="1104" t="s">
        <v>282</v>
      </c>
      <c r="D33" s="132" t="s">
        <v>245</v>
      </c>
      <c r="E33" s="356" t="e">
        <f t="shared" si="3"/>
        <v>#DIV/0!</v>
      </c>
      <c r="F33" s="672"/>
      <c r="G33" s="673"/>
      <c r="H33" s="1073">
        <f t="shared" si="2"/>
        <v>0</v>
      </c>
      <c r="I33" s="1073"/>
      <c r="J33" s="1074"/>
    </row>
    <row r="34" spans="1:11" s="124" customFormat="1" ht="18" customHeight="1">
      <c r="B34" s="1106"/>
      <c r="C34" s="1104"/>
      <c r="D34" s="132" t="s">
        <v>246</v>
      </c>
      <c r="E34" s="356" t="e">
        <f t="shared" si="3"/>
        <v>#DIV/0!</v>
      </c>
      <c r="F34" s="672"/>
      <c r="G34" s="673"/>
      <c r="H34" s="1073">
        <f t="shared" si="2"/>
        <v>0</v>
      </c>
      <c r="I34" s="1073"/>
      <c r="J34" s="1074"/>
    </row>
    <row r="35" spans="1:11" s="124" customFormat="1" ht="18" customHeight="1">
      <c r="B35" s="1106"/>
      <c r="C35" s="1101" t="s">
        <v>1035</v>
      </c>
      <c r="D35" s="132" t="s">
        <v>232</v>
      </c>
      <c r="E35" s="356" t="e">
        <f t="shared" si="3"/>
        <v>#DIV/0!</v>
      </c>
      <c r="F35" s="672"/>
      <c r="G35" s="673"/>
      <c r="H35" s="1073">
        <f>F35*G35</f>
        <v>0</v>
      </c>
      <c r="I35" s="1073"/>
      <c r="J35" s="1074"/>
    </row>
    <row r="36" spans="1:11" s="124" customFormat="1" ht="18" customHeight="1">
      <c r="B36" s="1106"/>
      <c r="C36" s="1105"/>
      <c r="D36" s="132" t="s">
        <v>233</v>
      </c>
      <c r="E36" s="356" t="e">
        <f t="shared" si="3"/>
        <v>#DIV/0!</v>
      </c>
      <c r="F36" s="672"/>
      <c r="G36" s="673"/>
      <c r="H36" s="1073">
        <f>F36*G36</f>
        <v>0</v>
      </c>
      <c r="I36" s="1073"/>
      <c r="J36" s="1074"/>
    </row>
    <row r="37" spans="1:11" s="124" customFormat="1" ht="18" customHeight="1">
      <c r="B37" s="1106"/>
      <c r="C37" s="1105"/>
      <c r="D37" s="132" t="s">
        <v>234</v>
      </c>
      <c r="E37" s="356" t="e">
        <f t="shared" si="3"/>
        <v>#DIV/0!</v>
      </c>
      <c r="F37" s="672"/>
      <c r="G37" s="673"/>
      <c r="H37" s="1073">
        <f>F37*G37</f>
        <v>0</v>
      </c>
      <c r="I37" s="1073"/>
      <c r="J37" s="1074"/>
    </row>
    <row r="38" spans="1:11" s="124" customFormat="1" ht="18" customHeight="1">
      <c r="B38" s="1106"/>
      <c r="C38" s="1103"/>
      <c r="D38" s="132" t="s">
        <v>235</v>
      </c>
      <c r="E38" s="356" t="e">
        <f t="shared" si="3"/>
        <v>#DIV/0!</v>
      </c>
      <c r="F38" s="672"/>
      <c r="G38" s="673"/>
      <c r="H38" s="1073">
        <f>F38*G38</f>
        <v>0</v>
      </c>
      <c r="I38" s="1073"/>
      <c r="J38" s="1074"/>
    </row>
    <row r="39" spans="1:11" s="124" customFormat="1" ht="18" customHeight="1">
      <c r="B39" s="1106"/>
      <c r="C39" s="1099" t="s">
        <v>1049</v>
      </c>
      <c r="D39" s="132" t="s">
        <v>283</v>
      </c>
      <c r="E39" s="356" t="e">
        <f t="shared" si="3"/>
        <v>#DIV/0!</v>
      </c>
      <c r="F39" s="672"/>
      <c r="G39" s="673"/>
      <c r="H39" s="1073">
        <f t="shared" si="2"/>
        <v>0</v>
      </c>
      <c r="I39" s="1073"/>
      <c r="J39" s="1074"/>
    </row>
    <row r="40" spans="1:11" s="124" customFormat="1" ht="18" customHeight="1" thickBot="1">
      <c r="B40" s="1106"/>
      <c r="C40" s="1100"/>
      <c r="D40" s="132" t="s">
        <v>272</v>
      </c>
      <c r="E40" s="356" t="e">
        <f t="shared" si="3"/>
        <v>#DIV/0!</v>
      </c>
      <c r="F40" s="676"/>
      <c r="G40" s="677"/>
      <c r="H40" s="1073">
        <f t="shared" si="2"/>
        <v>0</v>
      </c>
      <c r="I40" s="1073"/>
      <c r="J40" s="1074"/>
    </row>
    <row r="41" spans="1:11" s="124" customFormat="1" ht="7.5" customHeight="1" thickTop="1">
      <c r="B41" s="136"/>
      <c r="C41" s="1091"/>
      <c r="D41" s="1091"/>
      <c r="E41" s="137"/>
      <c r="F41" s="133"/>
      <c r="G41" s="138"/>
      <c r="H41" s="1092" t="s">
        <v>284</v>
      </c>
      <c r="I41" s="1085">
        <f>SUM(H23:J40)</f>
        <v>0</v>
      </c>
      <c r="J41" s="1086"/>
    </row>
    <row r="42" spans="1:11" s="124" customFormat="1" ht="15" customHeight="1" thickBot="1">
      <c r="B42" s="139"/>
      <c r="C42" s="1089" t="s">
        <v>285</v>
      </c>
      <c r="D42" s="1090"/>
      <c r="E42" s="357" t="e">
        <f>SUM(E6:E18,E23:E40)</f>
        <v>#DIV/0!</v>
      </c>
      <c r="F42" s="140"/>
      <c r="G42" s="140"/>
      <c r="H42" s="1093"/>
      <c r="I42" s="1087"/>
      <c r="J42" s="1088"/>
    </row>
    <row r="43" spans="1:11" s="124" customFormat="1" ht="17.25" customHeight="1">
      <c r="A43" s="106"/>
      <c r="B43" s="106"/>
      <c r="C43" s="106"/>
      <c r="D43" s="117"/>
      <c r="E43" s="117"/>
      <c r="F43" s="116"/>
      <c r="G43" s="117" t="s">
        <v>249</v>
      </c>
      <c r="H43" s="117"/>
      <c r="I43" s="117"/>
      <c r="J43" s="117"/>
      <c r="K43" s="141"/>
    </row>
    <row r="44" spans="1:11" s="124" customFormat="1" ht="9" customHeight="1">
      <c r="A44" s="106"/>
      <c r="B44" s="1076" t="s">
        <v>250</v>
      </c>
      <c r="C44" s="1076"/>
      <c r="D44" s="1076"/>
      <c r="E44" s="106"/>
      <c r="F44" s="118"/>
      <c r="G44" s="1076" t="s">
        <v>251</v>
      </c>
      <c r="H44" s="1076"/>
      <c r="I44" s="1076"/>
      <c r="J44" s="1076"/>
      <c r="K44" s="141"/>
    </row>
    <row r="45" spans="1:11" s="124" customFormat="1" ht="17.25" customHeight="1" thickBot="1">
      <c r="A45" s="106"/>
      <c r="B45" s="1076"/>
      <c r="C45" s="1076"/>
      <c r="D45" s="1076"/>
      <c r="E45" s="106"/>
      <c r="F45" s="116"/>
      <c r="G45" s="1076"/>
      <c r="H45" s="1076"/>
      <c r="I45" s="1076"/>
      <c r="J45" s="1076"/>
      <c r="K45" s="141"/>
    </row>
    <row r="46" spans="1:11" s="124" customFormat="1" ht="11.25" customHeight="1">
      <c r="A46" s="106"/>
      <c r="B46" s="106"/>
      <c r="C46" s="117"/>
      <c r="D46" s="117"/>
      <c r="E46" s="117"/>
      <c r="F46" s="119"/>
      <c r="G46" s="1077" t="s">
        <v>252</v>
      </c>
      <c r="H46" s="1078">
        <f>IF(I19=0,0,ROUNDDOWN(I19/(I19+I41)*100,1))</f>
        <v>0</v>
      </c>
      <c r="I46" s="1079"/>
      <c r="J46" s="1082" t="s">
        <v>222</v>
      </c>
      <c r="K46" s="141"/>
    </row>
    <row r="47" spans="1:11" s="124" customFormat="1" ht="14.25" customHeight="1" thickBot="1">
      <c r="A47" s="106"/>
      <c r="B47" s="106"/>
      <c r="C47" s="1084"/>
      <c r="D47" s="1084"/>
      <c r="E47" s="1084"/>
      <c r="F47" s="1084"/>
      <c r="G47" s="1077"/>
      <c r="H47" s="1080"/>
      <c r="I47" s="1081"/>
      <c r="J47" s="1083"/>
    </row>
    <row r="48" spans="1:11" s="124" customFormat="1" ht="14.25" customHeight="1">
      <c r="A48" s="106"/>
      <c r="B48" s="106"/>
      <c r="C48" s="121"/>
      <c r="D48" s="121"/>
      <c r="E48" s="121"/>
      <c r="F48" s="121"/>
      <c r="G48" s="122"/>
      <c r="H48" s="122"/>
      <c r="I48" s="122"/>
      <c r="J48" s="123"/>
    </row>
    <row r="49" spans="1:10" s="124" customFormat="1" ht="18" customHeight="1">
      <c r="A49" s="106"/>
      <c r="B49" s="1094" t="s">
        <v>1262</v>
      </c>
      <c r="C49" s="1094"/>
      <c r="D49" s="1094"/>
      <c r="E49" s="1094"/>
      <c r="F49" s="1094"/>
      <c r="G49" s="1094"/>
      <c r="H49" s="1094"/>
      <c r="I49" s="1094"/>
      <c r="J49" s="1094"/>
    </row>
    <row r="50" spans="1:10" s="124" customFormat="1" ht="18" customHeight="1">
      <c r="A50" s="106"/>
      <c r="B50" s="1094"/>
      <c r="C50" s="1094"/>
      <c r="D50" s="1094"/>
      <c r="E50" s="1094"/>
      <c r="F50" s="1094"/>
      <c r="G50" s="1094"/>
      <c r="H50" s="1094"/>
      <c r="I50" s="1094"/>
      <c r="J50" s="1094"/>
    </row>
    <row r="51" spans="1:10" s="124" customFormat="1" ht="18" customHeight="1">
      <c r="B51" s="1075"/>
      <c r="C51" s="1075"/>
      <c r="D51" s="1075"/>
      <c r="E51" s="1075"/>
      <c r="F51" s="1075"/>
      <c r="G51" s="1075"/>
      <c r="H51" s="1075"/>
      <c r="I51" s="1075"/>
      <c r="J51" s="1075"/>
    </row>
    <row r="52" spans="1:10" s="124" customFormat="1" ht="14.1" customHeight="1"/>
  </sheetData>
  <sheetProtection sheet="1" objects="1" scenarios="1"/>
  <mergeCells count="62">
    <mergeCell ref="H32:J32"/>
    <mergeCell ref="C14:C15"/>
    <mergeCell ref="H14:J14"/>
    <mergeCell ref="H15:J15"/>
    <mergeCell ref="B2:J2"/>
    <mergeCell ref="B4:B18"/>
    <mergeCell ref="C4:D5"/>
    <mergeCell ref="H4:J4"/>
    <mergeCell ref="H5:J5"/>
    <mergeCell ref="C6:C8"/>
    <mergeCell ref="H6:J6"/>
    <mergeCell ref="H7:J7"/>
    <mergeCell ref="H8:J8"/>
    <mergeCell ref="C9:C13"/>
    <mergeCell ref="H9:J9"/>
    <mergeCell ref="H10:J10"/>
    <mergeCell ref="H11:J11"/>
    <mergeCell ref="H12:J12"/>
    <mergeCell ref="H13:J13"/>
    <mergeCell ref="B21:B40"/>
    <mergeCell ref="C21:D22"/>
    <mergeCell ref="H21:J21"/>
    <mergeCell ref="H22:J22"/>
    <mergeCell ref="H23:J23"/>
    <mergeCell ref="H24:J24"/>
    <mergeCell ref="H28:J28"/>
    <mergeCell ref="H29:J29"/>
    <mergeCell ref="H30:J30"/>
    <mergeCell ref="H31:J31"/>
    <mergeCell ref="C16:C18"/>
    <mergeCell ref="H16:J16"/>
    <mergeCell ref="H17:J17"/>
    <mergeCell ref="H18:J18"/>
    <mergeCell ref="C19:E20"/>
    <mergeCell ref="I19:J19"/>
    <mergeCell ref="C39:C40"/>
    <mergeCell ref="H39:J39"/>
    <mergeCell ref="H40:J40"/>
    <mergeCell ref="H38:J38"/>
    <mergeCell ref="C23:C32"/>
    <mergeCell ref="H34:J34"/>
    <mergeCell ref="C33:C34"/>
    <mergeCell ref="H26:J26"/>
    <mergeCell ref="H27:J27"/>
    <mergeCell ref="H25:J25"/>
    <mergeCell ref="C35:C38"/>
    <mergeCell ref="H35:J35"/>
    <mergeCell ref="H36:J36"/>
    <mergeCell ref="H37:J37"/>
    <mergeCell ref="H33:J33"/>
    <mergeCell ref="B51:J51"/>
    <mergeCell ref="B44:D45"/>
    <mergeCell ref="G44:J45"/>
    <mergeCell ref="G46:G47"/>
    <mergeCell ref="H46:I47"/>
    <mergeCell ref="J46:J47"/>
    <mergeCell ref="C47:F47"/>
    <mergeCell ref="I41:J42"/>
    <mergeCell ref="C42:D42"/>
    <mergeCell ref="C41:D41"/>
    <mergeCell ref="H41:H42"/>
    <mergeCell ref="B49:J50"/>
  </mergeCells>
  <phoneticPr fontId="47"/>
  <pageMargins left="0.43307086614173229" right="0" top="0.15748031496062992" bottom="0.15748031496062992" header="0.31496062992125984" footer="0.31496062992125984"/>
  <pageSetup paperSize="9" scale="93" orientation="portrait" blackAndWhite="1"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3" tint="-0.249977111117893"/>
    <pageSetUpPr fitToPage="1"/>
  </sheetPr>
  <dimension ref="A1:IV52"/>
  <sheetViews>
    <sheetView view="pageBreakPreview" zoomScaleNormal="100" zoomScaleSheetLayoutView="100" workbookViewId="0"/>
  </sheetViews>
  <sheetFormatPr defaultRowHeight="18.75"/>
  <cols>
    <col min="1" max="1" width="3.81640625" customWidth="1"/>
    <col min="2" max="2" width="3.6328125" customWidth="1"/>
    <col min="3" max="3" width="3.1796875" customWidth="1"/>
    <col min="4" max="4" width="11.08984375" customWidth="1"/>
    <col min="5" max="5" width="7.36328125" customWidth="1"/>
    <col min="6" max="6" width="13" customWidth="1"/>
    <col min="7" max="7" width="12.81640625" customWidth="1"/>
    <col min="8" max="8" width="2.36328125" bestFit="1" customWidth="1"/>
    <col min="9" max="9" width="10.08984375" customWidth="1"/>
    <col min="10" max="10" width="2.6328125" customWidth="1"/>
    <col min="11" max="11" width="3.6328125" customWidth="1"/>
    <col min="12" max="12" width="1.7265625" customWidth="1"/>
  </cols>
  <sheetData>
    <row r="1" spans="1:256" ht="18.75" customHeight="1">
      <c r="A1" s="168" t="s">
        <v>1111</v>
      </c>
      <c r="B1" s="148"/>
      <c r="C1" s="148"/>
      <c r="D1" s="148"/>
      <c r="E1" s="148"/>
      <c r="F1" s="55"/>
      <c r="G1" s="147"/>
      <c r="H1" s="147"/>
      <c r="I1" s="147"/>
      <c r="J1" s="147"/>
      <c r="K1" s="287"/>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c r="IR1" s="53"/>
      <c r="IS1" s="53"/>
      <c r="IT1" s="53"/>
      <c r="IU1" s="53"/>
      <c r="IV1" s="53"/>
    </row>
    <row r="2" spans="1:256" s="125" customFormat="1" ht="22.5" customHeight="1">
      <c r="A2" s="104"/>
      <c r="B2" s="1134" t="s">
        <v>347</v>
      </c>
      <c r="C2" s="1134"/>
      <c r="D2" s="1134"/>
      <c r="E2" s="1134"/>
      <c r="F2" s="1134"/>
      <c r="G2" s="1134"/>
      <c r="H2" s="1134"/>
      <c r="I2" s="1134"/>
      <c r="J2" s="1134"/>
      <c r="K2" s="105"/>
      <c r="L2" s="105"/>
      <c r="M2" s="126"/>
      <c r="N2" s="126"/>
      <c r="O2" s="126"/>
      <c r="P2" s="126"/>
      <c r="Q2" s="126"/>
      <c r="R2" s="126"/>
    </row>
    <row r="3" spans="1:256" s="124" customFormat="1" ht="9" customHeight="1">
      <c r="A3" s="106"/>
      <c r="B3" s="106"/>
      <c r="C3" s="107"/>
      <c r="D3" s="106"/>
      <c r="E3" s="106"/>
      <c r="F3" s="106"/>
      <c r="G3" s="106"/>
      <c r="H3" s="106"/>
      <c r="I3" s="106"/>
      <c r="J3" s="106"/>
      <c r="K3" s="106"/>
      <c r="L3" s="106"/>
    </row>
    <row r="4" spans="1:256" s="124" customFormat="1" ht="27.95" customHeight="1">
      <c r="A4" s="106"/>
      <c r="B4" s="1128" t="s">
        <v>253</v>
      </c>
      <c r="C4" s="1129" t="s">
        <v>220</v>
      </c>
      <c r="D4" s="1129"/>
      <c r="E4" s="108" t="s">
        <v>221</v>
      </c>
      <c r="F4" s="109" t="s">
        <v>254</v>
      </c>
      <c r="G4" s="109" t="s">
        <v>255</v>
      </c>
      <c r="H4" s="1131" t="s">
        <v>256</v>
      </c>
      <c r="I4" s="1132"/>
      <c r="J4" s="1133"/>
      <c r="K4" s="106"/>
      <c r="L4" s="106"/>
    </row>
    <row r="5" spans="1:256" s="124" customFormat="1" ht="16.5" customHeight="1" thickBot="1">
      <c r="A5" s="106"/>
      <c r="B5" s="1128"/>
      <c r="C5" s="1129"/>
      <c r="D5" s="1129"/>
      <c r="E5" s="110" t="s">
        <v>222</v>
      </c>
      <c r="F5" s="389" t="s">
        <v>1043</v>
      </c>
      <c r="G5" s="464" t="str">
        <f>IF(F5="ｋｇ/ｈ","ＭＪ/ｋｇ","ＭＪ/Ｎｍ３")</f>
        <v>ＭＪ/ｋｇ</v>
      </c>
      <c r="H5" s="1135" t="s">
        <v>664</v>
      </c>
      <c r="I5" s="1136"/>
      <c r="J5" s="1137"/>
      <c r="K5" s="111"/>
      <c r="L5" s="106"/>
    </row>
    <row r="6" spans="1:256" s="124" customFormat="1" ht="18" customHeight="1" thickTop="1">
      <c r="A6" s="106"/>
      <c r="B6" s="1128"/>
      <c r="C6" s="1112" t="s">
        <v>223</v>
      </c>
      <c r="D6" s="132" t="s">
        <v>224</v>
      </c>
      <c r="E6" s="356" t="e">
        <f>ROUND(F6/SUM(F$6:F$18,F$23:F$40)*100,1)</f>
        <v>#DIV/0!</v>
      </c>
      <c r="F6" s="670"/>
      <c r="G6" s="671"/>
      <c r="H6" s="1073">
        <f t="shared" ref="H6:H18" si="0">F6*G6</f>
        <v>0</v>
      </c>
      <c r="I6" s="1073"/>
      <c r="J6" s="1074"/>
      <c r="K6" s="106"/>
      <c r="L6" s="106"/>
    </row>
    <row r="7" spans="1:256" s="124" customFormat="1" ht="18" customHeight="1">
      <c r="A7" s="106"/>
      <c r="B7" s="1128"/>
      <c r="C7" s="1112"/>
      <c r="D7" s="132" t="s">
        <v>225</v>
      </c>
      <c r="E7" s="356" t="e">
        <f t="shared" ref="E7:E18" si="1">ROUND(F7/SUM(F$6:F$18,F$23:F$40)*100,1)</f>
        <v>#DIV/0!</v>
      </c>
      <c r="F7" s="672"/>
      <c r="G7" s="673"/>
      <c r="H7" s="1073">
        <f t="shared" si="0"/>
        <v>0</v>
      </c>
      <c r="I7" s="1073"/>
      <c r="J7" s="1074"/>
      <c r="K7" s="106"/>
      <c r="L7" s="106"/>
    </row>
    <row r="8" spans="1:256" s="124" customFormat="1" ht="18" customHeight="1">
      <c r="A8" s="106"/>
      <c r="B8" s="1128"/>
      <c r="C8" s="1112"/>
      <c r="D8" s="132" t="s">
        <v>226</v>
      </c>
      <c r="E8" s="356" t="e">
        <f t="shared" si="1"/>
        <v>#DIV/0!</v>
      </c>
      <c r="F8" s="672"/>
      <c r="G8" s="673"/>
      <c r="H8" s="1073">
        <f t="shared" si="0"/>
        <v>0</v>
      </c>
      <c r="I8" s="1073"/>
      <c r="J8" s="1074"/>
      <c r="K8" s="106"/>
      <c r="L8" s="106"/>
    </row>
    <row r="9" spans="1:256" s="124" customFormat="1" ht="18" customHeight="1">
      <c r="A9" s="106"/>
      <c r="B9" s="1128"/>
      <c r="C9" s="1113" t="s">
        <v>227</v>
      </c>
      <c r="D9" s="132" t="s">
        <v>228</v>
      </c>
      <c r="E9" s="356" t="e">
        <f t="shared" si="1"/>
        <v>#DIV/0!</v>
      </c>
      <c r="F9" s="672"/>
      <c r="G9" s="673"/>
      <c r="H9" s="1073">
        <f t="shared" si="0"/>
        <v>0</v>
      </c>
      <c r="I9" s="1073"/>
      <c r="J9" s="1074"/>
      <c r="K9" s="106"/>
      <c r="L9" s="106"/>
    </row>
    <row r="10" spans="1:256" s="124" customFormat="1" ht="18" customHeight="1">
      <c r="A10" s="106"/>
      <c r="B10" s="1128"/>
      <c r="C10" s="1113"/>
      <c r="D10" s="132" t="s">
        <v>229</v>
      </c>
      <c r="E10" s="356" t="e">
        <f t="shared" si="1"/>
        <v>#DIV/0!</v>
      </c>
      <c r="F10" s="672"/>
      <c r="G10" s="673"/>
      <c r="H10" s="1073">
        <f t="shared" si="0"/>
        <v>0</v>
      </c>
      <c r="I10" s="1073"/>
      <c r="J10" s="1074"/>
      <c r="K10" s="106"/>
      <c r="L10" s="106"/>
    </row>
    <row r="11" spans="1:256" s="124" customFormat="1" ht="18" customHeight="1">
      <c r="A11" s="106"/>
      <c r="B11" s="1128"/>
      <c r="C11" s="1113"/>
      <c r="D11" s="132" t="s">
        <v>230</v>
      </c>
      <c r="E11" s="356" t="e">
        <f t="shared" si="1"/>
        <v>#DIV/0!</v>
      </c>
      <c r="F11" s="672"/>
      <c r="G11" s="673"/>
      <c r="H11" s="1073">
        <f t="shared" si="0"/>
        <v>0</v>
      </c>
      <c r="I11" s="1073"/>
      <c r="J11" s="1074"/>
      <c r="K11" s="106"/>
      <c r="L11" s="106"/>
    </row>
    <row r="12" spans="1:256" s="124" customFormat="1" ht="18" customHeight="1">
      <c r="A12" s="106"/>
      <c r="B12" s="1128"/>
      <c r="C12" s="1113"/>
      <c r="D12" s="132" t="s">
        <v>1047</v>
      </c>
      <c r="E12" s="356" t="e">
        <f t="shared" si="1"/>
        <v>#DIV/0!</v>
      </c>
      <c r="F12" s="672"/>
      <c r="G12" s="673"/>
      <c r="H12" s="1073">
        <f t="shared" si="0"/>
        <v>0</v>
      </c>
      <c r="I12" s="1073"/>
      <c r="J12" s="1074"/>
      <c r="K12" s="106"/>
      <c r="L12" s="106"/>
    </row>
    <row r="13" spans="1:256" s="124" customFormat="1" ht="18" customHeight="1">
      <c r="A13" s="106"/>
      <c r="B13" s="1128"/>
      <c r="C13" s="1113"/>
      <c r="D13" s="132" t="s">
        <v>231</v>
      </c>
      <c r="E13" s="356" t="e">
        <f t="shared" si="1"/>
        <v>#DIV/0!</v>
      </c>
      <c r="F13" s="672"/>
      <c r="G13" s="673"/>
      <c r="H13" s="1073">
        <f t="shared" si="0"/>
        <v>0</v>
      </c>
      <c r="I13" s="1073"/>
      <c r="J13" s="1074"/>
      <c r="K13" s="106"/>
      <c r="L13" s="106"/>
    </row>
    <row r="14" spans="1:256" s="124" customFormat="1" ht="18" customHeight="1">
      <c r="A14" s="106"/>
      <c r="B14" s="1128"/>
      <c r="C14" s="1112" t="s">
        <v>1038</v>
      </c>
      <c r="D14" s="132" t="s">
        <v>236</v>
      </c>
      <c r="E14" s="356" t="e">
        <f t="shared" si="1"/>
        <v>#DIV/0!</v>
      </c>
      <c r="F14" s="672"/>
      <c r="G14" s="673"/>
      <c r="H14" s="1073">
        <f t="shared" si="0"/>
        <v>0</v>
      </c>
      <c r="I14" s="1073"/>
      <c r="J14" s="1074"/>
      <c r="K14" s="106"/>
      <c r="L14" s="106"/>
    </row>
    <row r="15" spans="1:256" s="124" customFormat="1" ht="18" customHeight="1">
      <c r="A15" s="106"/>
      <c r="B15" s="1128"/>
      <c r="C15" s="1113"/>
      <c r="D15" s="132" t="s">
        <v>237</v>
      </c>
      <c r="E15" s="356" t="e">
        <f t="shared" si="1"/>
        <v>#DIV/0!</v>
      </c>
      <c r="F15" s="672"/>
      <c r="G15" s="673"/>
      <c r="H15" s="1073">
        <f t="shared" si="0"/>
        <v>0</v>
      </c>
      <c r="I15" s="1073"/>
      <c r="J15" s="1074"/>
      <c r="K15" s="106"/>
      <c r="L15" s="106"/>
    </row>
    <row r="16" spans="1:256" s="124" customFormat="1" ht="18" customHeight="1">
      <c r="A16" s="106"/>
      <c r="B16" s="1128"/>
      <c r="C16" s="1111" t="s">
        <v>210</v>
      </c>
      <c r="D16" s="132" t="s">
        <v>238</v>
      </c>
      <c r="E16" s="356" t="e">
        <f t="shared" si="1"/>
        <v>#DIV/0!</v>
      </c>
      <c r="F16" s="672"/>
      <c r="G16" s="673"/>
      <c r="H16" s="1073">
        <f t="shared" si="0"/>
        <v>0</v>
      </c>
      <c r="I16" s="1073"/>
      <c r="J16" s="1074"/>
      <c r="K16" s="106"/>
      <c r="L16" s="106"/>
    </row>
    <row r="17" spans="1:12" s="124" customFormat="1" ht="18" customHeight="1">
      <c r="A17" s="106"/>
      <c r="B17" s="1128"/>
      <c r="C17" s="1111"/>
      <c r="D17" s="132" t="s">
        <v>271</v>
      </c>
      <c r="E17" s="356" t="e">
        <f t="shared" si="1"/>
        <v>#DIV/0!</v>
      </c>
      <c r="F17" s="674"/>
      <c r="G17" s="675"/>
      <c r="H17" s="1073">
        <f t="shared" si="0"/>
        <v>0</v>
      </c>
      <c r="I17" s="1073"/>
      <c r="J17" s="1074"/>
      <c r="K17" s="106"/>
      <c r="L17" s="106"/>
    </row>
    <row r="18" spans="1:12" s="124" customFormat="1" ht="18" customHeight="1" thickBot="1">
      <c r="A18" s="106"/>
      <c r="B18" s="1128"/>
      <c r="C18" s="1111"/>
      <c r="D18" s="132" t="s">
        <v>272</v>
      </c>
      <c r="E18" s="356" t="e">
        <f t="shared" si="1"/>
        <v>#DIV/0!</v>
      </c>
      <c r="F18" s="676"/>
      <c r="G18" s="677"/>
      <c r="H18" s="1073">
        <f t="shared" si="0"/>
        <v>0</v>
      </c>
      <c r="I18" s="1073"/>
      <c r="J18" s="1074"/>
      <c r="K18" s="106"/>
      <c r="L18" s="106"/>
    </row>
    <row r="19" spans="1:12" s="124" customFormat="1" ht="22.5" customHeight="1" thickTop="1" thickBot="1">
      <c r="A19" s="106"/>
      <c r="B19" s="106"/>
      <c r="C19" s="1095"/>
      <c r="D19" s="1095"/>
      <c r="E19" s="1095"/>
      <c r="F19" s="133"/>
      <c r="G19" s="134"/>
      <c r="H19" s="135" t="s">
        <v>273</v>
      </c>
      <c r="I19" s="1097">
        <f>SUM(H6:J18)</f>
        <v>0</v>
      </c>
      <c r="J19" s="1098"/>
      <c r="K19" s="106"/>
      <c r="L19" s="106"/>
    </row>
    <row r="20" spans="1:12" s="124" customFormat="1" ht="14.1" customHeight="1">
      <c r="A20" s="106"/>
      <c r="B20" s="106"/>
      <c r="C20" s="1095"/>
      <c r="D20" s="1095"/>
      <c r="E20" s="1096"/>
      <c r="K20" s="106"/>
      <c r="L20" s="106"/>
    </row>
    <row r="21" spans="1:12" s="124" customFormat="1" ht="27.95" customHeight="1">
      <c r="A21" s="106"/>
      <c r="B21" s="1128" t="s">
        <v>257</v>
      </c>
      <c r="C21" s="1129" t="s">
        <v>220</v>
      </c>
      <c r="D21" s="1129"/>
      <c r="E21" s="108" t="s">
        <v>258</v>
      </c>
      <c r="F21" s="109" t="s">
        <v>259</v>
      </c>
      <c r="G21" s="109" t="s">
        <v>260</v>
      </c>
      <c r="H21" s="1131" t="s">
        <v>261</v>
      </c>
      <c r="I21" s="1132"/>
      <c r="J21" s="1133"/>
      <c r="K21" s="106"/>
      <c r="L21" s="106"/>
    </row>
    <row r="22" spans="1:12" s="124" customFormat="1" ht="17.45" customHeight="1" thickBot="1">
      <c r="A22" s="106"/>
      <c r="B22" s="1128"/>
      <c r="C22" s="1129"/>
      <c r="D22" s="1129"/>
      <c r="E22" s="108" t="s">
        <v>222</v>
      </c>
      <c r="F22" s="358" t="str">
        <f>F5</f>
        <v>ｋｇ/ｈ</v>
      </c>
      <c r="G22" s="358" t="str">
        <f>G5</f>
        <v>ＭＪ/ｋｇ</v>
      </c>
      <c r="H22" s="1129" t="s">
        <v>664</v>
      </c>
      <c r="I22" s="1129"/>
      <c r="J22" s="1129"/>
      <c r="K22" s="106"/>
      <c r="L22" s="106"/>
    </row>
    <row r="23" spans="1:12" s="124" customFormat="1" ht="18" customHeight="1" thickTop="1">
      <c r="A23" s="106"/>
      <c r="B23" s="1128"/>
      <c r="C23" s="1125" t="s">
        <v>239</v>
      </c>
      <c r="D23" s="132" t="s">
        <v>279</v>
      </c>
      <c r="E23" s="356" t="e">
        <f>ROUND(F23/SUM(F$6:F$18,F$23:F$40)*100,1)</f>
        <v>#DIV/0!</v>
      </c>
      <c r="F23" s="670"/>
      <c r="G23" s="671"/>
      <c r="H23" s="1073">
        <f t="shared" ref="H23:H40" si="2">F23*G23</f>
        <v>0</v>
      </c>
      <c r="I23" s="1073"/>
      <c r="J23" s="1074"/>
      <c r="K23" s="106"/>
      <c r="L23" s="106"/>
    </row>
    <row r="24" spans="1:12" s="124" customFormat="1" ht="18" customHeight="1">
      <c r="A24" s="106"/>
      <c r="B24" s="1128"/>
      <c r="C24" s="1130"/>
      <c r="D24" s="132" t="s">
        <v>475</v>
      </c>
      <c r="E24" s="356" t="e">
        <f t="shared" ref="E24:E40" si="3">ROUND(F24/SUM(F$6:F$18,F$23:F$40)*100,1)</f>
        <v>#DIV/0!</v>
      </c>
      <c r="F24" s="678"/>
      <c r="G24" s="679"/>
      <c r="H24" s="1073">
        <f t="shared" si="2"/>
        <v>0</v>
      </c>
      <c r="I24" s="1073"/>
      <c r="J24" s="1074"/>
      <c r="K24" s="106"/>
      <c r="L24" s="106"/>
    </row>
    <row r="25" spans="1:12" s="124" customFormat="1" ht="18" customHeight="1">
      <c r="A25" s="106"/>
      <c r="B25" s="1128"/>
      <c r="C25" s="1130"/>
      <c r="D25" s="132" t="s">
        <v>240</v>
      </c>
      <c r="E25" s="356" t="e">
        <f t="shared" si="3"/>
        <v>#DIV/0!</v>
      </c>
      <c r="F25" s="678"/>
      <c r="G25" s="679"/>
      <c r="H25" s="1073">
        <f t="shared" si="2"/>
        <v>0</v>
      </c>
      <c r="I25" s="1073"/>
      <c r="J25" s="1074"/>
      <c r="K25" s="106"/>
      <c r="L25" s="106"/>
    </row>
    <row r="26" spans="1:12" s="124" customFormat="1" ht="18" customHeight="1">
      <c r="A26" s="106"/>
      <c r="B26" s="1128"/>
      <c r="C26" s="1130"/>
      <c r="D26" s="132" t="s">
        <v>241</v>
      </c>
      <c r="E26" s="356" t="e">
        <f t="shared" si="3"/>
        <v>#DIV/0!</v>
      </c>
      <c r="F26" s="678"/>
      <c r="G26" s="679"/>
      <c r="H26" s="1073">
        <f t="shared" si="2"/>
        <v>0</v>
      </c>
      <c r="I26" s="1073"/>
      <c r="J26" s="1074"/>
      <c r="K26" s="106"/>
      <c r="L26" s="106"/>
    </row>
    <row r="27" spans="1:12" s="124" customFormat="1" ht="18" customHeight="1">
      <c r="A27" s="106"/>
      <c r="B27" s="1128"/>
      <c r="C27" s="1130"/>
      <c r="D27" s="132" t="s">
        <v>242</v>
      </c>
      <c r="E27" s="356" t="e">
        <f t="shared" si="3"/>
        <v>#DIV/0!</v>
      </c>
      <c r="F27" s="678"/>
      <c r="G27" s="679"/>
      <c r="H27" s="1073">
        <f t="shared" si="2"/>
        <v>0</v>
      </c>
      <c r="I27" s="1073"/>
      <c r="J27" s="1074"/>
      <c r="K27" s="106"/>
      <c r="L27" s="106"/>
    </row>
    <row r="28" spans="1:12" s="124" customFormat="1" ht="18" customHeight="1">
      <c r="A28" s="106"/>
      <c r="B28" s="1128"/>
      <c r="C28" s="1130"/>
      <c r="D28" s="132" t="s">
        <v>243</v>
      </c>
      <c r="E28" s="356" t="e">
        <f t="shared" si="3"/>
        <v>#DIV/0!</v>
      </c>
      <c r="F28" s="678"/>
      <c r="G28" s="679"/>
      <c r="H28" s="1073">
        <f t="shared" si="2"/>
        <v>0</v>
      </c>
      <c r="I28" s="1073"/>
      <c r="J28" s="1074"/>
      <c r="K28" s="106"/>
      <c r="L28" s="106"/>
    </row>
    <row r="29" spans="1:12" s="124" customFormat="1" ht="18" customHeight="1">
      <c r="A29" s="106"/>
      <c r="B29" s="1128"/>
      <c r="C29" s="1130"/>
      <c r="D29" s="132" t="s">
        <v>280</v>
      </c>
      <c r="E29" s="356" t="e">
        <f t="shared" si="3"/>
        <v>#DIV/0!</v>
      </c>
      <c r="F29" s="678"/>
      <c r="G29" s="679"/>
      <c r="H29" s="1073">
        <f t="shared" si="2"/>
        <v>0</v>
      </c>
      <c r="I29" s="1073"/>
      <c r="J29" s="1074"/>
      <c r="K29" s="106"/>
      <c r="L29" s="106"/>
    </row>
    <row r="30" spans="1:12" s="124" customFormat="1" ht="18" customHeight="1">
      <c r="A30" s="106"/>
      <c r="B30" s="1128"/>
      <c r="C30" s="1130"/>
      <c r="D30" s="132" t="s">
        <v>281</v>
      </c>
      <c r="E30" s="356" t="e">
        <f t="shared" si="3"/>
        <v>#DIV/0!</v>
      </c>
      <c r="F30" s="678"/>
      <c r="G30" s="679"/>
      <c r="H30" s="1073">
        <f t="shared" si="2"/>
        <v>0</v>
      </c>
      <c r="I30" s="1073"/>
      <c r="J30" s="1074"/>
      <c r="K30" s="106"/>
      <c r="L30" s="106"/>
    </row>
    <row r="31" spans="1:12" s="124" customFormat="1" ht="18" customHeight="1">
      <c r="A31" s="106"/>
      <c r="B31" s="1128"/>
      <c r="C31" s="1130"/>
      <c r="D31" s="132" t="s">
        <v>244</v>
      </c>
      <c r="E31" s="356" t="e">
        <f t="shared" si="3"/>
        <v>#DIV/0!</v>
      </c>
      <c r="F31" s="678"/>
      <c r="G31" s="679"/>
      <c r="H31" s="1073">
        <f t="shared" si="2"/>
        <v>0</v>
      </c>
      <c r="I31" s="1073"/>
      <c r="J31" s="1074"/>
      <c r="K31" s="106"/>
      <c r="L31" s="106"/>
    </row>
    <row r="32" spans="1:12" s="124" customFormat="1" ht="18" customHeight="1">
      <c r="A32" s="106"/>
      <c r="B32" s="1128"/>
      <c r="C32" s="1103"/>
      <c r="D32" s="132" t="s">
        <v>247</v>
      </c>
      <c r="E32" s="356" t="e">
        <f t="shared" si="3"/>
        <v>#DIV/0!</v>
      </c>
      <c r="F32" s="678"/>
      <c r="G32" s="679"/>
      <c r="H32" s="1073">
        <f t="shared" ref="H32" si="4">F32*G32</f>
        <v>0</v>
      </c>
      <c r="I32" s="1073"/>
      <c r="J32" s="1074"/>
      <c r="K32" s="106"/>
      <c r="L32" s="106"/>
    </row>
    <row r="33" spans="1:12" s="124" customFormat="1" ht="18" customHeight="1">
      <c r="A33" s="106"/>
      <c r="B33" s="1128"/>
      <c r="C33" s="1118" t="s">
        <v>262</v>
      </c>
      <c r="D33" s="132" t="s">
        <v>245</v>
      </c>
      <c r="E33" s="356" t="e">
        <f t="shared" si="3"/>
        <v>#DIV/0!</v>
      </c>
      <c r="F33" s="678"/>
      <c r="G33" s="679"/>
      <c r="H33" s="1073">
        <f t="shared" si="2"/>
        <v>0</v>
      </c>
      <c r="I33" s="1073"/>
      <c r="J33" s="1074"/>
      <c r="K33" s="106"/>
      <c r="L33" s="106"/>
    </row>
    <row r="34" spans="1:12" s="124" customFormat="1" ht="18" customHeight="1">
      <c r="A34" s="106"/>
      <c r="B34" s="1128"/>
      <c r="C34" s="1118"/>
      <c r="D34" s="132" t="s">
        <v>246</v>
      </c>
      <c r="E34" s="356" t="e">
        <f t="shared" si="3"/>
        <v>#DIV/0!</v>
      </c>
      <c r="F34" s="678"/>
      <c r="G34" s="679"/>
      <c r="H34" s="1073">
        <f t="shared" si="2"/>
        <v>0</v>
      </c>
      <c r="I34" s="1073"/>
      <c r="J34" s="1074"/>
      <c r="K34" s="106"/>
      <c r="L34" s="106"/>
    </row>
    <row r="35" spans="1:12" s="124" customFormat="1" ht="18" customHeight="1">
      <c r="A35" s="106"/>
      <c r="B35" s="1128"/>
      <c r="C35" s="1125" t="s">
        <v>1037</v>
      </c>
      <c r="D35" s="132" t="s">
        <v>232</v>
      </c>
      <c r="E35" s="356" t="e">
        <f t="shared" si="3"/>
        <v>#DIV/0!</v>
      </c>
      <c r="F35" s="678"/>
      <c r="G35" s="679"/>
      <c r="H35" s="1073">
        <f>F35*G35</f>
        <v>0</v>
      </c>
      <c r="I35" s="1073"/>
      <c r="J35" s="1074"/>
      <c r="K35" s="106"/>
      <c r="L35" s="106"/>
    </row>
    <row r="36" spans="1:12" s="124" customFormat="1" ht="18" customHeight="1">
      <c r="A36" s="106"/>
      <c r="B36" s="1128"/>
      <c r="C36" s="1105"/>
      <c r="D36" s="132" t="s">
        <v>233</v>
      </c>
      <c r="E36" s="356" t="e">
        <f t="shared" si="3"/>
        <v>#DIV/0!</v>
      </c>
      <c r="F36" s="678"/>
      <c r="G36" s="679"/>
      <c r="H36" s="1073">
        <f>F36*G36</f>
        <v>0</v>
      </c>
      <c r="I36" s="1073"/>
      <c r="J36" s="1074"/>
      <c r="K36" s="106"/>
      <c r="L36" s="106"/>
    </row>
    <row r="37" spans="1:12" s="124" customFormat="1" ht="18" customHeight="1">
      <c r="A37" s="106"/>
      <c r="B37" s="1128"/>
      <c r="C37" s="1105"/>
      <c r="D37" s="132" t="s">
        <v>234</v>
      </c>
      <c r="E37" s="356" t="e">
        <f t="shared" si="3"/>
        <v>#DIV/0!</v>
      </c>
      <c r="F37" s="678"/>
      <c r="G37" s="679"/>
      <c r="H37" s="1073">
        <f>F37*G37</f>
        <v>0</v>
      </c>
      <c r="I37" s="1073"/>
      <c r="J37" s="1074"/>
      <c r="K37" s="106"/>
      <c r="L37" s="106"/>
    </row>
    <row r="38" spans="1:12" s="124" customFormat="1" ht="18" customHeight="1">
      <c r="A38" s="106"/>
      <c r="B38" s="1128"/>
      <c r="C38" s="1103"/>
      <c r="D38" s="132" t="s">
        <v>235</v>
      </c>
      <c r="E38" s="356" t="e">
        <f t="shared" si="3"/>
        <v>#DIV/0!</v>
      </c>
      <c r="F38" s="678"/>
      <c r="G38" s="679"/>
      <c r="H38" s="1073">
        <f>F38*G38</f>
        <v>0</v>
      </c>
      <c r="I38" s="1073"/>
      <c r="J38" s="1074"/>
      <c r="K38" s="106"/>
      <c r="L38" s="106"/>
    </row>
    <row r="39" spans="1:12" s="124" customFormat="1" ht="18" customHeight="1">
      <c r="A39" s="106"/>
      <c r="B39" s="1128"/>
      <c r="C39" s="1126" t="s">
        <v>341</v>
      </c>
      <c r="D39" s="132" t="s">
        <v>283</v>
      </c>
      <c r="E39" s="564" t="e">
        <f t="shared" si="3"/>
        <v>#DIV/0!</v>
      </c>
      <c r="F39" s="678"/>
      <c r="G39" s="679"/>
      <c r="H39" s="1073">
        <f t="shared" si="2"/>
        <v>0</v>
      </c>
      <c r="I39" s="1073"/>
      <c r="J39" s="1074"/>
      <c r="K39" s="106"/>
      <c r="L39" s="106"/>
    </row>
    <row r="40" spans="1:12" s="124" customFormat="1" ht="18" customHeight="1" thickBot="1">
      <c r="A40" s="106"/>
      <c r="B40" s="1128"/>
      <c r="C40" s="1127"/>
      <c r="D40" s="132" t="s">
        <v>272</v>
      </c>
      <c r="E40" s="564" t="e">
        <f t="shared" si="3"/>
        <v>#DIV/0!</v>
      </c>
      <c r="F40" s="680"/>
      <c r="G40" s="681"/>
      <c r="H40" s="1073">
        <f t="shared" si="2"/>
        <v>0</v>
      </c>
      <c r="I40" s="1073"/>
      <c r="J40" s="1074"/>
      <c r="K40" s="106"/>
      <c r="L40" s="106"/>
    </row>
    <row r="41" spans="1:12" s="124" customFormat="1" ht="7.5" customHeight="1" thickTop="1">
      <c r="A41" s="106"/>
      <c r="B41" s="113"/>
      <c r="C41" s="1120"/>
      <c r="D41" s="1120"/>
      <c r="E41" s="563"/>
      <c r="F41" s="112"/>
      <c r="G41" s="114"/>
      <c r="H41" s="1121" t="s">
        <v>263</v>
      </c>
      <c r="I41" s="1085">
        <f>SUM(H23:J40)</f>
        <v>0</v>
      </c>
      <c r="J41" s="1086"/>
      <c r="K41" s="106"/>
      <c r="L41" s="106"/>
    </row>
    <row r="42" spans="1:12" s="124" customFormat="1" ht="15" customHeight="1" thickBot="1">
      <c r="A42" s="106"/>
      <c r="B42" s="115"/>
      <c r="C42" s="1123" t="s">
        <v>248</v>
      </c>
      <c r="D42" s="1124"/>
      <c r="E42" s="357" t="e">
        <f>SUM(E6:E18,E23:E40)</f>
        <v>#DIV/0!</v>
      </c>
      <c r="F42" s="116"/>
      <c r="G42" s="116"/>
      <c r="H42" s="1122"/>
      <c r="I42" s="1087"/>
      <c r="J42" s="1088"/>
      <c r="K42" s="106"/>
      <c r="L42" s="106"/>
    </row>
    <row r="43" spans="1:12" s="124" customFormat="1" ht="17.25" customHeight="1">
      <c r="A43" s="106"/>
      <c r="B43" s="106"/>
      <c r="C43" s="106"/>
      <c r="D43" s="117"/>
      <c r="E43" s="117"/>
      <c r="F43" s="116"/>
      <c r="G43" s="117" t="s">
        <v>249</v>
      </c>
      <c r="H43" s="117"/>
      <c r="I43" s="117"/>
      <c r="J43" s="117"/>
      <c r="K43" s="117"/>
      <c r="L43" s="106"/>
    </row>
    <row r="44" spans="1:12" s="124" customFormat="1" ht="9" customHeight="1">
      <c r="A44" s="106"/>
      <c r="B44" s="1076" t="s">
        <v>250</v>
      </c>
      <c r="C44" s="1076"/>
      <c r="D44" s="1076"/>
      <c r="E44" s="106"/>
      <c r="F44" s="118"/>
      <c r="G44" s="1076" t="s">
        <v>251</v>
      </c>
      <c r="H44" s="1076"/>
      <c r="I44" s="1076"/>
      <c r="J44" s="1076"/>
      <c r="K44" s="117"/>
      <c r="L44" s="106"/>
    </row>
    <row r="45" spans="1:12" s="124" customFormat="1" ht="17.25" customHeight="1" thickBot="1">
      <c r="A45" s="106"/>
      <c r="B45" s="1076"/>
      <c r="C45" s="1076"/>
      <c r="D45" s="1076"/>
      <c r="E45" s="106"/>
      <c r="F45" s="116"/>
      <c r="G45" s="1076"/>
      <c r="H45" s="1076"/>
      <c r="I45" s="1076"/>
      <c r="J45" s="1076"/>
      <c r="K45" s="117"/>
      <c r="L45" s="106"/>
    </row>
    <row r="46" spans="1:12" s="124" customFormat="1" ht="11.25" customHeight="1">
      <c r="A46" s="106"/>
      <c r="B46" s="106"/>
      <c r="C46" s="117"/>
      <c r="D46" s="117"/>
      <c r="E46" s="117"/>
      <c r="F46" s="119"/>
      <c r="G46" s="1077" t="s">
        <v>252</v>
      </c>
      <c r="H46" s="1078">
        <f>IF(I19=0,0,ROUNDDOWN(I19/(I19+I41)*100,1))</f>
        <v>0</v>
      </c>
      <c r="I46" s="1079"/>
      <c r="J46" s="1082" t="s">
        <v>222</v>
      </c>
      <c r="K46" s="117"/>
      <c r="L46" s="106"/>
    </row>
    <row r="47" spans="1:12" s="124" customFormat="1" ht="14.25" customHeight="1" thickBot="1">
      <c r="A47" s="106"/>
      <c r="B47" s="106"/>
      <c r="C47" s="1084"/>
      <c r="D47" s="1084"/>
      <c r="E47" s="1084"/>
      <c r="F47" s="1084"/>
      <c r="G47" s="1077"/>
      <c r="H47" s="1080"/>
      <c r="I47" s="1081"/>
      <c r="J47" s="1083"/>
      <c r="K47" s="120"/>
      <c r="L47" s="106"/>
    </row>
    <row r="48" spans="1:12" s="124" customFormat="1" ht="14.25" customHeight="1">
      <c r="A48" s="106"/>
      <c r="B48" s="106"/>
      <c r="C48" s="121"/>
      <c r="D48" s="121"/>
      <c r="E48" s="121"/>
      <c r="F48" s="121"/>
      <c r="G48" s="122"/>
      <c r="H48" s="122"/>
      <c r="I48" s="122"/>
      <c r="J48" s="123"/>
      <c r="K48" s="120"/>
      <c r="L48" s="106"/>
    </row>
    <row r="49" spans="1:12" s="124" customFormat="1" ht="18" customHeight="1">
      <c r="A49" s="106"/>
      <c r="B49" s="1094" t="s">
        <v>1262</v>
      </c>
      <c r="C49" s="1094"/>
      <c r="D49" s="1094"/>
      <c r="E49" s="1094"/>
      <c r="F49" s="1094"/>
      <c r="G49" s="1094"/>
      <c r="H49" s="1094"/>
      <c r="I49" s="1094"/>
      <c r="J49" s="1094"/>
      <c r="K49" s="106"/>
      <c r="L49" s="106"/>
    </row>
    <row r="50" spans="1:12" s="124" customFormat="1" ht="11.25" customHeight="1">
      <c r="A50" s="106"/>
      <c r="B50" s="1094"/>
      <c r="C50" s="1094"/>
      <c r="D50" s="1094"/>
      <c r="E50" s="1094"/>
      <c r="F50" s="1094"/>
      <c r="G50" s="1094"/>
      <c r="H50" s="1094"/>
      <c r="I50" s="1094"/>
      <c r="J50" s="1094"/>
      <c r="K50" s="106"/>
      <c r="L50" s="106"/>
    </row>
    <row r="51" spans="1:12" s="124" customFormat="1" ht="18" customHeight="1">
      <c r="A51" s="106"/>
      <c r="B51" s="1119" t="s">
        <v>1263</v>
      </c>
      <c r="C51" s="1119"/>
      <c r="D51" s="1119"/>
      <c r="E51" s="1119"/>
      <c r="F51" s="1119"/>
      <c r="G51" s="1119"/>
      <c r="H51" s="1119"/>
      <c r="I51" s="1119"/>
      <c r="J51" s="1119"/>
      <c r="K51" s="106"/>
      <c r="L51" s="106"/>
    </row>
    <row r="52" spans="1:12" s="124" customFormat="1" ht="14.1" customHeight="1"/>
  </sheetData>
  <sheetProtection sheet="1" objects="1" scenarios="1"/>
  <mergeCells count="62">
    <mergeCell ref="B2:J2"/>
    <mergeCell ref="B4:B18"/>
    <mergeCell ref="C4:D5"/>
    <mergeCell ref="H4:J4"/>
    <mergeCell ref="H5:J5"/>
    <mergeCell ref="C6:C8"/>
    <mergeCell ref="H6:J6"/>
    <mergeCell ref="H7:J7"/>
    <mergeCell ref="H8:J8"/>
    <mergeCell ref="C9:C13"/>
    <mergeCell ref="H9:J9"/>
    <mergeCell ref="H10:J10"/>
    <mergeCell ref="H11:J11"/>
    <mergeCell ref="H12:J12"/>
    <mergeCell ref="H13:J13"/>
    <mergeCell ref="C16:C18"/>
    <mergeCell ref="H16:J16"/>
    <mergeCell ref="H17:J17"/>
    <mergeCell ref="H18:J18"/>
    <mergeCell ref="C14:C15"/>
    <mergeCell ref="H14:J14"/>
    <mergeCell ref="H15:J15"/>
    <mergeCell ref="C19:E20"/>
    <mergeCell ref="I19:J19"/>
    <mergeCell ref="C39:C40"/>
    <mergeCell ref="H39:J39"/>
    <mergeCell ref="B21:B40"/>
    <mergeCell ref="H22:J22"/>
    <mergeCell ref="H23:J23"/>
    <mergeCell ref="H24:J24"/>
    <mergeCell ref="H25:J25"/>
    <mergeCell ref="C23:C32"/>
    <mergeCell ref="H26:J26"/>
    <mergeCell ref="H27:J27"/>
    <mergeCell ref="H40:J40"/>
    <mergeCell ref="H28:J28"/>
    <mergeCell ref="C21:D22"/>
    <mergeCell ref="H21:J21"/>
    <mergeCell ref="C35:C38"/>
    <mergeCell ref="H35:J35"/>
    <mergeCell ref="H36:J36"/>
    <mergeCell ref="H37:J37"/>
    <mergeCell ref="H38:J38"/>
    <mergeCell ref="B51:J51"/>
    <mergeCell ref="C41:D41"/>
    <mergeCell ref="H41:H42"/>
    <mergeCell ref="I41:J42"/>
    <mergeCell ref="C42:D42"/>
    <mergeCell ref="B44:D45"/>
    <mergeCell ref="G44:J45"/>
    <mergeCell ref="G46:G47"/>
    <mergeCell ref="H46:I47"/>
    <mergeCell ref="J46:J47"/>
    <mergeCell ref="B49:J50"/>
    <mergeCell ref="C47:F47"/>
    <mergeCell ref="C33:C34"/>
    <mergeCell ref="H33:J33"/>
    <mergeCell ref="H34:J34"/>
    <mergeCell ref="H29:J29"/>
    <mergeCell ref="H30:J30"/>
    <mergeCell ref="H31:J31"/>
    <mergeCell ref="H32:J32"/>
  </mergeCells>
  <phoneticPr fontId="2"/>
  <dataValidations count="1">
    <dataValidation type="list" allowBlank="1" showInputMessage="1" showErrorMessage="1" sqref="F5">
      <formula1>バイオマス原料利用単位</formula1>
    </dataValidation>
  </dataValidations>
  <pageMargins left="0.43307086614173229" right="0" top="0.15748031496062992" bottom="0.15748031496062992" header="0.31496062992125984" footer="0.31496062992125984"/>
  <pageSetup paperSize="9" scale="93" orientation="portrait" blackAndWhite="1"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0000"/>
    <pageSetUpPr fitToPage="1"/>
  </sheetPr>
  <dimension ref="A1:S23"/>
  <sheetViews>
    <sheetView view="pageBreakPreview" zoomScaleNormal="85" zoomScaleSheetLayoutView="100" workbookViewId="0"/>
  </sheetViews>
  <sheetFormatPr defaultRowHeight="18.75"/>
  <cols>
    <col min="1" max="1" width="2.6328125" customWidth="1"/>
    <col min="2" max="2" width="4.08984375" customWidth="1"/>
    <col min="3" max="3" width="8.81640625" customWidth="1"/>
    <col min="5" max="5" width="8.36328125" bestFit="1" customWidth="1"/>
    <col min="8" max="9" width="8.7265625" customWidth="1"/>
    <col min="10" max="10" width="4.54296875" customWidth="1"/>
    <col min="12" max="12" width="8.90625" customWidth="1"/>
  </cols>
  <sheetData>
    <row r="1" spans="1:19">
      <c r="A1" s="168" t="s">
        <v>1113</v>
      </c>
      <c r="B1" s="1"/>
      <c r="C1" s="1"/>
      <c r="D1" s="1"/>
      <c r="E1" s="1"/>
      <c r="F1" s="1"/>
      <c r="G1" s="1"/>
      <c r="H1" s="1"/>
      <c r="I1" s="1"/>
      <c r="J1" s="287"/>
      <c r="L1" s="52"/>
    </row>
    <row r="2" spans="1:19" ht="22.5" customHeight="1">
      <c r="A2" s="1146" t="s">
        <v>332</v>
      </c>
      <c r="B2" s="1146"/>
      <c r="C2" s="1146"/>
      <c r="D2" s="1146"/>
      <c r="E2" s="1146"/>
      <c r="F2" s="1146"/>
      <c r="G2" s="1146"/>
      <c r="H2" s="1146"/>
      <c r="I2" s="1146"/>
      <c r="J2" s="1146"/>
    </row>
    <row r="3" spans="1:19" ht="12" customHeight="1">
      <c r="A3" s="166"/>
      <c r="B3" s="166"/>
      <c r="C3" s="166"/>
      <c r="D3" s="166"/>
      <c r="E3" s="166"/>
      <c r="F3" s="166"/>
      <c r="G3" s="166"/>
      <c r="H3" s="166"/>
      <c r="I3" s="166"/>
      <c r="J3" s="166"/>
    </row>
    <row r="4" spans="1:19">
      <c r="A4" s="6"/>
      <c r="B4" s="5" t="s">
        <v>865</v>
      </c>
      <c r="C4" s="1"/>
      <c r="D4" s="1"/>
      <c r="E4" s="1"/>
      <c r="F4" s="1"/>
      <c r="G4" s="1"/>
      <c r="H4" s="1"/>
      <c r="I4" s="1"/>
      <c r="J4" s="1"/>
    </row>
    <row r="5" spans="1:19">
      <c r="A5" s="6"/>
      <c r="B5" s="5"/>
      <c r="C5" s="1147" t="s">
        <v>333</v>
      </c>
      <c r="D5" s="1067"/>
      <c r="E5" s="46" t="s">
        <v>334</v>
      </c>
      <c r="F5" s="1150" t="s">
        <v>811</v>
      </c>
      <c r="G5" s="875"/>
      <c r="H5" s="875"/>
      <c r="I5" s="683"/>
      <c r="J5" s="1"/>
    </row>
    <row r="6" spans="1:19" ht="37.5" customHeight="1">
      <c r="A6" s="6"/>
      <c r="B6" s="5"/>
      <c r="C6" s="1141" t="s">
        <v>335</v>
      </c>
      <c r="D6" s="1142"/>
      <c r="E6" s="457"/>
      <c r="F6" s="1143"/>
      <c r="G6" s="1144"/>
      <c r="H6" s="1144"/>
      <c r="I6" s="1145"/>
      <c r="J6" s="1"/>
    </row>
    <row r="7" spans="1:19" ht="37.5" customHeight="1">
      <c r="A7" s="6"/>
      <c r="B7" s="5"/>
      <c r="C7" s="1141" t="s">
        <v>336</v>
      </c>
      <c r="D7" s="1142"/>
      <c r="E7" s="457"/>
      <c r="F7" s="1143"/>
      <c r="G7" s="1144"/>
      <c r="H7" s="1144"/>
      <c r="I7" s="1145"/>
      <c r="J7" s="1"/>
    </row>
    <row r="8" spans="1:19" ht="37.5" customHeight="1">
      <c r="A8" s="6"/>
      <c r="B8" s="5"/>
      <c r="C8" s="1141" t="s">
        <v>337</v>
      </c>
      <c r="D8" s="1142"/>
      <c r="E8" s="457"/>
      <c r="F8" s="1143"/>
      <c r="G8" s="1144"/>
      <c r="H8" s="1144"/>
      <c r="I8" s="1145"/>
      <c r="J8" s="1"/>
    </row>
    <row r="9" spans="1:19" ht="37.5" customHeight="1">
      <c r="A9" s="6"/>
      <c r="B9" s="5"/>
      <c r="C9" s="1141" t="s">
        <v>341</v>
      </c>
      <c r="D9" s="1142"/>
      <c r="E9" s="1143"/>
      <c r="F9" s="1148"/>
      <c r="G9" s="1148"/>
      <c r="H9" s="1148"/>
      <c r="I9" s="1149"/>
      <c r="J9" s="1"/>
    </row>
    <row r="10" spans="1:19">
      <c r="A10" s="6"/>
      <c r="B10" s="1"/>
      <c r="C10" s="172"/>
      <c r="D10" s="172"/>
      <c r="E10" s="172"/>
      <c r="F10" s="174"/>
      <c r="G10" s="174"/>
      <c r="H10" s="174"/>
      <c r="I10" s="174"/>
      <c r="J10" s="173"/>
      <c r="K10" s="167"/>
      <c r="L10" s="171"/>
    </row>
    <row r="11" spans="1:19">
      <c r="A11" s="6"/>
      <c r="B11" s="1" t="s">
        <v>894</v>
      </c>
      <c r="C11" s="1"/>
      <c r="D11" s="1"/>
      <c r="E11" s="1"/>
      <c r="F11" s="1"/>
      <c r="G11" s="1"/>
      <c r="H11" s="1"/>
      <c r="I11" s="1"/>
      <c r="J11" s="1"/>
      <c r="L11" s="89"/>
      <c r="M11" s="89"/>
      <c r="N11" s="89"/>
      <c r="O11" s="89"/>
      <c r="P11" s="89"/>
      <c r="Q11" s="89"/>
      <c r="R11" s="89"/>
      <c r="S11" s="13"/>
    </row>
    <row r="12" spans="1:19" ht="104.25" customHeight="1">
      <c r="B12" s="1"/>
      <c r="C12" s="1138"/>
      <c r="D12" s="1139"/>
      <c r="E12" s="1139"/>
      <c r="F12" s="1139"/>
      <c r="G12" s="1139"/>
      <c r="H12" s="1139"/>
      <c r="I12" s="1140"/>
      <c r="J12" s="1"/>
    </row>
    <row r="13" spans="1:19">
      <c r="B13" s="1"/>
      <c r="C13" s="1"/>
      <c r="D13" s="1"/>
      <c r="E13" s="1"/>
      <c r="F13" s="1"/>
      <c r="G13" s="1"/>
      <c r="H13" s="1"/>
      <c r="I13" s="1"/>
      <c r="J13" s="1"/>
    </row>
    <row r="14" spans="1:19">
      <c r="B14" s="1" t="s">
        <v>1289</v>
      </c>
      <c r="C14" s="1"/>
      <c r="D14" s="1"/>
      <c r="E14" s="1"/>
      <c r="F14" s="1"/>
      <c r="G14" s="1"/>
      <c r="H14" s="1"/>
      <c r="I14" s="1"/>
      <c r="J14" s="1"/>
    </row>
    <row r="15" spans="1:19">
      <c r="B15" s="1"/>
      <c r="C15" s="168" t="s">
        <v>1290</v>
      </c>
      <c r="D15" s="1"/>
      <c r="E15" s="1"/>
      <c r="F15" s="1"/>
      <c r="G15" s="1"/>
      <c r="H15" s="1"/>
      <c r="I15" s="1"/>
      <c r="J15" s="1"/>
    </row>
    <row r="16" spans="1:19" ht="37.5" customHeight="1">
      <c r="B16" s="1"/>
      <c r="C16" s="175" t="s">
        <v>339</v>
      </c>
      <c r="D16" s="1138"/>
      <c r="E16" s="1139"/>
      <c r="F16" s="1139"/>
      <c r="G16" s="1139"/>
      <c r="H16" s="1139"/>
      <c r="I16" s="1140"/>
      <c r="J16" s="1"/>
    </row>
    <row r="17" spans="2:10" ht="37.5" customHeight="1">
      <c r="B17" s="1"/>
      <c r="C17" s="175" t="s">
        <v>338</v>
      </c>
      <c r="D17" s="1138"/>
      <c r="E17" s="1139"/>
      <c r="F17" s="1139"/>
      <c r="G17" s="1139"/>
      <c r="H17" s="1139"/>
      <c r="I17" s="1140"/>
      <c r="J17" s="1"/>
    </row>
    <row r="18" spans="2:10" ht="37.5" customHeight="1">
      <c r="B18" s="1"/>
      <c r="C18" s="175" t="s">
        <v>340</v>
      </c>
      <c r="D18" s="1138"/>
      <c r="E18" s="1139"/>
      <c r="F18" s="1139"/>
      <c r="G18" s="1139"/>
      <c r="H18" s="1139"/>
      <c r="I18" s="1140"/>
      <c r="J18" s="1"/>
    </row>
    <row r="19" spans="2:10">
      <c r="B19" s="1"/>
      <c r="C19" s="1"/>
      <c r="D19" s="1"/>
      <c r="E19" s="1"/>
      <c r="F19" s="1"/>
      <c r="G19" s="1"/>
      <c r="H19" s="1"/>
      <c r="I19" s="1"/>
      <c r="J19" s="1"/>
    </row>
    <row r="20" spans="2:10">
      <c r="B20" s="1"/>
      <c r="C20" s="168" t="s">
        <v>1291</v>
      </c>
      <c r="D20" s="1"/>
      <c r="E20" s="1"/>
      <c r="F20" s="1"/>
      <c r="G20" s="1"/>
      <c r="H20" s="1"/>
      <c r="I20" s="1"/>
      <c r="J20" s="1"/>
    </row>
    <row r="21" spans="2:10" ht="37.5" customHeight="1">
      <c r="B21" s="1"/>
      <c r="C21" s="175" t="s">
        <v>339</v>
      </c>
      <c r="D21" s="1138"/>
      <c r="E21" s="1139"/>
      <c r="F21" s="1139"/>
      <c r="G21" s="1139"/>
      <c r="H21" s="1139"/>
      <c r="I21" s="1140"/>
      <c r="J21" s="1"/>
    </row>
    <row r="22" spans="2:10" ht="37.5" customHeight="1">
      <c r="B22" s="1"/>
      <c r="C22" s="175" t="s">
        <v>338</v>
      </c>
      <c r="D22" s="1138"/>
      <c r="E22" s="1139"/>
      <c r="F22" s="1139"/>
      <c r="G22" s="1139"/>
      <c r="H22" s="1139"/>
      <c r="I22" s="1140"/>
      <c r="J22" s="1"/>
    </row>
    <row r="23" spans="2:10" ht="37.5" customHeight="1">
      <c r="B23" s="1"/>
      <c r="C23" s="175" t="s">
        <v>340</v>
      </c>
      <c r="D23" s="1138"/>
      <c r="E23" s="1139"/>
      <c r="F23" s="1139"/>
      <c r="G23" s="1139"/>
      <c r="H23" s="1139"/>
      <c r="I23" s="1140"/>
      <c r="J23" s="1"/>
    </row>
  </sheetData>
  <sheetProtection sheet="1" objects="1" scenarios="1"/>
  <mergeCells count="18">
    <mergeCell ref="A2:J2"/>
    <mergeCell ref="C5:D5"/>
    <mergeCell ref="C6:D6"/>
    <mergeCell ref="C7:D7"/>
    <mergeCell ref="E9:I9"/>
    <mergeCell ref="F5:I5"/>
    <mergeCell ref="F6:I6"/>
    <mergeCell ref="F7:I7"/>
    <mergeCell ref="D23:I23"/>
    <mergeCell ref="C8:D8"/>
    <mergeCell ref="C12:I12"/>
    <mergeCell ref="F8:I8"/>
    <mergeCell ref="D17:I17"/>
    <mergeCell ref="D16:I16"/>
    <mergeCell ref="C9:D9"/>
    <mergeCell ref="D18:I18"/>
    <mergeCell ref="D22:I22"/>
    <mergeCell ref="D21:I21"/>
  </mergeCells>
  <phoneticPr fontId="2"/>
  <dataValidations count="1">
    <dataValidation type="list" allowBlank="1" showInputMessage="1" showErrorMessage="1" sqref="E6:E8">
      <formula1>有無チェック</formula1>
    </dataValidation>
  </dataValidations>
  <pageMargins left="0.43307086614173229" right="0" top="0.15748031496062992" bottom="0.15748031496062992" header="0.31496062992125984" footer="0.31496062992125984"/>
  <pageSetup paperSize="9" scale="94" orientation="portrait" blackAndWhite="1" r:id="rId1"/>
  <rowBreaks count="1" manualBreakCount="1">
    <brk id="23" max="8"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0000"/>
    <pageSetUpPr fitToPage="1"/>
  </sheetPr>
  <dimension ref="A1:N50"/>
  <sheetViews>
    <sheetView view="pageBreakPreview" topLeftCell="A2" zoomScale="85" zoomScaleNormal="85" zoomScaleSheetLayoutView="85" workbookViewId="0">
      <selection activeCell="A2" sqref="A2:K2"/>
    </sheetView>
  </sheetViews>
  <sheetFormatPr defaultRowHeight="18.75"/>
  <cols>
    <col min="1" max="1" width="2.6328125" style="392" customWidth="1"/>
    <col min="2" max="2" width="2.453125" style="392" customWidth="1"/>
    <col min="3" max="3" width="8.7265625" style="392"/>
    <col min="4" max="4" width="3.26953125" style="392" customWidth="1"/>
    <col min="5" max="5" width="3.6328125" style="392" customWidth="1"/>
    <col min="6" max="7" width="10" style="392" customWidth="1"/>
    <col min="8" max="9" width="6.36328125" style="392" customWidth="1"/>
    <col min="10" max="11" width="9.08984375" style="392" customWidth="1"/>
    <col min="12" max="12" width="3.54296875" style="392" customWidth="1"/>
    <col min="13" max="13" width="8.7265625" style="392"/>
    <col min="14" max="14" width="8.90625" style="392" customWidth="1"/>
    <col min="15" max="16384" width="8.7265625" style="392"/>
  </cols>
  <sheetData>
    <row r="1" spans="1:14">
      <c r="A1" s="402" t="s">
        <v>907</v>
      </c>
      <c r="B1" s="390"/>
      <c r="C1" s="390"/>
      <c r="D1" s="390"/>
      <c r="E1" s="390"/>
      <c r="F1" s="390"/>
      <c r="G1" s="390"/>
      <c r="H1" s="390"/>
      <c r="I1" s="390"/>
      <c r="J1" s="390"/>
      <c r="K1" s="390"/>
      <c r="L1" s="391"/>
      <c r="N1" s="393"/>
    </row>
    <row r="2" spans="1:14" ht="22.5" customHeight="1">
      <c r="A2" s="1194" t="s">
        <v>1070</v>
      </c>
      <c r="B2" s="1194"/>
      <c r="C2" s="1194"/>
      <c r="D2" s="1194"/>
      <c r="E2" s="1194"/>
      <c r="F2" s="1194"/>
      <c r="G2" s="1194"/>
      <c r="H2" s="1194"/>
      <c r="I2" s="1194"/>
      <c r="J2" s="1194"/>
      <c r="K2" s="1194"/>
      <c r="L2" s="394"/>
    </row>
    <row r="3" spans="1:14" ht="13.5" customHeight="1" thickBot="1">
      <c r="A3" s="395"/>
      <c r="B3" s="395"/>
      <c r="C3" s="395"/>
      <c r="D3" s="395"/>
      <c r="E3" s="395"/>
      <c r="F3" s="395"/>
      <c r="G3" s="395"/>
      <c r="H3" s="395"/>
      <c r="I3" s="395"/>
      <c r="J3" s="395"/>
      <c r="K3" s="395"/>
      <c r="L3" s="395"/>
    </row>
    <row r="4" spans="1:14" ht="21" customHeight="1">
      <c r="A4" s="396"/>
      <c r="B4" s="1164" t="s">
        <v>579</v>
      </c>
      <c r="C4" s="1183" t="s">
        <v>321</v>
      </c>
      <c r="D4" s="1184"/>
      <c r="E4" s="495" t="s">
        <v>1071</v>
      </c>
      <c r="F4" s="1187"/>
      <c r="G4" s="1187"/>
      <c r="H4" s="1187"/>
      <c r="I4" s="1187"/>
      <c r="J4" s="1187"/>
      <c r="K4" s="1188"/>
      <c r="L4" s="397"/>
      <c r="M4" s="398"/>
      <c r="N4" s="390"/>
    </row>
    <row r="5" spans="1:14" ht="41.25" customHeight="1">
      <c r="A5" s="396"/>
      <c r="B5" s="1165"/>
      <c r="C5" s="1185"/>
      <c r="D5" s="1186"/>
      <c r="E5" s="1189"/>
      <c r="F5" s="1190"/>
      <c r="G5" s="1190"/>
      <c r="H5" s="1190"/>
      <c r="I5" s="1190"/>
      <c r="J5" s="1190"/>
      <c r="K5" s="1191"/>
      <c r="L5" s="397"/>
      <c r="M5" s="398"/>
      <c r="N5" s="390"/>
    </row>
    <row r="6" spans="1:14" ht="21" customHeight="1">
      <c r="A6" s="396"/>
      <c r="B6" s="1165"/>
      <c r="C6" s="1192" t="s">
        <v>1072</v>
      </c>
      <c r="D6" s="1193"/>
      <c r="E6" s="1156"/>
      <c r="F6" s="1157"/>
      <c r="G6" s="1157"/>
      <c r="H6" s="1157"/>
      <c r="I6" s="1157"/>
      <c r="J6" s="1157"/>
      <c r="K6" s="1158"/>
      <c r="L6" s="397"/>
      <c r="M6" s="398"/>
      <c r="N6" s="390"/>
    </row>
    <row r="7" spans="1:14" ht="41.25" customHeight="1">
      <c r="A7" s="396"/>
      <c r="B7" s="1165"/>
      <c r="C7" s="1172" t="s">
        <v>581</v>
      </c>
      <c r="D7" s="1173"/>
      <c r="E7" s="1151"/>
      <c r="F7" s="1152"/>
      <c r="G7" s="1152"/>
      <c r="H7" s="1152"/>
      <c r="I7" s="1152"/>
      <c r="J7" s="1152"/>
      <c r="K7" s="1153"/>
      <c r="L7" s="397"/>
      <c r="M7" s="398"/>
      <c r="N7" s="390"/>
    </row>
    <row r="8" spans="1:14" ht="21" customHeight="1">
      <c r="A8" s="396"/>
      <c r="B8" s="1165"/>
      <c r="C8" s="1154" t="s">
        <v>1072</v>
      </c>
      <c r="D8" s="1155"/>
      <c r="E8" s="1156"/>
      <c r="F8" s="1157"/>
      <c r="G8" s="1157"/>
      <c r="H8" s="1157"/>
      <c r="I8" s="1157"/>
      <c r="J8" s="1157"/>
      <c r="K8" s="1158"/>
      <c r="L8" s="397"/>
      <c r="M8" s="398"/>
      <c r="N8" s="390"/>
    </row>
    <row r="9" spans="1:14" ht="26.25" customHeight="1">
      <c r="A9" s="396"/>
      <c r="B9" s="1165"/>
      <c r="C9" s="1174" t="s">
        <v>328</v>
      </c>
      <c r="D9" s="1175"/>
      <c r="E9" s="1151"/>
      <c r="F9" s="1152"/>
      <c r="G9" s="1152"/>
      <c r="H9" s="1152"/>
      <c r="I9" s="1152"/>
      <c r="J9" s="1152"/>
      <c r="K9" s="1153"/>
      <c r="L9" s="397"/>
      <c r="M9" s="398"/>
      <c r="N9" s="390"/>
    </row>
    <row r="10" spans="1:14" ht="21" customHeight="1">
      <c r="A10" s="396"/>
      <c r="B10" s="1165"/>
      <c r="C10" s="1154" t="s">
        <v>1072</v>
      </c>
      <c r="D10" s="1155"/>
      <c r="E10" s="1156"/>
      <c r="F10" s="1157"/>
      <c r="G10" s="1157"/>
      <c r="H10" s="1157"/>
      <c r="I10" s="1157"/>
      <c r="J10" s="1157"/>
      <c r="K10" s="1158"/>
      <c r="L10" s="397"/>
      <c r="M10" s="398"/>
      <c r="N10" s="390"/>
    </row>
    <row r="11" spans="1:14" ht="26.25" customHeight="1">
      <c r="A11" s="396"/>
      <c r="B11" s="1165"/>
      <c r="C11" s="1181" t="s">
        <v>1073</v>
      </c>
      <c r="D11" s="1182"/>
      <c r="E11" s="1151"/>
      <c r="F11" s="1152"/>
      <c r="G11" s="1152"/>
      <c r="H11" s="1152"/>
      <c r="I11" s="1152"/>
      <c r="J11" s="1152"/>
      <c r="K11" s="1153"/>
      <c r="L11" s="397"/>
      <c r="M11" s="398"/>
      <c r="N11" s="390"/>
    </row>
    <row r="12" spans="1:14" ht="21" customHeight="1">
      <c r="A12" s="396"/>
      <c r="B12" s="1165"/>
      <c r="C12" s="1176" t="s">
        <v>329</v>
      </c>
      <c r="D12" s="1177"/>
      <c r="E12" s="1151"/>
      <c r="F12" s="1152"/>
      <c r="G12" s="1152"/>
      <c r="H12" s="1152"/>
      <c r="I12" s="1152"/>
      <c r="J12" s="1152"/>
      <c r="K12" s="1153"/>
      <c r="L12" s="397"/>
      <c r="M12" s="398"/>
      <c r="N12" s="390"/>
    </row>
    <row r="13" spans="1:14" ht="21" customHeight="1">
      <c r="A13" s="396"/>
      <c r="B13" s="1165"/>
      <c r="C13" s="1178" t="s">
        <v>330</v>
      </c>
      <c r="D13" s="875"/>
      <c r="E13" s="1151"/>
      <c r="F13" s="1152"/>
      <c r="G13" s="1152"/>
      <c r="H13" s="1152"/>
      <c r="I13" s="1152"/>
      <c r="J13" s="1152"/>
      <c r="K13" s="1153"/>
      <c r="L13" s="397"/>
      <c r="M13" s="398"/>
      <c r="N13" s="390"/>
    </row>
    <row r="14" spans="1:14" ht="21" customHeight="1" thickBot="1">
      <c r="A14" s="396"/>
      <c r="B14" s="1166"/>
      <c r="C14" s="1179" t="s">
        <v>331</v>
      </c>
      <c r="D14" s="1180"/>
      <c r="E14" s="1161"/>
      <c r="F14" s="1162"/>
      <c r="G14" s="1162"/>
      <c r="H14" s="1162"/>
      <c r="I14" s="1162"/>
      <c r="J14" s="1162"/>
      <c r="K14" s="1163"/>
      <c r="L14" s="397"/>
      <c r="M14" s="398"/>
      <c r="N14" s="390"/>
    </row>
    <row r="15" spans="1:14" ht="21" customHeight="1">
      <c r="A15" s="396"/>
      <c r="B15" s="1164" t="s">
        <v>580</v>
      </c>
      <c r="C15" s="1183" t="s">
        <v>321</v>
      </c>
      <c r="D15" s="1184"/>
      <c r="E15" s="495" t="s">
        <v>1071</v>
      </c>
      <c r="F15" s="1187"/>
      <c r="G15" s="1187"/>
      <c r="H15" s="1187"/>
      <c r="I15" s="1187"/>
      <c r="J15" s="1187"/>
      <c r="K15" s="1188"/>
      <c r="L15" s="397"/>
      <c r="M15" s="398"/>
      <c r="N15" s="390"/>
    </row>
    <row r="16" spans="1:14" ht="41.25" customHeight="1">
      <c r="A16" s="396"/>
      <c r="B16" s="1165"/>
      <c r="C16" s="1185"/>
      <c r="D16" s="1186"/>
      <c r="E16" s="1189"/>
      <c r="F16" s="1190"/>
      <c r="G16" s="1190"/>
      <c r="H16" s="1190"/>
      <c r="I16" s="1190"/>
      <c r="J16" s="1190"/>
      <c r="K16" s="1191"/>
      <c r="L16" s="397"/>
      <c r="M16" s="398"/>
      <c r="N16" s="390"/>
    </row>
    <row r="17" spans="1:14" ht="21" customHeight="1">
      <c r="A17" s="396"/>
      <c r="B17" s="1165"/>
      <c r="C17" s="1192" t="s">
        <v>1072</v>
      </c>
      <c r="D17" s="1193"/>
      <c r="E17" s="1156"/>
      <c r="F17" s="1157"/>
      <c r="G17" s="1157"/>
      <c r="H17" s="1157"/>
      <c r="I17" s="1157"/>
      <c r="J17" s="1157"/>
      <c r="K17" s="1158"/>
      <c r="L17" s="397"/>
      <c r="M17" s="398"/>
      <c r="N17" s="390"/>
    </row>
    <row r="18" spans="1:14" ht="41.25" customHeight="1">
      <c r="A18" s="396"/>
      <c r="B18" s="1165"/>
      <c r="C18" s="1172" t="s">
        <v>581</v>
      </c>
      <c r="D18" s="1173"/>
      <c r="E18" s="1151"/>
      <c r="F18" s="1152"/>
      <c r="G18" s="1152"/>
      <c r="H18" s="1152"/>
      <c r="I18" s="1152"/>
      <c r="J18" s="1152"/>
      <c r="K18" s="1153"/>
      <c r="L18" s="397"/>
      <c r="M18" s="398"/>
      <c r="N18" s="390"/>
    </row>
    <row r="19" spans="1:14" ht="21" customHeight="1">
      <c r="A19" s="396"/>
      <c r="B19" s="1165"/>
      <c r="C19" s="1154" t="s">
        <v>1072</v>
      </c>
      <c r="D19" s="1155"/>
      <c r="E19" s="1156"/>
      <c r="F19" s="1157"/>
      <c r="G19" s="1157"/>
      <c r="H19" s="1157"/>
      <c r="I19" s="1157"/>
      <c r="J19" s="1157"/>
      <c r="K19" s="1158"/>
      <c r="L19" s="397"/>
      <c r="M19" s="398"/>
      <c r="N19" s="390"/>
    </row>
    <row r="20" spans="1:14" ht="26.25" customHeight="1">
      <c r="A20" s="396"/>
      <c r="B20" s="1165"/>
      <c r="C20" s="1174" t="s">
        <v>328</v>
      </c>
      <c r="D20" s="1175"/>
      <c r="E20" s="1151"/>
      <c r="F20" s="1152"/>
      <c r="G20" s="1152"/>
      <c r="H20" s="1152"/>
      <c r="I20" s="1152"/>
      <c r="J20" s="1152"/>
      <c r="K20" s="1153"/>
      <c r="L20" s="397"/>
      <c r="M20" s="398"/>
      <c r="N20" s="390"/>
    </row>
    <row r="21" spans="1:14" ht="21" customHeight="1">
      <c r="A21" s="396"/>
      <c r="B21" s="1165"/>
      <c r="C21" s="1154" t="s">
        <v>1072</v>
      </c>
      <c r="D21" s="1155"/>
      <c r="E21" s="1156"/>
      <c r="F21" s="1157"/>
      <c r="G21" s="1157"/>
      <c r="H21" s="1157"/>
      <c r="I21" s="1157"/>
      <c r="J21" s="1157"/>
      <c r="K21" s="1158"/>
      <c r="L21" s="397"/>
      <c r="M21" s="398"/>
      <c r="N21" s="390"/>
    </row>
    <row r="22" spans="1:14" ht="26.25" customHeight="1">
      <c r="A22" s="396"/>
      <c r="B22" s="1165"/>
      <c r="C22" s="1181" t="s">
        <v>1073</v>
      </c>
      <c r="D22" s="1182"/>
      <c r="E22" s="1151"/>
      <c r="F22" s="1152"/>
      <c r="G22" s="1152"/>
      <c r="H22" s="1152"/>
      <c r="I22" s="1152"/>
      <c r="J22" s="1152"/>
      <c r="K22" s="1153"/>
      <c r="L22" s="397"/>
      <c r="M22" s="398"/>
      <c r="N22" s="390"/>
    </row>
    <row r="23" spans="1:14" ht="21" customHeight="1">
      <c r="A23" s="396"/>
      <c r="B23" s="1165"/>
      <c r="C23" s="1176" t="s">
        <v>329</v>
      </c>
      <c r="D23" s="1177"/>
      <c r="E23" s="1151"/>
      <c r="F23" s="1152"/>
      <c r="G23" s="1152"/>
      <c r="H23" s="1152"/>
      <c r="I23" s="1152"/>
      <c r="J23" s="1152"/>
      <c r="K23" s="1153"/>
      <c r="L23" s="397"/>
      <c r="M23" s="398"/>
      <c r="N23" s="390"/>
    </row>
    <row r="24" spans="1:14" ht="21" customHeight="1">
      <c r="A24" s="396"/>
      <c r="B24" s="1165"/>
      <c r="C24" s="1178" t="s">
        <v>330</v>
      </c>
      <c r="D24" s="875"/>
      <c r="E24" s="1151"/>
      <c r="F24" s="1152"/>
      <c r="G24" s="1152"/>
      <c r="H24" s="1152"/>
      <c r="I24" s="1152"/>
      <c r="J24" s="1152"/>
      <c r="K24" s="1153"/>
      <c r="L24" s="397"/>
      <c r="M24" s="398"/>
      <c r="N24" s="390"/>
    </row>
    <row r="25" spans="1:14" ht="21" customHeight="1" thickBot="1">
      <c r="A25" s="396"/>
      <c r="B25" s="1166"/>
      <c r="C25" s="1179" t="s">
        <v>331</v>
      </c>
      <c r="D25" s="1180"/>
      <c r="E25" s="1161"/>
      <c r="F25" s="1162"/>
      <c r="G25" s="1162"/>
      <c r="H25" s="1162"/>
      <c r="I25" s="1162"/>
      <c r="J25" s="1162"/>
      <c r="K25" s="1163"/>
      <c r="L25" s="397"/>
      <c r="M25" s="398"/>
      <c r="N25" s="390"/>
    </row>
    <row r="26" spans="1:14" ht="24.75" customHeight="1" thickBot="1">
      <c r="A26" s="396"/>
      <c r="B26" s="496"/>
      <c r="C26" s="497"/>
      <c r="D26" s="498"/>
      <c r="E26" s="499"/>
      <c r="F26" s="499"/>
      <c r="G26" s="499"/>
      <c r="H26" s="499"/>
      <c r="I26" s="499"/>
      <c r="J26" s="499"/>
      <c r="K26" s="499"/>
      <c r="L26" s="397"/>
      <c r="M26" s="398"/>
      <c r="N26" s="390"/>
    </row>
    <row r="27" spans="1:14" ht="21" customHeight="1">
      <c r="A27" s="396"/>
      <c r="B27" s="1164" t="s">
        <v>1074</v>
      </c>
      <c r="C27" s="1167" t="s">
        <v>1072</v>
      </c>
      <c r="D27" s="1168"/>
      <c r="E27" s="1169"/>
      <c r="F27" s="1170"/>
      <c r="G27" s="1170"/>
      <c r="H27" s="1170"/>
      <c r="I27" s="1170"/>
      <c r="J27" s="1170"/>
      <c r="K27" s="1171"/>
      <c r="L27" s="397"/>
      <c r="M27" s="398"/>
      <c r="N27" s="390"/>
    </row>
    <row r="28" spans="1:14" ht="41.25" customHeight="1">
      <c r="A28" s="396"/>
      <c r="B28" s="1165"/>
      <c r="C28" s="1172" t="s">
        <v>581</v>
      </c>
      <c r="D28" s="1173"/>
      <c r="E28" s="1151"/>
      <c r="F28" s="1152"/>
      <c r="G28" s="1152"/>
      <c r="H28" s="1152"/>
      <c r="I28" s="1152"/>
      <c r="J28" s="1152"/>
      <c r="K28" s="1153"/>
      <c r="L28" s="397"/>
      <c r="M28" s="398"/>
      <c r="N28" s="390"/>
    </row>
    <row r="29" spans="1:14" ht="21" customHeight="1">
      <c r="A29" s="396"/>
      <c r="B29" s="1165"/>
      <c r="C29" s="1154" t="s">
        <v>1072</v>
      </c>
      <c r="D29" s="1155"/>
      <c r="E29" s="1156"/>
      <c r="F29" s="1157"/>
      <c r="G29" s="1157"/>
      <c r="H29" s="1157"/>
      <c r="I29" s="1157"/>
      <c r="J29" s="1157"/>
      <c r="K29" s="1158"/>
      <c r="L29" s="397"/>
      <c r="M29" s="398"/>
      <c r="N29" s="390"/>
    </row>
    <row r="30" spans="1:14" ht="26.25" customHeight="1">
      <c r="A30" s="396"/>
      <c r="B30" s="1165"/>
      <c r="C30" s="1174" t="s">
        <v>328</v>
      </c>
      <c r="D30" s="1175"/>
      <c r="E30" s="1151"/>
      <c r="F30" s="1152"/>
      <c r="G30" s="1152"/>
      <c r="H30" s="1152"/>
      <c r="I30" s="1152"/>
      <c r="J30" s="1152"/>
      <c r="K30" s="1153"/>
      <c r="L30" s="397"/>
      <c r="M30" s="398"/>
      <c r="N30" s="390"/>
    </row>
    <row r="31" spans="1:14" ht="21" customHeight="1">
      <c r="A31" s="396"/>
      <c r="B31" s="1165"/>
      <c r="C31" s="1154" t="s">
        <v>1072</v>
      </c>
      <c r="D31" s="1155"/>
      <c r="E31" s="1156"/>
      <c r="F31" s="1157"/>
      <c r="G31" s="1157"/>
      <c r="H31" s="1157"/>
      <c r="I31" s="1157"/>
      <c r="J31" s="1157"/>
      <c r="K31" s="1158"/>
      <c r="L31" s="397"/>
      <c r="M31" s="398"/>
      <c r="N31" s="390"/>
    </row>
    <row r="32" spans="1:14" ht="26.25" customHeight="1" thickBot="1">
      <c r="A32" s="396"/>
      <c r="B32" s="1166"/>
      <c r="C32" s="1159" t="s">
        <v>1073</v>
      </c>
      <c r="D32" s="1160"/>
      <c r="E32" s="1161"/>
      <c r="F32" s="1162"/>
      <c r="G32" s="1162"/>
      <c r="H32" s="1162"/>
      <c r="I32" s="1162"/>
      <c r="J32" s="1162"/>
      <c r="K32" s="1163"/>
      <c r="L32" s="397"/>
      <c r="M32" s="398"/>
      <c r="N32" s="390"/>
    </row>
    <row r="33" spans="1:14" ht="24.75" customHeight="1" thickBot="1">
      <c r="A33" s="396"/>
      <c r="B33" s="496"/>
      <c r="C33" s="497"/>
      <c r="D33" s="498"/>
      <c r="E33" s="499"/>
      <c r="F33" s="499"/>
      <c r="G33" s="499"/>
      <c r="H33" s="499"/>
      <c r="I33" s="499"/>
      <c r="J33" s="499"/>
      <c r="K33" s="499"/>
      <c r="L33" s="397"/>
      <c r="M33" s="398"/>
      <c r="N33" s="390"/>
    </row>
    <row r="34" spans="1:14" ht="21" customHeight="1">
      <c r="A34" s="396"/>
      <c r="B34" s="1164" t="s">
        <v>1075</v>
      </c>
      <c r="C34" s="1167" t="s">
        <v>1076</v>
      </c>
      <c r="D34" s="1168"/>
      <c r="E34" s="1169"/>
      <c r="F34" s="1170"/>
      <c r="G34" s="1170"/>
      <c r="H34" s="1170"/>
      <c r="I34" s="1170"/>
      <c r="J34" s="1170"/>
      <c r="K34" s="1171"/>
      <c r="L34" s="397"/>
      <c r="M34" s="398"/>
      <c r="N34" s="390"/>
    </row>
    <row r="35" spans="1:14" ht="41.25" customHeight="1">
      <c r="A35" s="396"/>
      <c r="B35" s="1165"/>
      <c r="C35" s="1172" t="s">
        <v>581</v>
      </c>
      <c r="D35" s="1173"/>
      <c r="E35" s="1151"/>
      <c r="F35" s="1152"/>
      <c r="G35" s="1152"/>
      <c r="H35" s="1152"/>
      <c r="I35" s="1152"/>
      <c r="J35" s="1152"/>
      <c r="K35" s="1153"/>
      <c r="L35" s="397"/>
      <c r="M35" s="398"/>
      <c r="N35" s="390"/>
    </row>
    <row r="36" spans="1:14" ht="21" customHeight="1">
      <c r="A36" s="396"/>
      <c r="B36" s="1165"/>
      <c r="C36" s="1154" t="s">
        <v>1076</v>
      </c>
      <c r="D36" s="1155"/>
      <c r="E36" s="1156"/>
      <c r="F36" s="1157"/>
      <c r="G36" s="1157"/>
      <c r="H36" s="1157"/>
      <c r="I36" s="1157"/>
      <c r="J36" s="1157"/>
      <c r="K36" s="1158"/>
      <c r="L36" s="397"/>
      <c r="M36" s="398"/>
      <c r="N36" s="390"/>
    </row>
    <row r="37" spans="1:14" ht="26.25" customHeight="1">
      <c r="A37" s="396"/>
      <c r="B37" s="1165"/>
      <c r="C37" s="1174" t="s">
        <v>328</v>
      </c>
      <c r="D37" s="1175"/>
      <c r="E37" s="1151"/>
      <c r="F37" s="1152"/>
      <c r="G37" s="1152"/>
      <c r="H37" s="1152"/>
      <c r="I37" s="1152"/>
      <c r="J37" s="1152"/>
      <c r="K37" s="1153"/>
      <c r="L37" s="397"/>
      <c r="M37" s="398"/>
      <c r="N37" s="390"/>
    </row>
    <row r="38" spans="1:14" ht="21" customHeight="1">
      <c r="A38" s="396"/>
      <c r="B38" s="1165"/>
      <c r="C38" s="1154" t="s">
        <v>1076</v>
      </c>
      <c r="D38" s="1155"/>
      <c r="E38" s="1156"/>
      <c r="F38" s="1157"/>
      <c r="G38" s="1157"/>
      <c r="H38" s="1157"/>
      <c r="I38" s="1157"/>
      <c r="J38" s="1157"/>
      <c r="K38" s="1158"/>
      <c r="L38" s="397"/>
      <c r="M38" s="398"/>
      <c r="N38" s="390"/>
    </row>
    <row r="39" spans="1:14" ht="26.25" customHeight="1" thickBot="1">
      <c r="A39" s="396"/>
      <c r="B39" s="1166"/>
      <c r="C39" s="1159" t="s">
        <v>1073</v>
      </c>
      <c r="D39" s="1160"/>
      <c r="E39" s="1161"/>
      <c r="F39" s="1162"/>
      <c r="G39" s="1162"/>
      <c r="H39" s="1162"/>
      <c r="I39" s="1162"/>
      <c r="J39" s="1162"/>
      <c r="K39" s="1163"/>
      <c r="L39" s="401"/>
      <c r="M39" s="399"/>
      <c r="N39" s="399"/>
    </row>
    <row r="40" spans="1:14" ht="12" customHeight="1">
      <c r="A40" s="396"/>
      <c r="B40" s="390"/>
      <c r="C40" s="400"/>
      <c r="D40" s="400"/>
      <c r="E40" s="400"/>
      <c r="F40" s="400"/>
      <c r="G40" s="401"/>
      <c r="H40" s="401"/>
      <c r="I40" s="401"/>
      <c r="J40" s="401"/>
      <c r="K40" s="401"/>
      <c r="L40" s="401"/>
      <c r="M40" s="399"/>
      <c r="N40" s="399"/>
    </row>
    <row r="41" spans="1:14">
      <c r="B41" s="390"/>
      <c r="C41" s="390"/>
      <c r="D41" s="390"/>
      <c r="E41" s="390"/>
      <c r="F41" s="390"/>
      <c r="G41" s="390"/>
      <c r="H41" s="390"/>
      <c r="I41" s="390"/>
      <c r="J41" s="390"/>
      <c r="K41" s="390"/>
      <c r="L41" s="390"/>
    </row>
    <row r="42" spans="1:14">
      <c r="B42" s="390"/>
      <c r="C42" s="390"/>
      <c r="D42" s="390"/>
      <c r="E42" s="390"/>
      <c r="F42" s="390"/>
      <c r="G42" s="390"/>
      <c r="H42" s="390"/>
      <c r="I42" s="390"/>
      <c r="J42" s="390"/>
      <c r="K42" s="390"/>
      <c r="L42" s="390"/>
    </row>
    <row r="43" spans="1:14">
      <c r="B43" s="390"/>
      <c r="C43" s="390"/>
      <c r="D43" s="390"/>
      <c r="E43" s="390"/>
      <c r="F43" s="390"/>
      <c r="G43" s="390"/>
      <c r="H43" s="390"/>
      <c r="I43" s="390"/>
      <c r="J43" s="390"/>
      <c r="K43" s="390"/>
      <c r="L43" s="390"/>
    </row>
    <row r="44" spans="1:14">
      <c r="B44" s="390"/>
      <c r="C44" s="390"/>
      <c r="D44" s="390"/>
      <c r="E44" s="390"/>
      <c r="F44" s="390"/>
      <c r="G44" s="390"/>
      <c r="H44" s="390"/>
      <c r="I44" s="390"/>
      <c r="J44" s="390"/>
      <c r="K44" s="390"/>
      <c r="L44" s="390"/>
    </row>
    <row r="45" spans="1:14">
      <c r="B45" s="390"/>
      <c r="C45" s="390"/>
      <c r="D45" s="390"/>
      <c r="E45" s="390"/>
      <c r="F45" s="390"/>
      <c r="G45" s="390"/>
      <c r="H45" s="390"/>
      <c r="I45" s="390"/>
      <c r="J45" s="390"/>
      <c r="K45" s="390"/>
      <c r="L45" s="390"/>
    </row>
    <row r="46" spans="1:14">
      <c r="B46" s="390"/>
      <c r="C46" s="390"/>
      <c r="D46" s="390"/>
      <c r="E46" s="390"/>
      <c r="F46" s="390"/>
      <c r="G46" s="390"/>
      <c r="H46" s="390"/>
      <c r="I46" s="390"/>
      <c r="J46" s="390"/>
      <c r="K46" s="390"/>
      <c r="L46" s="390"/>
    </row>
    <row r="47" spans="1:14">
      <c r="B47" s="390"/>
      <c r="C47" s="390"/>
      <c r="D47" s="390"/>
      <c r="E47" s="390"/>
      <c r="F47" s="390"/>
      <c r="G47" s="390"/>
      <c r="H47" s="390"/>
      <c r="I47" s="390"/>
      <c r="J47" s="390"/>
      <c r="K47" s="390"/>
      <c r="L47" s="390"/>
    </row>
    <row r="48" spans="1:14">
      <c r="B48" s="390"/>
      <c r="C48" s="390"/>
      <c r="D48" s="390"/>
      <c r="E48" s="390"/>
      <c r="F48" s="390"/>
      <c r="G48" s="390"/>
      <c r="H48" s="390"/>
      <c r="I48" s="390"/>
      <c r="J48" s="390"/>
      <c r="K48" s="390"/>
      <c r="L48" s="390"/>
    </row>
    <row r="49" spans="2:12">
      <c r="B49" s="390"/>
      <c r="C49" s="390"/>
      <c r="D49" s="390"/>
      <c r="E49" s="390"/>
      <c r="F49" s="390"/>
      <c r="G49" s="390"/>
      <c r="H49" s="390"/>
      <c r="I49" s="390"/>
      <c r="J49" s="390"/>
      <c r="K49" s="390"/>
      <c r="L49" s="390"/>
    </row>
    <row r="50" spans="2:12">
      <c r="B50" s="390"/>
      <c r="C50" s="390"/>
      <c r="D50" s="390"/>
      <c r="E50" s="390"/>
      <c r="F50" s="390"/>
      <c r="G50" s="390"/>
      <c r="H50" s="390"/>
      <c r="I50" s="390"/>
      <c r="J50" s="390"/>
      <c r="K50" s="390"/>
      <c r="L50" s="390"/>
    </row>
  </sheetData>
  <mergeCells count="71">
    <mergeCell ref="A2:K2"/>
    <mergeCell ref="B4:B14"/>
    <mergeCell ref="C4:D5"/>
    <mergeCell ref="F4:K4"/>
    <mergeCell ref="E5:K5"/>
    <mergeCell ref="C6:D6"/>
    <mergeCell ref="E6:K6"/>
    <mergeCell ref="C7:D7"/>
    <mergeCell ref="E7:K7"/>
    <mergeCell ref="C8:D8"/>
    <mergeCell ref="E8:K8"/>
    <mergeCell ref="C9:D9"/>
    <mergeCell ref="E9:K9"/>
    <mergeCell ref="C10:D10"/>
    <mergeCell ref="E10:K10"/>
    <mergeCell ref="C12:D12"/>
    <mergeCell ref="E12:K12"/>
    <mergeCell ref="C13:D13"/>
    <mergeCell ref="E13:K13"/>
    <mergeCell ref="C11:D11"/>
    <mergeCell ref="E11:K11"/>
    <mergeCell ref="C14:D14"/>
    <mergeCell ref="E14:K14"/>
    <mergeCell ref="B15:B25"/>
    <mergeCell ref="C15:D16"/>
    <mergeCell ref="F15:K15"/>
    <mergeCell ref="E16:K16"/>
    <mergeCell ref="C17:D17"/>
    <mergeCell ref="E17:K17"/>
    <mergeCell ref="C18:D18"/>
    <mergeCell ref="E18:K18"/>
    <mergeCell ref="C19:D19"/>
    <mergeCell ref="E19:K19"/>
    <mergeCell ref="C20:D20"/>
    <mergeCell ref="E20:K20"/>
    <mergeCell ref="C21:D21"/>
    <mergeCell ref="E21:K21"/>
    <mergeCell ref="C22:D22"/>
    <mergeCell ref="E22:K22"/>
    <mergeCell ref="E29:K29"/>
    <mergeCell ref="C30:D30"/>
    <mergeCell ref="E30:K30"/>
    <mergeCell ref="C31:D31"/>
    <mergeCell ref="C23:D23"/>
    <mergeCell ref="E23:K23"/>
    <mergeCell ref="C24:D24"/>
    <mergeCell ref="E24:K24"/>
    <mergeCell ref="C25:D25"/>
    <mergeCell ref="E25:K25"/>
    <mergeCell ref="E31:K31"/>
    <mergeCell ref="C32:D32"/>
    <mergeCell ref="E32:K32"/>
    <mergeCell ref="B34:B39"/>
    <mergeCell ref="C34:D34"/>
    <mergeCell ref="E34:K34"/>
    <mergeCell ref="C35:D35"/>
    <mergeCell ref="E35:K35"/>
    <mergeCell ref="C36:D36"/>
    <mergeCell ref="E36:K36"/>
    <mergeCell ref="B27:B32"/>
    <mergeCell ref="C27:D27"/>
    <mergeCell ref="E27:K27"/>
    <mergeCell ref="C28:D28"/>
    <mergeCell ref="E28:K28"/>
    <mergeCell ref="C29:D29"/>
    <mergeCell ref="C37:D37"/>
    <mergeCell ref="E37:K37"/>
    <mergeCell ref="C38:D38"/>
    <mergeCell ref="E38:K38"/>
    <mergeCell ref="C39:D39"/>
    <mergeCell ref="E39:K39"/>
  </mergeCells>
  <phoneticPr fontId="2"/>
  <pageMargins left="0.43307086614173229" right="0" top="0.15748031496062992" bottom="0.15748031496062992" header="0.31496062992125984" footer="0.31496062992125984"/>
  <pageSetup paperSize="9" scale="89" orientation="portrait" blackAndWhite="1" r:id="rId1"/>
  <rowBreaks count="1" manualBreakCount="1">
    <brk id="50" max="8"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0000"/>
    <pageSetUpPr fitToPage="1"/>
  </sheetPr>
  <dimension ref="A1:AM48"/>
  <sheetViews>
    <sheetView view="pageBreakPreview" zoomScaleNormal="70" zoomScaleSheetLayoutView="100" workbookViewId="0"/>
  </sheetViews>
  <sheetFormatPr defaultRowHeight="18.75"/>
  <cols>
    <col min="1" max="1" width="2.26953125" customWidth="1"/>
    <col min="2" max="2" width="13.7265625" customWidth="1"/>
    <col min="3" max="3" width="16.1796875" customWidth="1"/>
    <col min="4" max="39" width="1.6328125" customWidth="1"/>
  </cols>
  <sheetData>
    <row r="1" spans="1:39" s="54" customFormat="1" ht="18.75" customHeight="1">
      <c r="A1" s="288" t="s">
        <v>1114</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287"/>
    </row>
    <row r="2" spans="1:39" s="54" customFormat="1" ht="21" customHeight="1">
      <c r="B2" s="1202" t="str">
        <f>"事業実施スケジュール及び請負会社選定方法"&amp;"（"&amp;データ参照シート!B2&amp;"）"</f>
        <v>事業実施スケジュール及び請負会社選定方法（0）</v>
      </c>
      <c r="C2" s="1202"/>
      <c r="D2" s="1202"/>
      <c r="E2" s="1202"/>
      <c r="F2" s="1202"/>
      <c r="G2" s="1202"/>
      <c r="H2" s="1202"/>
      <c r="I2" s="1202"/>
      <c r="J2" s="1202"/>
      <c r="K2" s="1202"/>
      <c r="L2" s="1202"/>
      <c r="M2" s="1202"/>
      <c r="N2" s="1202"/>
      <c r="O2" s="1202"/>
      <c r="P2" s="1202"/>
      <c r="Q2" s="1202"/>
      <c r="R2" s="1202"/>
      <c r="S2" s="1202"/>
      <c r="T2" s="1202"/>
      <c r="U2" s="1202"/>
      <c r="V2" s="1202"/>
      <c r="W2" s="1202"/>
      <c r="X2" s="1202"/>
      <c r="Y2" s="1202"/>
      <c r="Z2" s="1202"/>
      <c r="AA2" s="1202"/>
      <c r="AB2" s="1202"/>
      <c r="AC2" s="1202"/>
      <c r="AD2" s="1202"/>
      <c r="AE2" s="1202"/>
      <c r="AF2" s="1202"/>
      <c r="AG2" s="1202"/>
      <c r="AH2" s="1202"/>
      <c r="AI2" s="1202"/>
      <c r="AJ2" s="1202"/>
      <c r="AK2" s="1202"/>
      <c r="AL2" s="1202"/>
      <c r="AM2" s="1202"/>
    </row>
    <row r="3" spans="1:39" s="54" customFormat="1" ht="21" customHeight="1">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row>
    <row r="4" spans="1:39" s="54" customFormat="1" ht="24.75" customHeight="1">
      <c r="B4" s="310" t="str">
        <f>"＜平成"&amp;データ参照シート!B7&amp;"年度スケジュール＞"</f>
        <v>＜平成29年度スケジュール＞</v>
      </c>
      <c r="C4" s="310"/>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row>
    <row r="5" spans="1:39" s="54" customFormat="1" ht="24.75" customHeight="1">
      <c r="B5" s="1220" t="s">
        <v>287</v>
      </c>
      <c r="C5" s="1221"/>
      <c r="D5" s="1222" t="str">
        <f>"＜平成"&amp;データ参照シート!B7&amp;"年度＞"</f>
        <v>＜平成29年度＞</v>
      </c>
      <c r="E5" s="1222"/>
      <c r="F5" s="1222"/>
      <c r="G5" s="1222"/>
      <c r="H5" s="1222"/>
      <c r="I5" s="1222"/>
      <c r="J5" s="1222"/>
      <c r="K5" s="1222"/>
      <c r="L5" s="1222"/>
      <c r="M5" s="1222"/>
      <c r="N5" s="1222"/>
      <c r="O5" s="1222"/>
      <c r="P5" s="1222"/>
      <c r="Q5" s="1222"/>
      <c r="R5" s="1222"/>
      <c r="S5" s="1222"/>
      <c r="T5" s="1222"/>
      <c r="U5" s="1222"/>
      <c r="V5" s="1222"/>
      <c r="W5" s="1222"/>
      <c r="X5" s="1222"/>
      <c r="Y5" s="1222"/>
      <c r="Z5" s="1222"/>
      <c r="AA5" s="1222"/>
      <c r="AB5" s="1222"/>
      <c r="AC5" s="1222"/>
      <c r="AD5" s="1222"/>
      <c r="AE5" s="1222"/>
      <c r="AF5" s="1222"/>
      <c r="AG5" s="1222"/>
      <c r="AH5" s="1222"/>
      <c r="AI5" s="1222"/>
      <c r="AJ5" s="1222"/>
      <c r="AK5" s="1222"/>
      <c r="AL5" s="1222"/>
      <c r="AM5" s="1222"/>
    </row>
    <row r="6" spans="1:39" s="54" customFormat="1" ht="24.75" customHeight="1">
      <c r="B6" s="1199"/>
      <c r="C6" s="1201"/>
      <c r="D6" s="1199" t="s">
        <v>589</v>
      </c>
      <c r="E6" s="1200"/>
      <c r="F6" s="1201"/>
      <c r="G6" s="1199" t="s">
        <v>590</v>
      </c>
      <c r="H6" s="1200"/>
      <c r="I6" s="1201"/>
      <c r="J6" s="1199" t="s">
        <v>591</v>
      </c>
      <c r="K6" s="1200"/>
      <c r="L6" s="1201"/>
      <c r="M6" s="1199" t="s">
        <v>592</v>
      </c>
      <c r="N6" s="1200"/>
      <c r="O6" s="1201"/>
      <c r="P6" s="1199" t="s">
        <v>593</v>
      </c>
      <c r="Q6" s="1200"/>
      <c r="R6" s="1201"/>
      <c r="S6" s="1199" t="s">
        <v>594</v>
      </c>
      <c r="T6" s="1200"/>
      <c r="U6" s="1201"/>
      <c r="V6" s="1199" t="s">
        <v>595</v>
      </c>
      <c r="W6" s="1200"/>
      <c r="X6" s="1201"/>
      <c r="Y6" s="1199" t="s">
        <v>596</v>
      </c>
      <c r="Z6" s="1200"/>
      <c r="AA6" s="1201"/>
      <c r="AB6" s="1199" t="s">
        <v>597</v>
      </c>
      <c r="AC6" s="1200"/>
      <c r="AD6" s="1201"/>
      <c r="AE6" s="1199" t="s">
        <v>598</v>
      </c>
      <c r="AF6" s="1200"/>
      <c r="AG6" s="1201"/>
      <c r="AH6" s="1199" t="s">
        <v>599</v>
      </c>
      <c r="AI6" s="1200"/>
      <c r="AJ6" s="1201"/>
      <c r="AK6" s="1199" t="s">
        <v>600</v>
      </c>
      <c r="AL6" s="1200"/>
      <c r="AM6" s="1201"/>
    </row>
    <row r="7" spans="1:39" s="54" customFormat="1" ht="19.5" customHeight="1">
      <c r="B7" s="1213" t="s">
        <v>211</v>
      </c>
      <c r="C7" s="1214"/>
      <c r="D7" s="403"/>
      <c r="E7" s="404"/>
      <c r="F7" s="405"/>
      <c r="G7" s="403"/>
      <c r="H7" s="404"/>
      <c r="I7" s="405"/>
      <c r="J7" s="403"/>
      <c r="K7" s="406"/>
      <c r="L7" s="405"/>
      <c r="M7" s="403"/>
      <c r="N7" s="404"/>
      <c r="O7" s="405"/>
      <c r="P7" s="403"/>
      <c r="Q7" s="404"/>
      <c r="R7" s="405"/>
      <c r="S7" s="403"/>
      <c r="T7" s="404"/>
      <c r="U7" s="405"/>
      <c r="V7" s="403"/>
      <c r="W7" s="404"/>
      <c r="X7" s="405"/>
      <c r="Y7" s="403"/>
      <c r="Z7" s="404"/>
      <c r="AA7" s="405"/>
      <c r="AB7" s="403"/>
      <c r="AC7" s="404"/>
      <c r="AD7" s="405"/>
      <c r="AE7" s="403"/>
      <c r="AF7" s="404"/>
      <c r="AG7" s="405"/>
      <c r="AH7" s="1204"/>
      <c r="AI7" s="1205"/>
      <c r="AJ7" s="1206"/>
      <c r="AK7" s="1204"/>
      <c r="AL7" s="1205"/>
      <c r="AM7" s="1206"/>
    </row>
    <row r="8" spans="1:39" s="54" customFormat="1" ht="18.75" customHeight="1">
      <c r="B8" s="1215" t="s">
        <v>289</v>
      </c>
      <c r="C8" s="96" t="s">
        <v>1237</v>
      </c>
      <c r="D8" s="407"/>
      <c r="E8" s="408"/>
      <c r="F8" s="409"/>
      <c r="G8" s="407"/>
      <c r="H8" s="408"/>
      <c r="I8" s="409"/>
      <c r="J8" s="407"/>
      <c r="K8" s="408"/>
      <c r="L8" s="409"/>
      <c r="M8" s="407"/>
      <c r="N8" s="408"/>
      <c r="O8" s="409"/>
      <c r="P8" s="407"/>
      <c r="Q8" s="408"/>
      <c r="R8" s="409"/>
      <c r="S8" s="407"/>
      <c r="T8" s="408"/>
      <c r="U8" s="409"/>
      <c r="V8" s="407"/>
      <c r="W8" s="408"/>
      <c r="X8" s="409"/>
      <c r="Y8" s="407"/>
      <c r="Z8" s="408"/>
      <c r="AA8" s="409"/>
      <c r="AB8" s="407"/>
      <c r="AC8" s="408"/>
      <c r="AD8" s="409"/>
      <c r="AE8" s="407"/>
      <c r="AF8" s="408"/>
      <c r="AG8" s="409"/>
      <c r="AH8" s="1207"/>
      <c r="AI8" s="1208"/>
      <c r="AJ8" s="1209"/>
      <c r="AK8" s="1207"/>
      <c r="AL8" s="1208"/>
      <c r="AM8" s="1209"/>
    </row>
    <row r="9" spans="1:39" s="54" customFormat="1" ht="18.75" customHeight="1">
      <c r="B9" s="1216"/>
      <c r="C9" s="144" t="s">
        <v>586</v>
      </c>
      <c r="D9" s="407"/>
      <c r="E9" s="408"/>
      <c r="F9" s="409"/>
      <c r="G9" s="407"/>
      <c r="H9" s="408"/>
      <c r="I9" s="409"/>
      <c r="J9" s="407"/>
      <c r="K9" s="408"/>
      <c r="L9" s="409"/>
      <c r="M9" s="407"/>
      <c r="N9" s="408"/>
      <c r="O9" s="409"/>
      <c r="P9" s="407"/>
      <c r="Q9" s="408"/>
      <c r="R9" s="409"/>
      <c r="S9" s="407"/>
      <c r="T9" s="408"/>
      <c r="U9" s="409"/>
      <c r="V9" s="407"/>
      <c r="W9" s="408"/>
      <c r="X9" s="409"/>
      <c r="Y9" s="407"/>
      <c r="Z9" s="408"/>
      <c r="AA9" s="409"/>
      <c r="AB9" s="407"/>
      <c r="AC9" s="408"/>
      <c r="AD9" s="409"/>
      <c r="AE9" s="407"/>
      <c r="AF9" s="408"/>
      <c r="AG9" s="409"/>
      <c r="AH9" s="1207"/>
      <c r="AI9" s="1208"/>
      <c r="AJ9" s="1209"/>
      <c r="AK9" s="1207"/>
      <c r="AL9" s="1208"/>
      <c r="AM9" s="1209"/>
    </row>
    <row r="10" spans="1:39" s="54" customFormat="1" ht="18.75" customHeight="1">
      <c r="B10" s="1216"/>
      <c r="C10" s="144" t="s">
        <v>587</v>
      </c>
      <c r="D10" s="407"/>
      <c r="E10" s="408"/>
      <c r="F10" s="409"/>
      <c r="G10" s="407"/>
      <c r="H10" s="408"/>
      <c r="I10" s="409"/>
      <c r="J10" s="407"/>
      <c r="K10" s="408"/>
      <c r="L10" s="409"/>
      <c r="M10" s="407"/>
      <c r="N10" s="408"/>
      <c r="O10" s="409"/>
      <c r="P10" s="407"/>
      <c r="Q10" s="408"/>
      <c r="R10" s="409"/>
      <c r="S10" s="407"/>
      <c r="T10" s="408"/>
      <c r="U10" s="409"/>
      <c r="V10" s="407"/>
      <c r="W10" s="408"/>
      <c r="X10" s="409"/>
      <c r="Y10" s="407"/>
      <c r="Z10" s="408"/>
      <c r="AA10" s="409"/>
      <c r="AB10" s="407"/>
      <c r="AC10" s="408"/>
      <c r="AD10" s="409"/>
      <c r="AE10" s="407"/>
      <c r="AF10" s="408"/>
      <c r="AG10" s="409"/>
      <c r="AH10" s="1207"/>
      <c r="AI10" s="1208"/>
      <c r="AJ10" s="1209"/>
      <c r="AK10" s="1207"/>
      <c r="AL10" s="1208"/>
      <c r="AM10" s="1209"/>
    </row>
    <row r="11" spans="1:39" s="54" customFormat="1" ht="18.75" customHeight="1">
      <c r="B11" s="1216"/>
      <c r="C11" s="144" t="s">
        <v>588</v>
      </c>
      <c r="D11" s="410"/>
      <c r="E11" s="411"/>
      <c r="F11" s="412"/>
      <c r="G11" s="410"/>
      <c r="H11" s="411"/>
      <c r="I11" s="412"/>
      <c r="J11" s="410"/>
      <c r="K11" s="411"/>
      <c r="L11" s="412"/>
      <c r="M11" s="410"/>
      <c r="N11" s="411"/>
      <c r="O11" s="412"/>
      <c r="P11" s="410"/>
      <c r="Q11" s="411"/>
      <c r="R11" s="412"/>
      <c r="S11" s="410"/>
      <c r="T11" s="411"/>
      <c r="U11" s="412"/>
      <c r="V11" s="410"/>
      <c r="W11" s="411"/>
      <c r="X11" s="412"/>
      <c r="Y11" s="410"/>
      <c r="Z11" s="411"/>
      <c r="AA11" s="412"/>
      <c r="AB11" s="410"/>
      <c r="AC11" s="411"/>
      <c r="AD11" s="412"/>
      <c r="AE11" s="410"/>
      <c r="AF11" s="411"/>
      <c r="AG11" s="412"/>
      <c r="AH11" s="1207"/>
      <c r="AI11" s="1208"/>
      <c r="AJ11" s="1209"/>
      <c r="AK11" s="1207"/>
      <c r="AL11" s="1208"/>
      <c r="AM11" s="1209"/>
    </row>
    <row r="12" spans="1:39" s="54" customFormat="1" ht="18.75" customHeight="1">
      <c r="B12" s="1216"/>
      <c r="C12" s="144" t="s">
        <v>585</v>
      </c>
      <c r="D12" s="410"/>
      <c r="E12" s="411"/>
      <c r="F12" s="412"/>
      <c r="G12" s="410"/>
      <c r="H12" s="411"/>
      <c r="I12" s="412"/>
      <c r="J12" s="410"/>
      <c r="K12" s="411"/>
      <c r="L12" s="412"/>
      <c r="M12" s="410"/>
      <c r="N12" s="411"/>
      <c r="O12" s="412"/>
      <c r="P12" s="410"/>
      <c r="Q12" s="411"/>
      <c r="R12" s="412"/>
      <c r="S12" s="410"/>
      <c r="T12" s="411"/>
      <c r="U12" s="412"/>
      <c r="V12" s="410"/>
      <c r="W12" s="411"/>
      <c r="X12" s="412"/>
      <c r="Y12" s="410"/>
      <c r="Z12" s="411"/>
      <c r="AA12" s="412"/>
      <c r="AB12" s="410"/>
      <c r="AC12" s="411"/>
      <c r="AD12" s="412"/>
      <c r="AE12" s="410"/>
      <c r="AF12" s="411"/>
      <c r="AG12" s="412"/>
      <c r="AH12" s="1207"/>
      <c r="AI12" s="1208"/>
      <c r="AJ12" s="1209"/>
      <c r="AK12" s="1207"/>
      <c r="AL12" s="1208"/>
      <c r="AM12" s="1209"/>
    </row>
    <row r="13" spans="1:39" s="54" customFormat="1" ht="18.75" customHeight="1">
      <c r="B13" s="1216"/>
      <c r="C13" s="144" t="s">
        <v>212</v>
      </c>
      <c r="D13" s="413"/>
      <c r="E13" s="414"/>
      <c r="F13" s="415"/>
      <c r="G13" s="413"/>
      <c r="H13" s="414"/>
      <c r="I13" s="415"/>
      <c r="J13" s="413"/>
      <c r="K13" s="414"/>
      <c r="L13" s="415"/>
      <c r="M13" s="413"/>
      <c r="N13" s="414"/>
      <c r="O13" s="415"/>
      <c r="P13" s="413"/>
      <c r="Q13" s="414"/>
      <c r="R13" s="415"/>
      <c r="S13" s="413"/>
      <c r="T13" s="414"/>
      <c r="U13" s="415"/>
      <c r="V13" s="413"/>
      <c r="W13" s="414"/>
      <c r="X13" s="415"/>
      <c r="Y13" s="413"/>
      <c r="Z13" s="414"/>
      <c r="AA13" s="415"/>
      <c r="AB13" s="413"/>
      <c r="AC13" s="414"/>
      <c r="AD13" s="415"/>
      <c r="AE13" s="413"/>
      <c r="AF13" s="414"/>
      <c r="AG13" s="415"/>
      <c r="AH13" s="1207"/>
      <c r="AI13" s="1208"/>
      <c r="AJ13" s="1209"/>
      <c r="AK13" s="1207"/>
      <c r="AL13" s="1208"/>
      <c r="AM13" s="1209"/>
    </row>
    <row r="14" spans="1:39" s="54" customFormat="1" ht="18.75" customHeight="1">
      <c r="B14" s="1217"/>
      <c r="C14" s="486" t="s">
        <v>812</v>
      </c>
      <c r="D14" s="416"/>
      <c r="E14" s="417"/>
      <c r="F14" s="418"/>
      <c r="G14" s="416"/>
      <c r="H14" s="417"/>
      <c r="I14" s="418"/>
      <c r="J14" s="416"/>
      <c r="K14" s="417"/>
      <c r="L14" s="418"/>
      <c r="M14" s="416"/>
      <c r="N14" s="417"/>
      <c r="O14" s="418"/>
      <c r="P14" s="416"/>
      <c r="Q14" s="417"/>
      <c r="R14" s="418"/>
      <c r="S14" s="416"/>
      <c r="T14" s="417"/>
      <c r="U14" s="418"/>
      <c r="V14" s="416"/>
      <c r="W14" s="417"/>
      <c r="X14" s="418"/>
      <c r="Y14" s="416"/>
      <c r="Z14" s="417"/>
      <c r="AA14" s="418"/>
      <c r="AB14" s="416"/>
      <c r="AC14" s="417"/>
      <c r="AD14" s="418"/>
      <c r="AE14" s="416"/>
      <c r="AF14" s="417"/>
      <c r="AG14" s="418"/>
      <c r="AH14" s="1207"/>
      <c r="AI14" s="1208"/>
      <c r="AJ14" s="1209"/>
      <c r="AK14" s="1207"/>
      <c r="AL14" s="1208"/>
      <c r="AM14" s="1209"/>
    </row>
    <row r="15" spans="1:39" s="54" customFormat="1" ht="18.75" customHeight="1">
      <c r="B15" s="1215" t="s">
        <v>213</v>
      </c>
      <c r="C15" s="96" t="s">
        <v>1237</v>
      </c>
      <c r="D15" s="407"/>
      <c r="E15" s="408"/>
      <c r="F15" s="409"/>
      <c r="G15" s="407"/>
      <c r="H15" s="408"/>
      <c r="I15" s="409"/>
      <c r="J15" s="407"/>
      <c r="K15" s="408"/>
      <c r="L15" s="409"/>
      <c r="M15" s="407"/>
      <c r="N15" s="408"/>
      <c r="O15" s="409"/>
      <c r="P15" s="407"/>
      <c r="Q15" s="408"/>
      <c r="R15" s="409"/>
      <c r="S15" s="407"/>
      <c r="T15" s="408"/>
      <c r="U15" s="409"/>
      <c r="V15" s="407"/>
      <c r="W15" s="408"/>
      <c r="X15" s="408"/>
      <c r="Y15" s="419"/>
      <c r="Z15" s="408"/>
      <c r="AA15" s="411"/>
      <c r="AB15" s="407"/>
      <c r="AC15" s="408"/>
      <c r="AD15" s="409"/>
      <c r="AE15" s="407"/>
      <c r="AF15" s="408"/>
      <c r="AG15" s="409"/>
      <c r="AH15" s="1207"/>
      <c r="AI15" s="1208"/>
      <c r="AJ15" s="1209"/>
      <c r="AK15" s="1207"/>
      <c r="AL15" s="1208"/>
      <c r="AM15" s="1209"/>
    </row>
    <row r="16" spans="1:39" s="54" customFormat="1" ht="18.75" customHeight="1">
      <c r="B16" s="1216"/>
      <c r="C16" s="144" t="s">
        <v>586</v>
      </c>
      <c r="D16" s="407"/>
      <c r="E16" s="408"/>
      <c r="F16" s="409"/>
      <c r="G16" s="407"/>
      <c r="H16" s="408"/>
      <c r="I16" s="409"/>
      <c r="J16" s="407"/>
      <c r="K16" s="408"/>
      <c r="L16" s="409"/>
      <c r="M16" s="407"/>
      <c r="N16" s="408"/>
      <c r="O16" s="409"/>
      <c r="P16" s="407"/>
      <c r="Q16" s="408"/>
      <c r="R16" s="409"/>
      <c r="S16" s="407"/>
      <c r="T16" s="408"/>
      <c r="U16" s="409"/>
      <c r="V16" s="407"/>
      <c r="W16" s="408"/>
      <c r="X16" s="408"/>
      <c r="Y16" s="407"/>
      <c r="Z16" s="408"/>
      <c r="AA16" s="411"/>
      <c r="AB16" s="407"/>
      <c r="AC16" s="408"/>
      <c r="AD16" s="409"/>
      <c r="AE16" s="407"/>
      <c r="AF16" s="408"/>
      <c r="AG16" s="409"/>
      <c r="AH16" s="1207"/>
      <c r="AI16" s="1208"/>
      <c r="AJ16" s="1209"/>
      <c r="AK16" s="1207"/>
      <c r="AL16" s="1208"/>
      <c r="AM16" s="1209"/>
    </row>
    <row r="17" spans="2:39" s="54" customFormat="1" ht="18.75" customHeight="1">
      <c r="B17" s="1216"/>
      <c r="C17" s="144" t="s">
        <v>587</v>
      </c>
      <c r="D17" s="407"/>
      <c r="E17" s="408"/>
      <c r="F17" s="409"/>
      <c r="G17" s="407"/>
      <c r="H17" s="408"/>
      <c r="I17" s="409"/>
      <c r="J17" s="407"/>
      <c r="K17" s="408"/>
      <c r="L17" s="409"/>
      <c r="M17" s="407"/>
      <c r="N17" s="408"/>
      <c r="O17" s="409"/>
      <c r="P17" s="407"/>
      <c r="Q17" s="408"/>
      <c r="R17" s="409"/>
      <c r="S17" s="407"/>
      <c r="T17" s="408"/>
      <c r="U17" s="409"/>
      <c r="V17" s="407"/>
      <c r="W17" s="408"/>
      <c r="X17" s="408"/>
      <c r="Y17" s="407"/>
      <c r="Z17" s="408"/>
      <c r="AA17" s="411"/>
      <c r="AB17" s="407"/>
      <c r="AC17" s="408"/>
      <c r="AD17" s="409"/>
      <c r="AE17" s="407"/>
      <c r="AF17" s="408"/>
      <c r="AG17" s="409"/>
      <c r="AH17" s="1207"/>
      <c r="AI17" s="1208"/>
      <c r="AJ17" s="1209"/>
      <c r="AK17" s="1207"/>
      <c r="AL17" s="1208"/>
      <c r="AM17" s="1209"/>
    </row>
    <row r="18" spans="2:39" s="54" customFormat="1" ht="18.75" customHeight="1">
      <c r="B18" s="1216"/>
      <c r="C18" s="144" t="s">
        <v>588</v>
      </c>
      <c r="D18" s="410"/>
      <c r="E18" s="411"/>
      <c r="F18" s="412"/>
      <c r="G18" s="410"/>
      <c r="H18" s="411"/>
      <c r="I18" s="412"/>
      <c r="J18" s="410"/>
      <c r="K18" s="411"/>
      <c r="L18" s="412"/>
      <c r="M18" s="410"/>
      <c r="N18" s="411"/>
      <c r="O18" s="412"/>
      <c r="P18" s="410"/>
      <c r="Q18" s="411"/>
      <c r="R18" s="412"/>
      <c r="S18" s="410"/>
      <c r="T18" s="411"/>
      <c r="U18" s="412"/>
      <c r="V18" s="410"/>
      <c r="W18" s="411"/>
      <c r="X18" s="412"/>
      <c r="Y18" s="410"/>
      <c r="Z18" s="411"/>
      <c r="AA18" s="411"/>
      <c r="AB18" s="410"/>
      <c r="AC18" s="411"/>
      <c r="AD18" s="412"/>
      <c r="AE18" s="410"/>
      <c r="AF18" s="411"/>
      <c r="AG18" s="412"/>
      <c r="AH18" s="1207"/>
      <c r="AI18" s="1208"/>
      <c r="AJ18" s="1209"/>
      <c r="AK18" s="1207"/>
      <c r="AL18" s="1208"/>
      <c r="AM18" s="1209"/>
    </row>
    <row r="19" spans="2:39" s="54" customFormat="1" ht="18.75" customHeight="1">
      <c r="B19" s="1216"/>
      <c r="C19" s="144" t="s">
        <v>585</v>
      </c>
      <c r="D19" s="410"/>
      <c r="E19" s="411"/>
      <c r="F19" s="412"/>
      <c r="G19" s="410"/>
      <c r="H19" s="411"/>
      <c r="I19" s="412"/>
      <c r="J19" s="410"/>
      <c r="K19" s="411"/>
      <c r="L19" s="412"/>
      <c r="M19" s="410"/>
      <c r="N19" s="411"/>
      <c r="O19" s="412"/>
      <c r="P19" s="410"/>
      <c r="Q19" s="411"/>
      <c r="R19" s="412"/>
      <c r="S19" s="410"/>
      <c r="T19" s="411"/>
      <c r="U19" s="412"/>
      <c r="V19" s="410"/>
      <c r="W19" s="411"/>
      <c r="X19" s="412"/>
      <c r="Y19" s="410"/>
      <c r="Z19" s="411"/>
      <c r="AA19" s="411"/>
      <c r="AB19" s="410"/>
      <c r="AC19" s="408"/>
      <c r="AD19" s="412"/>
      <c r="AE19" s="410"/>
      <c r="AF19" s="411"/>
      <c r="AG19" s="412"/>
      <c r="AH19" s="1207"/>
      <c r="AI19" s="1208"/>
      <c r="AJ19" s="1209"/>
      <c r="AK19" s="1207"/>
      <c r="AL19" s="1208"/>
      <c r="AM19" s="1209"/>
    </row>
    <row r="20" spans="2:39" s="54" customFormat="1" ht="18.75" customHeight="1">
      <c r="B20" s="1216"/>
      <c r="C20" s="144" t="s">
        <v>212</v>
      </c>
      <c r="D20" s="410"/>
      <c r="E20" s="411"/>
      <c r="F20" s="412"/>
      <c r="G20" s="410"/>
      <c r="H20" s="411"/>
      <c r="I20" s="412"/>
      <c r="J20" s="410"/>
      <c r="K20" s="411"/>
      <c r="L20" s="412"/>
      <c r="M20" s="410"/>
      <c r="N20" s="411"/>
      <c r="O20" s="412"/>
      <c r="P20" s="410"/>
      <c r="Q20" s="411"/>
      <c r="R20" s="412"/>
      <c r="S20" s="410"/>
      <c r="T20" s="411"/>
      <c r="U20" s="412"/>
      <c r="V20" s="410"/>
      <c r="W20" s="411"/>
      <c r="X20" s="412"/>
      <c r="Y20" s="410"/>
      <c r="Z20" s="420"/>
      <c r="AA20" s="411"/>
      <c r="AB20" s="410"/>
      <c r="AC20" s="408"/>
      <c r="AD20" s="412"/>
      <c r="AE20" s="410"/>
      <c r="AF20" s="411"/>
      <c r="AG20" s="412"/>
      <c r="AH20" s="1207"/>
      <c r="AI20" s="1208"/>
      <c r="AJ20" s="1209"/>
      <c r="AK20" s="1207"/>
      <c r="AL20" s="1208"/>
      <c r="AM20" s="1209"/>
    </row>
    <row r="21" spans="2:39" s="54" customFormat="1" ht="18.75" customHeight="1">
      <c r="B21" s="1217"/>
      <c r="C21" s="486" t="s">
        <v>812</v>
      </c>
      <c r="D21" s="416"/>
      <c r="E21" s="417"/>
      <c r="F21" s="418"/>
      <c r="G21" s="416"/>
      <c r="H21" s="417"/>
      <c r="I21" s="418"/>
      <c r="J21" s="416"/>
      <c r="K21" s="417"/>
      <c r="L21" s="418"/>
      <c r="M21" s="416"/>
      <c r="N21" s="417"/>
      <c r="O21" s="418"/>
      <c r="P21" s="416"/>
      <c r="Q21" s="417"/>
      <c r="R21" s="418"/>
      <c r="S21" s="416"/>
      <c r="T21" s="417"/>
      <c r="U21" s="418"/>
      <c r="V21" s="416"/>
      <c r="W21" s="417"/>
      <c r="X21" s="418"/>
      <c r="Y21" s="416"/>
      <c r="Z21" s="417"/>
      <c r="AA21" s="421"/>
      <c r="AB21" s="416"/>
      <c r="AC21" s="417"/>
      <c r="AD21" s="418"/>
      <c r="AE21" s="416"/>
      <c r="AF21" s="417"/>
      <c r="AG21" s="418"/>
      <c r="AH21" s="1207"/>
      <c r="AI21" s="1208"/>
      <c r="AJ21" s="1209"/>
      <c r="AK21" s="1207"/>
      <c r="AL21" s="1208"/>
      <c r="AM21" s="1209"/>
    </row>
    <row r="22" spans="2:39" s="54" customFormat="1" ht="18.75" customHeight="1">
      <c r="B22" s="1215" t="s">
        <v>288</v>
      </c>
      <c r="C22" s="96" t="s">
        <v>1237</v>
      </c>
      <c r="D22" s="407"/>
      <c r="E22" s="408"/>
      <c r="F22" s="409"/>
      <c r="G22" s="407"/>
      <c r="H22" s="408"/>
      <c r="I22" s="409"/>
      <c r="J22" s="407"/>
      <c r="K22" s="408"/>
      <c r="L22" s="409"/>
      <c r="M22" s="407"/>
      <c r="N22" s="408"/>
      <c r="O22" s="409"/>
      <c r="P22" s="407"/>
      <c r="Q22" s="408"/>
      <c r="R22" s="409"/>
      <c r="S22" s="407"/>
      <c r="T22" s="408"/>
      <c r="U22" s="409"/>
      <c r="V22" s="407"/>
      <c r="W22" s="408"/>
      <c r="X22" s="409"/>
      <c r="Y22" s="419"/>
      <c r="Z22" s="408"/>
      <c r="AA22" s="411"/>
      <c r="AB22" s="407"/>
      <c r="AC22" s="408"/>
      <c r="AD22" s="409"/>
      <c r="AE22" s="407"/>
      <c r="AF22" s="408"/>
      <c r="AG22" s="409"/>
      <c r="AH22" s="1207"/>
      <c r="AI22" s="1208"/>
      <c r="AJ22" s="1209"/>
      <c r="AK22" s="1207"/>
      <c r="AL22" s="1208"/>
      <c r="AM22" s="1209"/>
    </row>
    <row r="23" spans="2:39" s="54" customFormat="1" ht="18.75" customHeight="1">
      <c r="B23" s="1216"/>
      <c r="C23" s="144" t="s">
        <v>586</v>
      </c>
      <c r="D23" s="407"/>
      <c r="E23" s="408"/>
      <c r="F23" s="409"/>
      <c r="G23" s="407"/>
      <c r="H23" s="408"/>
      <c r="I23" s="409"/>
      <c r="J23" s="407"/>
      <c r="K23" s="408"/>
      <c r="L23" s="409"/>
      <c r="M23" s="407"/>
      <c r="N23" s="408"/>
      <c r="O23" s="409"/>
      <c r="P23" s="407"/>
      <c r="Q23" s="408"/>
      <c r="R23" s="409"/>
      <c r="S23" s="407"/>
      <c r="T23" s="408"/>
      <c r="U23" s="409"/>
      <c r="V23" s="407"/>
      <c r="W23" s="408"/>
      <c r="X23" s="409"/>
      <c r="Y23" s="407"/>
      <c r="Z23" s="408"/>
      <c r="AA23" s="411"/>
      <c r="AB23" s="407"/>
      <c r="AC23" s="408"/>
      <c r="AD23" s="409"/>
      <c r="AE23" s="407"/>
      <c r="AF23" s="408"/>
      <c r="AG23" s="409"/>
      <c r="AH23" s="1207"/>
      <c r="AI23" s="1208"/>
      <c r="AJ23" s="1209"/>
      <c r="AK23" s="1207"/>
      <c r="AL23" s="1208"/>
      <c r="AM23" s="1209"/>
    </row>
    <row r="24" spans="2:39" s="54" customFormat="1" ht="18.75" customHeight="1">
      <c r="B24" s="1216"/>
      <c r="C24" s="144" t="s">
        <v>587</v>
      </c>
      <c r="D24" s="407"/>
      <c r="E24" s="408"/>
      <c r="F24" s="409"/>
      <c r="G24" s="407"/>
      <c r="H24" s="408"/>
      <c r="I24" s="409"/>
      <c r="J24" s="407"/>
      <c r="K24" s="408"/>
      <c r="L24" s="409"/>
      <c r="M24" s="407"/>
      <c r="N24" s="408"/>
      <c r="O24" s="409"/>
      <c r="P24" s="407"/>
      <c r="Q24" s="408"/>
      <c r="R24" s="409"/>
      <c r="S24" s="407"/>
      <c r="T24" s="408"/>
      <c r="U24" s="409"/>
      <c r="V24" s="407"/>
      <c r="W24" s="408"/>
      <c r="X24" s="409"/>
      <c r="Y24" s="407"/>
      <c r="Z24" s="408"/>
      <c r="AA24" s="411"/>
      <c r="AB24" s="407"/>
      <c r="AC24" s="408"/>
      <c r="AD24" s="409"/>
      <c r="AE24" s="407"/>
      <c r="AF24" s="408"/>
      <c r="AG24" s="409"/>
      <c r="AH24" s="1207"/>
      <c r="AI24" s="1208"/>
      <c r="AJ24" s="1209"/>
      <c r="AK24" s="1207"/>
      <c r="AL24" s="1208"/>
      <c r="AM24" s="1209"/>
    </row>
    <row r="25" spans="2:39" s="54" customFormat="1" ht="18.75" customHeight="1">
      <c r="B25" s="1216"/>
      <c r="C25" s="144" t="s">
        <v>588</v>
      </c>
      <c r="D25" s="407"/>
      <c r="E25" s="408"/>
      <c r="F25" s="409"/>
      <c r="G25" s="407"/>
      <c r="H25" s="408"/>
      <c r="I25" s="409"/>
      <c r="J25" s="407"/>
      <c r="K25" s="408"/>
      <c r="L25" s="409"/>
      <c r="M25" s="407"/>
      <c r="N25" s="408"/>
      <c r="O25" s="409"/>
      <c r="P25" s="407"/>
      <c r="Q25" s="408"/>
      <c r="R25" s="409"/>
      <c r="S25" s="407"/>
      <c r="T25" s="408"/>
      <c r="U25" s="409"/>
      <c r="V25" s="407"/>
      <c r="W25" s="408"/>
      <c r="X25" s="409"/>
      <c r="Y25" s="407"/>
      <c r="Z25" s="408"/>
      <c r="AA25" s="411"/>
      <c r="AB25" s="407"/>
      <c r="AC25" s="408"/>
      <c r="AD25" s="409"/>
      <c r="AE25" s="407"/>
      <c r="AF25" s="408"/>
      <c r="AG25" s="409"/>
      <c r="AH25" s="1207"/>
      <c r="AI25" s="1208"/>
      <c r="AJ25" s="1209"/>
      <c r="AK25" s="1207"/>
      <c r="AL25" s="1208"/>
      <c r="AM25" s="1209"/>
    </row>
    <row r="26" spans="2:39" s="54" customFormat="1" ht="18.75" customHeight="1">
      <c r="B26" s="1216"/>
      <c r="C26" s="144" t="s">
        <v>585</v>
      </c>
      <c r="D26" s="410"/>
      <c r="E26" s="411"/>
      <c r="F26" s="412"/>
      <c r="G26" s="410"/>
      <c r="H26" s="411"/>
      <c r="I26" s="412"/>
      <c r="J26" s="410"/>
      <c r="K26" s="411"/>
      <c r="L26" s="412"/>
      <c r="M26" s="410"/>
      <c r="N26" s="411"/>
      <c r="O26" s="412"/>
      <c r="P26" s="410"/>
      <c r="Q26" s="411"/>
      <c r="R26" s="412"/>
      <c r="S26" s="410"/>
      <c r="T26" s="411"/>
      <c r="U26" s="412"/>
      <c r="V26" s="410"/>
      <c r="W26" s="411"/>
      <c r="X26" s="412"/>
      <c r="Y26" s="410"/>
      <c r="Z26" s="411"/>
      <c r="AA26" s="411"/>
      <c r="AB26" s="410"/>
      <c r="AC26" s="411"/>
      <c r="AD26" s="412"/>
      <c r="AE26" s="410"/>
      <c r="AF26" s="411"/>
      <c r="AG26" s="412"/>
      <c r="AH26" s="1207"/>
      <c r="AI26" s="1208"/>
      <c r="AJ26" s="1209"/>
      <c r="AK26" s="1207"/>
      <c r="AL26" s="1208"/>
      <c r="AM26" s="1209"/>
    </row>
    <row r="27" spans="2:39" s="54" customFormat="1" ht="18.75" customHeight="1">
      <c r="B27" s="1216"/>
      <c r="C27" s="144" t="s">
        <v>212</v>
      </c>
      <c r="D27" s="410"/>
      <c r="E27" s="411"/>
      <c r="F27" s="412"/>
      <c r="G27" s="410"/>
      <c r="H27" s="411"/>
      <c r="I27" s="412"/>
      <c r="J27" s="410"/>
      <c r="K27" s="411"/>
      <c r="L27" s="412"/>
      <c r="M27" s="410"/>
      <c r="N27" s="411"/>
      <c r="O27" s="412"/>
      <c r="P27" s="410"/>
      <c r="Q27" s="411"/>
      <c r="R27" s="412"/>
      <c r="S27" s="410"/>
      <c r="T27" s="411"/>
      <c r="U27" s="412"/>
      <c r="V27" s="410"/>
      <c r="W27" s="411"/>
      <c r="X27" s="412"/>
      <c r="Y27" s="410"/>
      <c r="Z27" s="411"/>
      <c r="AA27" s="412"/>
      <c r="AB27" s="410"/>
      <c r="AC27" s="411"/>
      <c r="AD27" s="412"/>
      <c r="AE27" s="410"/>
      <c r="AF27" s="411"/>
      <c r="AG27" s="412"/>
      <c r="AH27" s="1207"/>
      <c r="AI27" s="1208"/>
      <c r="AJ27" s="1209"/>
      <c r="AK27" s="1207"/>
      <c r="AL27" s="1208"/>
      <c r="AM27" s="1209"/>
    </row>
    <row r="28" spans="2:39" s="54" customFormat="1" ht="18.75" customHeight="1">
      <c r="B28" s="1217"/>
      <c r="C28" s="486" t="s">
        <v>812</v>
      </c>
      <c r="D28" s="416"/>
      <c r="E28" s="417"/>
      <c r="F28" s="418"/>
      <c r="G28" s="416"/>
      <c r="H28" s="417"/>
      <c r="I28" s="418"/>
      <c r="J28" s="416"/>
      <c r="K28" s="417"/>
      <c r="L28" s="418"/>
      <c r="M28" s="416"/>
      <c r="N28" s="417"/>
      <c r="O28" s="418"/>
      <c r="P28" s="416"/>
      <c r="Q28" s="417"/>
      <c r="R28" s="418"/>
      <c r="S28" s="416"/>
      <c r="T28" s="417"/>
      <c r="U28" s="418"/>
      <c r="V28" s="416"/>
      <c r="W28" s="417"/>
      <c r="X28" s="418"/>
      <c r="Y28" s="416"/>
      <c r="Z28" s="417"/>
      <c r="AA28" s="418"/>
      <c r="AB28" s="416"/>
      <c r="AC28" s="417"/>
      <c r="AD28" s="418"/>
      <c r="AE28" s="416"/>
      <c r="AF28" s="417"/>
      <c r="AG28" s="418"/>
      <c r="AH28" s="1207"/>
      <c r="AI28" s="1208"/>
      <c r="AJ28" s="1209"/>
      <c r="AK28" s="1207"/>
      <c r="AL28" s="1208"/>
      <c r="AM28" s="1209"/>
    </row>
    <row r="29" spans="2:39" s="54" customFormat="1" ht="18.75" customHeight="1">
      <c r="B29" s="1218" t="s">
        <v>311</v>
      </c>
      <c r="C29" s="1219"/>
      <c r="D29" s="422"/>
      <c r="E29" s="406"/>
      <c r="F29" s="421"/>
      <c r="G29" s="422"/>
      <c r="H29" s="406"/>
      <c r="I29" s="421"/>
      <c r="J29" s="422"/>
      <c r="K29" s="406"/>
      <c r="L29" s="421"/>
      <c r="M29" s="422"/>
      <c r="N29" s="406"/>
      <c r="O29" s="421"/>
      <c r="P29" s="422"/>
      <c r="Q29" s="406"/>
      <c r="R29" s="421"/>
      <c r="S29" s="422"/>
      <c r="T29" s="406"/>
      <c r="U29" s="421"/>
      <c r="V29" s="422"/>
      <c r="W29" s="406"/>
      <c r="X29" s="421"/>
      <c r="Y29" s="422"/>
      <c r="Z29" s="406"/>
      <c r="AA29" s="421"/>
      <c r="AB29" s="422"/>
      <c r="AC29" s="406"/>
      <c r="AD29" s="421"/>
      <c r="AE29" s="422"/>
      <c r="AF29" s="406"/>
      <c r="AG29" s="421"/>
      <c r="AH29" s="1210"/>
      <c r="AI29" s="1211"/>
      <c r="AJ29" s="1212"/>
      <c r="AK29" s="1210"/>
      <c r="AL29" s="1211"/>
      <c r="AM29" s="1212"/>
    </row>
    <row r="30" spans="2:39" s="54" customFormat="1" ht="18.75" customHeight="1">
      <c r="B30" s="1240" t="s">
        <v>214</v>
      </c>
      <c r="C30" s="1241"/>
      <c r="D30" s="407"/>
      <c r="E30" s="408"/>
      <c r="F30" s="409"/>
      <c r="G30" s="407"/>
      <c r="H30" s="408"/>
      <c r="I30" s="409"/>
      <c r="J30" s="407"/>
      <c r="K30" s="408"/>
      <c r="L30" s="409"/>
      <c r="M30" s="407"/>
      <c r="N30" s="408"/>
      <c r="O30" s="409"/>
      <c r="P30" s="407"/>
      <c r="Q30" s="408"/>
      <c r="R30" s="409"/>
      <c r="S30" s="407"/>
      <c r="T30" s="408"/>
      <c r="U30" s="409"/>
      <c r="V30" s="407"/>
      <c r="W30" s="408"/>
      <c r="X30" s="409"/>
      <c r="Y30" s="407"/>
      <c r="Z30" s="408"/>
      <c r="AA30" s="409"/>
      <c r="AB30" s="407"/>
      <c r="AC30" s="408"/>
      <c r="AD30" s="409"/>
      <c r="AE30" s="407"/>
      <c r="AF30" s="408"/>
      <c r="AG30" s="409"/>
      <c r="AH30" s="407"/>
      <c r="AI30" s="408"/>
      <c r="AJ30" s="409"/>
      <c r="AK30" s="423"/>
      <c r="AL30" s="424"/>
      <c r="AM30" s="425"/>
    </row>
    <row r="31" spans="2:39" s="54" customFormat="1" ht="18.75" customHeight="1">
      <c r="B31" s="1197" t="s">
        <v>584</v>
      </c>
      <c r="C31" s="1198"/>
      <c r="D31" s="416"/>
      <c r="E31" s="417"/>
      <c r="F31" s="418"/>
      <c r="G31" s="416"/>
      <c r="H31" s="417"/>
      <c r="I31" s="418"/>
      <c r="J31" s="416"/>
      <c r="K31" s="417"/>
      <c r="L31" s="418"/>
      <c r="M31" s="416"/>
      <c r="N31" s="417"/>
      <c r="O31" s="418"/>
      <c r="P31" s="416"/>
      <c r="Q31" s="417"/>
      <c r="R31" s="418"/>
      <c r="S31" s="416"/>
      <c r="T31" s="417"/>
      <c r="U31" s="418"/>
      <c r="V31" s="416"/>
      <c r="W31" s="417"/>
      <c r="X31" s="418"/>
      <c r="Y31" s="416"/>
      <c r="Z31" s="417"/>
      <c r="AA31" s="418"/>
      <c r="AB31" s="416"/>
      <c r="AC31" s="417"/>
      <c r="AD31" s="418"/>
      <c r="AE31" s="416"/>
      <c r="AF31" s="417"/>
      <c r="AG31" s="418"/>
      <c r="AH31" s="416"/>
      <c r="AI31" s="417"/>
      <c r="AJ31" s="418"/>
      <c r="AK31" s="426"/>
      <c r="AL31" s="427"/>
      <c r="AM31" s="428"/>
    </row>
    <row r="32" spans="2:39" s="54" customFormat="1" ht="28.5" customHeight="1">
      <c r="B32" s="1195" t="s">
        <v>1238</v>
      </c>
      <c r="C32" s="1196"/>
      <c r="D32" s="1196"/>
      <c r="E32" s="1196"/>
      <c r="F32" s="1196"/>
      <c r="G32" s="1196"/>
      <c r="H32" s="1196"/>
      <c r="I32" s="1196"/>
      <c r="J32" s="1196"/>
      <c r="K32" s="1196"/>
      <c r="L32" s="1196"/>
      <c r="M32" s="1196"/>
      <c r="N32" s="1196"/>
      <c r="O32" s="1196"/>
      <c r="P32" s="1196"/>
      <c r="Q32" s="1196"/>
      <c r="R32" s="1196"/>
      <c r="S32" s="1196"/>
      <c r="T32" s="1196"/>
      <c r="U32" s="1196"/>
      <c r="V32" s="1196"/>
      <c r="W32" s="1196"/>
      <c r="X32" s="1196"/>
      <c r="Y32" s="1196"/>
      <c r="Z32" s="1196"/>
      <c r="AA32" s="1196"/>
      <c r="AB32" s="1196"/>
      <c r="AC32" s="1196"/>
      <c r="AD32" s="1196"/>
      <c r="AE32" s="1196"/>
      <c r="AF32" s="1196"/>
      <c r="AG32" s="1196"/>
      <c r="AH32" s="1196"/>
      <c r="AI32" s="1196"/>
      <c r="AJ32" s="1196"/>
      <c r="AK32" s="1196"/>
      <c r="AL32" s="1196"/>
      <c r="AM32" s="1196"/>
    </row>
    <row r="33" spans="2:39" s="54" customFormat="1" ht="24.75" customHeight="1">
      <c r="B33" s="95"/>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row>
    <row r="34" spans="2:39" s="54" customFormat="1" ht="24.75" customHeight="1">
      <c r="B34" s="1237" t="s">
        <v>892</v>
      </c>
      <c r="C34" s="801"/>
      <c r="D34" s="801"/>
      <c r="E34" s="801"/>
      <c r="F34" s="801"/>
      <c r="G34" s="801"/>
      <c r="H34" s="801"/>
      <c r="I34" s="801"/>
      <c r="J34" s="801"/>
      <c r="K34" s="801"/>
      <c r="L34" s="801"/>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row>
    <row r="35" spans="2:39" s="54" customFormat="1" ht="24.75" customHeight="1">
      <c r="B35" s="1223" t="s">
        <v>98</v>
      </c>
      <c r="C35" s="1224"/>
      <c r="D35" s="1203">
        <f>データ参照シート!B17</f>
        <v>29</v>
      </c>
      <c r="E35" s="1203"/>
      <c r="F35" s="1203"/>
      <c r="G35" s="1203"/>
      <c r="H35" s="1203"/>
      <c r="I35" s="1203"/>
      <c r="J35" s="1203"/>
      <c r="K35" s="1203"/>
      <c r="L35" s="1203"/>
      <c r="M35" s="1203" t="str">
        <f>データ参照シート!B18</f>
        <v>-</v>
      </c>
      <c r="N35" s="1203"/>
      <c r="O35" s="1203"/>
      <c r="P35" s="1203"/>
      <c r="Q35" s="1203"/>
      <c r="R35" s="1203"/>
      <c r="S35" s="1203"/>
      <c r="T35" s="1203"/>
      <c r="U35" s="1203"/>
      <c r="V35" s="1203" t="str">
        <f>データ参照シート!B19</f>
        <v>-</v>
      </c>
      <c r="W35" s="1203"/>
      <c r="X35" s="1203"/>
      <c r="Y35" s="1203"/>
      <c r="Z35" s="1203"/>
      <c r="AA35" s="1203"/>
      <c r="AB35" s="1203"/>
      <c r="AC35" s="1203"/>
      <c r="AD35" s="1203"/>
      <c r="AE35" s="1203" t="str">
        <f>データ参照シート!B20</f>
        <v>-</v>
      </c>
      <c r="AF35" s="1203"/>
      <c r="AG35" s="1203"/>
      <c r="AH35" s="1203"/>
      <c r="AI35" s="1203"/>
      <c r="AJ35" s="1203"/>
      <c r="AK35" s="1203"/>
      <c r="AL35" s="1203"/>
      <c r="AM35" s="1203"/>
    </row>
    <row r="36" spans="2:39" s="54" customFormat="1" ht="20.100000000000001" customHeight="1">
      <c r="B36" s="1233" t="s">
        <v>211</v>
      </c>
      <c r="C36" s="1234"/>
      <c r="D36" s="429"/>
      <c r="E36" s="430"/>
      <c r="F36" s="431"/>
      <c r="G36" s="430"/>
      <c r="H36" s="430"/>
      <c r="I36" s="430"/>
      <c r="J36" s="430"/>
      <c r="K36" s="432"/>
      <c r="L36" s="433"/>
      <c r="M36" s="430"/>
      <c r="N36" s="430"/>
      <c r="O36" s="430"/>
      <c r="P36" s="430"/>
      <c r="Q36" s="430"/>
      <c r="R36" s="430"/>
      <c r="S36" s="430"/>
      <c r="T36" s="432"/>
      <c r="U36" s="433"/>
      <c r="V36" s="429"/>
      <c r="W36" s="430"/>
      <c r="X36" s="430"/>
      <c r="Y36" s="430"/>
      <c r="Z36" s="430"/>
      <c r="AA36" s="430"/>
      <c r="AB36" s="430"/>
      <c r="AC36" s="432"/>
      <c r="AD36" s="433"/>
      <c r="AE36" s="429"/>
      <c r="AF36" s="430"/>
      <c r="AG36" s="430"/>
      <c r="AH36" s="430"/>
      <c r="AI36" s="430"/>
      <c r="AJ36" s="430"/>
      <c r="AK36" s="430"/>
      <c r="AL36" s="430"/>
      <c r="AM36" s="434"/>
    </row>
    <row r="37" spans="2:39" s="54" customFormat="1" ht="20.100000000000001" customHeight="1">
      <c r="B37" s="1233" t="s">
        <v>659</v>
      </c>
      <c r="C37" s="1234"/>
      <c r="D37" s="435"/>
      <c r="E37" s="431"/>
      <c r="F37" s="431"/>
      <c r="G37" s="431"/>
      <c r="H37" s="431"/>
      <c r="I37" s="431"/>
      <c r="J37" s="431"/>
      <c r="K37" s="436"/>
      <c r="L37" s="437"/>
      <c r="M37" s="431"/>
      <c r="N37" s="431"/>
      <c r="O37" s="431"/>
      <c r="P37" s="431"/>
      <c r="Q37" s="431"/>
      <c r="R37" s="431"/>
      <c r="S37" s="431"/>
      <c r="T37" s="436"/>
      <c r="U37" s="437"/>
      <c r="V37" s="435"/>
      <c r="W37" s="431"/>
      <c r="X37" s="431"/>
      <c r="Y37" s="431"/>
      <c r="Z37" s="431"/>
      <c r="AA37" s="431"/>
      <c r="AB37" s="431"/>
      <c r="AC37" s="436"/>
      <c r="AD37" s="437"/>
      <c r="AE37" s="435"/>
      <c r="AF37" s="431"/>
      <c r="AG37" s="431"/>
      <c r="AH37" s="431"/>
      <c r="AI37" s="431"/>
      <c r="AJ37" s="431"/>
      <c r="AK37" s="431"/>
      <c r="AL37" s="431"/>
      <c r="AM37" s="438"/>
    </row>
    <row r="38" spans="2:39" s="54" customFormat="1" ht="20.100000000000001" customHeight="1">
      <c r="B38" s="1233" t="s">
        <v>213</v>
      </c>
      <c r="C38" s="1234"/>
      <c r="D38" s="435"/>
      <c r="E38" s="431"/>
      <c r="F38" s="431"/>
      <c r="G38" s="431"/>
      <c r="H38" s="431"/>
      <c r="I38" s="431"/>
      <c r="J38" s="431"/>
      <c r="K38" s="436"/>
      <c r="L38" s="437"/>
      <c r="M38" s="431"/>
      <c r="N38" s="431"/>
      <c r="O38" s="431"/>
      <c r="P38" s="431"/>
      <c r="Q38" s="431"/>
      <c r="R38" s="431"/>
      <c r="S38" s="431"/>
      <c r="T38" s="436"/>
      <c r="U38" s="437"/>
      <c r="V38" s="435"/>
      <c r="W38" s="431"/>
      <c r="X38" s="431"/>
      <c r="Y38" s="431"/>
      <c r="Z38" s="431"/>
      <c r="AA38" s="431"/>
      <c r="AB38" s="431"/>
      <c r="AC38" s="436"/>
      <c r="AD38" s="437"/>
      <c r="AE38" s="435"/>
      <c r="AF38" s="431"/>
      <c r="AG38" s="431"/>
      <c r="AH38" s="431"/>
      <c r="AI38" s="431"/>
      <c r="AJ38" s="431"/>
      <c r="AK38" s="431"/>
      <c r="AL38" s="431"/>
      <c r="AM38" s="438"/>
    </row>
    <row r="39" spans="2:39" s="54" customFormat="1" ht="20.100000000000001" customHeight="1">
      <c r="B39" s="1233" t="s">
        <v>660</v>
      </c>
      <c r="C39" s="1234"/>
      <c r="D39" s="435"/>
      <c r="E39" s="431"/>
      <c r="F39" s="431"/>
      <c r="G39" s="431"/>
      <c r="H39" s="431"/>
      <c r="I39" s="431"/>
      <c r="J39" s="431"/>
      <c r="K39" s="436"/>
      <c r="L39" s="437"/>
      <c r="M39" s="431"/>
      <c r="N39" s="431"/>
      <c r="O39" s="431"/>
      <c r="P39" s="431"/>
      <c r="Q39" s="431"/>
      <c r="R39" s="431"/>
      <c r="S39" s="431"/>
      <c r="T39" s="436"/>
      <c r="U39" s="437"/>
      <c r="V39" s="435"/>
      <c r="W39" s="431"/>
      <c r="X39" s="431"/>
      <c r="Y39" s="431"/>
      <c r="Z39" s="431"/>
      <c r="AA39" s="431"/>
      <c r="AB39" s="431"/>
      <c r="AC39" s="436"/>
      <c r="AD39" s="437"/>
      <c r="AE39" s="435"/>
      <c r="AF39" s="431"/>
      <c r="AG39" s="431"/>
      <c r="AH39" s="431"/>
      <c r="AI39" s="431"/>
      <c r="AJ39" s="431"/>
      <c r="AK39" s="431"/>
      <c r="AL39" s="431"/>
      <c r="AM39" s="438"/>
    </row>
    <row r="40" spans="2:39" s="54" customFormat="1" ht="19.5" customHeight="1">
      <c r="B40" s="1235" t="s">
        <v>661</v>
      </c>
      <c r="C40" s="1236"/>
      <c r="D40" s="439"/>
      <c r="E40" s="440"/>
      <c r="F40" s="440"/>
      <c r="G40" s="440"/>
      <c r="H40" s="440"/>
      <c r="I40" s="440"/>
      <c r="J40" s="440"/>
      <c r="K40" s="440"/>
      <c r="L40" s="441"/>
      <c r="M40" s="439"/>
      <c r="N40" s="440"/>
      <c r="O40" s="440"/>
      <c r="P40" s="440"/>
      <c r="Q40" s="440"/>
      <c r="R40" s="440"/>
      <c r="S40" s="440"/>
      <c r="T40" s="440"/>
      <c r="U40" s="441"/>
      <c r="V40" s="439"/>
      <c r="W40" s="440"/>
      <c r="X40" s="440"/>
      <c r="Y40" s="440"/>
      <c r="Z40" s="440"/>
      <c r="AA40" s="440"/>
      <c r="AB40" s="440"/>
      <c r="AC40" s="440"/>
      <c r="AD40" s="441"/>
      <c r="AE40" s="439"/>
      <c r="AF40" s="440"/>
      <c r="AG40" s="440"/>
      <c r="AH40" s="440"/>
      <c r="AI40" s="440"/>
      <c r="AJ40" s="440"/>
      <c r="AK40" s="440"/>
      <c r="AL40" s="440"/>
      <c r="AM40" s="441"/>
    </row>
    <row r="41" spans="2:39" s="54" customFormat="1" ht="20.100000000000001" customHeight="1">
      <c r="B41" s="1238" t="s">
        <v>662</v>
      </c>
      <c r="C41" s="1239"/>
      <c r="D41" s="435"/>
      <c r="E41" s="431"/>
      <c r="F41" s="431"/>
      <c r="G41" s="431"/>
      <c r="H41" s="431"/>
      <c r="I41" s="431"/>
      <c r="J41" s="431"/>
      <c r="K41" s="436"/>
      <c r="L41" s="437"/>
      <c r="M41" s="431"/>
      <c r="N41" s="431"/>
      <c r="O41" s="431"/>
      <c r="P41" s="431"/>
      <c r="Q41" s="431"/>
      <c r="R41" s="431"/>
      <c r="S41" s="431"/>
      <c r="T41" s="436"/>
      <c r="U41" s="437"/>
      <c r="V41" s="435"/>
      <c r="W41" s="431"/>
      <c r="X41" s="431"/>
      <c r="Y41" s="431"/>
      <c r="Z41" s="431"/>
      <c r="AA41" s="431"/>
      <c r="AB41" s="431"/>
      <c r="AC41" s="436"/>
      <c r="AD41" s="437"/>
      <c r="AE41" s="435"/>
      <c r="AF41" s="431"/>
      <c r="AG41" s="431"/>
      <c r="AH41" s="431"/>
      <c r="AI41" s="431"/>
      <c r="AJ41" s="431"/>
      <c r="AK41" s="431"/>
      <c r="AL41" s="431"/>
      <c r="AM41" s="438"/>
    </row>
    <row r="42" spans="2:39" s="54" customFormat="1" ht="20.100000000000001" customHeight="1">
      <c r="B42" s="1231" t="s">
        <v>214</v>
      </c>
      <c r="C42" s="1232"/>
      <c r="D42" s="435"/>
      <c r="E42" s="431"/>
      <c r="F42" s="431"/>
      <c r="G42" s="431"/>
      <c r="H42" s="431"/>
      <c r="I42" s="431"/>
      <c r="J42" s="431"/>
      <c r="K42" s="436"/>
      <c r="L42" s="437"/>
      <c r="M42" s="431"/>
      <c r="N42" s="431"/>
      <c r="O42" s="431"/>
      <c r="P42" s="431"/>
      <c r="Q42" s="431"/>
      <c r="R42" s="431"/>
      <c r="S42" s="431"/>
      <c r="T42" s="436"/>
      <c r="U42" s="437"/>
      <c r="V42" s="435"/>
      <c r="W42" s="431"/>
      <c r="X42" s="431"/>
      <c r="Y42" s="431"/>
      <c r="Z42" s="431"/>
      <c r="AA42" s="431"/>
      <c r="AB42" s="431"/>
      <c r="AC42" s="436"/>
      <c r="AD42" s="437"/>
      <c r="AE42" s="435"/>
      <c r="AF42" s="431"/>
      <c r="AG42" s="431"/>
      <c r="AH42" s="431"/>
      <c r="AI42" s="431"/>
      <c r="AJ42" s="431"/>
      <c r="AK42" s="431"/>
      <c r="AL42" s="431"/>
      <c r="AM42" s="438"/>
    </row>
    <row r="43" spans="2:39" s="54" customFormat="1" ht="20.100000000000001" customHeight="1">
      <c r="B43" s="1231" t="s">
        <v>866</v>
      </c>
      <c r="C43" s="1232"/>
      <c r="D43" s="435"/>
      <c r="E43" s="431"/>
      <c r="F43" s="431"/>
      <c r="G43" s="431"/>
      <c r="H43" s="431"/>
      <c r="I43" s="431"/>
      <c r="J43" s="431"/>
      <c r="K43" s="436"/>
      <c r="L43" s="437"/>
      <c r="M43" s="431"/>
      <c r="N43" s="431"/>
      <c r="O43" s="431"/>
      <c r="P43" s="431"/>
      <c r="Q43" s="431"/>
      <c r="R43" s="431"/>
      <c r="S43" s="431"/>
      <c r="T43" s="436"/>
      <c r="U43" s="437"/>
      <c r="V43" s="435"/>
      <c r="W43" s="431"/>
      <c r="X43" s="431"/>
      <c r="Y43" s="431"/>
      <c r="Z43" s="431"/>
      <c r="AA43" s="431"/>
      <c r="AB43" s="431"/>
      <c r="AC43" s="436"/>
      <c r="AD43" s="437"/>
      <c r="AE43" s="435"/>
      <c r="AF43" s="431"/>
      <c r="AG43" s="431"/>
      <c r="AH43" s="431"/>
      <c r="AI43" s="431"/>
      <c r="AJ43" s="431"/>
      <c r="AK43" s="431"/>
      <c r="AL43" s="431"/>
      <c r="AM43" s="438"/>
    </row>
    <row r="44" spans="2:39" s="54" customFormat="1" ht="29.25" customHeight="1">
      <c r="B44" s="95" t="s">
        <v>1239</v>
      </c>
    </row>
    <row r="46" spans="2:39">
      <c r="B46" s="106" t="s">
        <v>893</v>
      </c>
    </row>
    <row r="47" spans="2:39">
      <c r="B47" s="1225"/>
      <c r="C47" s="1226"/>
      <c r="D47" s="1226"/>
      <c r="E47" s="1226"/>
      <c r="F47" s="1226"/>
      <c r="G47" s="1226"/>
      <c r="H47" s="1226"/>
      <c r="I47" s="1226"/>
      <c r="J47" s="1226"/>
      <c r="K47" s="1226"/>
      <c r="L47" s="1226"/>
      <c r="M47" s="1226"/>
      <c r="N47" s="1226"/>
      <c r="O47" s="1226"/>
      <c r="P47" s="1226"/>
      <c r="Q47" s="1226"/>
      <c r="R47" s="1226"/>
      <c r="S47" s="1226"/>
      <c r="T47" s="1226"/>
      <c r="U47" s="1226"/>
      <c r="V47" s="1226"/>
      <c r="W47" s="1226"/>
      <c r="X47" s="1226"/>
      <c r="Y47" s="1226"/>
      <c r="Z47" s="1226"/>
      <c r="AA47" s="1226"/>
      <c r="AB47" s="1226"/>
      <c r="AC47" s="1226"/>
      <c r="AD47" s="1226"/>
      <c r="AE47" s="1226"/>
      <c r="AF47" s="1226"/>
      <c r="AG47" s="1226"/>
      <c r="AH47" s="1226"/>
      <c r="AI47" s="1226"/>
      <c r="AJ47" s="1226"/>
      <c r="AK47" s="1226"/>
      <c r="AL47" s="1226"/>
      <c r="AM47" s="1227"/>
    </row>
    <row r="48" spans="2:39">
      <c r="B48" s="1228"/>
      <c r="C48" s="1229"/>
      <c r="D48" s="1229"/>
      <c r="E48" s="1229"/>
      <c r="F48" s="1229"/>
      <c r="G48" s="1229"/>
      <c r="H48" s="1229"/>
      <c r="I48" s="1229"/>
      <c r="J48" s="1229"/>
      <c r="K48" s="1229"/>
      <c r="L48" s="1229"/>
      <c r="M48" s="1229"/>
      <c r="N48" s="1229"/>
      <c r="O48" s="1229"/>
      <c r="P48" s="1229"/>
      <c r="Q48" s="1229"/>
      <c r="R48" s="1229"/>
      <c r="S48" s="1229"/>
      <c r="T48" s="1229"/>
      <c r="U48" s="1229"/>
      <c r="V48" s="1229"/>
      <c r="W48" s="1229"/>
      <c r="X48" s="1229"/>
      <c r="Y48" s="1229"/>
      <c r="Z48" s="1229"/>
      <c r="AA48" s="1229"/>
      <c r="AB48" s="1229"/>
      <c r="AC48" s="1229"/>
      <c r="AD48" s="1229"/>
      <c r="AE48" s="1229"/>
      <c r="AF48" s="1229"/>
      <c r="AG48" s="1229"/>
      <c r="AH48" s="1229"/>
      <c r="AI48" s="1229"/>
      <c r="AJ48" s="1229"/>
      <c r="AK48" s="1229"/>
      <c r="AL48" s="1229"/>
      <c r="AM48" s="1230"/>
    </row>
  </sheetData>
  <sheetProtection sheet="1" objects="1" scenarios="1" formatCells="0" insertColumns="0" insertRows="0"/>
  <mergeCells count="40">
    <mergeCell ref="B47:AM48"/>
    <mergeCell ref="B15:B21"/>
    <mergeCell ref="B43:C43"/>
    <mergeCell ref="B37:C37"/>
    <mergeCell ref="B38:C38"/>
    <mergeCell ref="B39:C39"/>
    <mergeCell ref="B40:C40"/>
    <mergeCell ref="B42:C42"/>
    <mergeCell ref="B34:L34"/>
    <mergeCell ref="B41:C41"/>
    <mergeCell ref="D35:L35"/>
    <mergeCell ref="M35:U35"/>
    <mergeCell ref="V35:AD35"/>
    <mergeCell ref="AH7:AJ29"/>
    <mergeCell ref="B36:C36"/>
    <mergeCell ref="B30:C30"/>
    <mergeCell ref="B2:AM2"/>
    <mergeCell ref="AE35:AM35"/>
    <mergeCell ref="AE6:AG6"/>
    <mergeCell ref="AH6:AJ6"/>
    <mergeCell ref="AK6:AM6"/>
    <mergeCell ref="AK7:AM29"/>
    <mergeCell ref="AB6:AD6"/>
    <mergeCell ref="B7:C7"/>
    <mergeCell ref="B8:B14"/>
    <mergeCell ref="Y6:AA6"/>
    <mergeCell ref="B29:C29"/>
    <mergeCell ref="B5:C6"/>
    <mergeCell ref="D5:AM5"/>
    <mergeCell ref="D6:F6"/>
    <mergeCell ref="B22:B28"/>
    <mergeCell ref="B35:C35"/>
    <mergeCell ref="B32:AM32"/>
    <mergeCell ref="B31:C31"/>
    <mergeCell ref="V6:X6"/>
    <mergeCell ref="G6:I6"/>
    <mergeCell ref="J6:L6"/>
    <mergeCell ref="M6:O6"/>
    <mergeCell ref="P6:R6"/>
    <mergeCell ref="S6:U6"/>
  </mergeCells>
  <phoneticPr fontId="2"/>
  <pageMargins left="0.43307086614173229" right="0" top="0.15748031496062992" bottom="0.15748031496062992"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pageSetUpPr fitToPage="1"/>
  </sheetPr>
  <dimension ref="A1:G45"/>
  <sheetViews>
    <sheetView zoomScale="85" zoomScaleNormal="85" zoomScaleSheetLayoutView="70" workbookViewId="0">
      <selection activeCell="C1" sqref="C1"/>
    </sheetView>
  </sheetViews>
  <sheetFormatPr defaultRowHeight="13.5"/>
  <cols>
    <col min="1" max="1" width="3.453125" style="202" bestFit="1" customWidth="1"/>
    <col min="2" max="2" width="4.81640625" style="202" bestFit="1" customWidth="1"/>
    <col min="3" max="3" width="37.54296875" style="202" bestFit="1" customWidth="1"/>
    <col min="4" max="4" width="6.90625" style="202" bestFit="1" customWidth="1"/>
    <col min="5" max="5" width="5.90625" style="202" customWidth="1"/>
    <col min="6" max="6" width="6.36328125" style="202" bestFit="1" customWidth="1"/>
    <col min="7" max="7" width="37.36328125" style="202" customWidth="1"/>
    <col min="8" max="12" width="41.81640625" style="202" customWidth="1"/>
    <col min="13" max="16384" width="8.7265625" style="202"/>
  </cols>
  <sheetData>
    <row r="1" spans="1:7" ht="28.5" customHeight="1">
      <c r="A1" s="682" t="s">
        <v>1034</v>
      </c>
      <c r="B1" s="683"/>
      <c r="C1" s="449" t="str">
        <f>IF('基本情報登録シート（初めに入力してください）'!$E$6="","「3-1　実施計画概要」でエネルギー種別が選択されていません",'基本情報登録シート（初めに入力してください）'!$E$6)</f>
        <v>「3-1　実施計画概要」でエネルギー種別が選択されていません</v>
      </c>
    </row>
    <row r="2" spans="1:7" ht="28.5" customHeight="1">
      <c r="A2" s="691"/>
      <c r="B2" s="203" t="s">
        <v>395</v>
      </c>
      <c r="C2" s="203" t="s">
        <v>394</v>
      </c>
      <c r="D2" s="203" t="s">
        <v>397</v>
      </c>
      <c r="E2" s="203" t="s">
        <v>1031</v>
      </c>
      <c r="F2" s="444" t="s">
        <v>1032</v>
      </c>
      <c r="G2" s="203" t="s">
        <v>466</v>
      </c>
    </row>
    <row r="3" spans="1:7" ht="30" customHeight="1">
      <c r="A3" s="692"/>
      <c r="B3" s="204">
        <v>1</v>
      </c>
      <c r="C3" s="214" t="s">
        <v>396</v>
      </c>
      <c r="D3" s="211" t="s">
        <v>462</v>
      </c>
      <c r="E3" s="211" t="s">
        <v>1020</v>
      </c>
      <c r="F3" s="445"/>
      <c r="G3" s="217"/>
    </row>
    <row r="4" spans="1:7" ht="30" customHeight="1">
      <c r="A4" s="687" t="s">
        <v>470</v>
      </c>
      <c r="B4" s="684" t="s">
        <v>468</v>
      </c>
      <c r="C4" s="215" t="s">
        <v>816</v>
      </c>
      <c r="D4" s="212" t="s">
        <v>814</v>
      </c>
      <c r="E4" s="212" t="str">
        <f>IF('基本情報登録シート（初めに入力してください）'!$E$6="",データ参照シート!T3,HLOOKUP('基本情報登録シート（初めに入力してください）'!$E$6,データ参照シート!$N$2:$S$42,データ参照シート!M3,FALSE))</f>
        <v>○</v>
      </c>
      <c r="F4" s="446"/>
      <c r="G4" s="218" t="str">
        <f>IF('基本情報登録シート（初めに入力してください）'!$E$6="",データ参照シート!AA3,HLOOKUP('基本情報登録シート（初めに入力してください）'!$E$6,データ参照シート!$U$2:$Z$42,データ参照シート!M3,FALSE))</f>
        <v xml:space="preserve"> </v>
      </c>
    </row>
    <row r="5" spans="1:7" ht="30" customHeight="1">
      <c r="A5" s="688"/>
      <c r="B5" s="685"/>
      <c r="C5" s="344" t="s">
        <v>981</v>
      </c>
      <c r="D5" s="211" t="s">
        <v>815</v>
      </c>
      <c r="E5" s="211" t="str">
        <f>IF('基本情報登録シート（初めに入力してください）'!$E$6="",データ参照シート!T4,HLOOKUP('基本情報登録シート（初めに入力してください）'!$E$6,データ参照シート!$N$2:$S$42,データ参照シート!M4,FALSE))</f>
        <v>○</v>
      </c>
      <c r="F5" s="445"/>
      <c r="G5" s="217" t="str">
        <f>IF('基本情報登録シート（初めに入力してください）'!$E$6="",データ参照シート!AA4,HLOOKUP('基本情報登録シート（初めに入力してください）'!$E$6,データ参照シート!$U$2:$Z$42,データ参照シート!M4,FALSE))</f>
        <v xml:space="preserve"> </v>
      </c>
    </row>
    <row r="6" spans="1:7" ht="30" customHeight="1">
      <c r="A6" s="688"/>
      <c r="B6" s="685"/>
      <c r="C6" s="215" t="s">
        <v>817</v>
      </c>
      <c r="D6" s="212" t="s">
        <v>814</v>
      </c>
      <c r="E6" s="212" t="str">
        <f>IF('基本情報登録シート（初めに入力してください）'!$E$6="",データ参照シート!T5,HLOOKUP('基本情報登録シート（初めに入力してください）'!$E$6,データ参照シート!$N$2:$S$42,データ参照シート!M5,FALSE))</f>
        <v>○</v>
      </c>
      <c r="F6" s="446"/>
      <c r="G6" s="218" t="str">
        <f>IF('基本情報登録シート（初めに入力してください）'!$E$6="",データ参照シート!AA5,HLOOKUP('基本情報登録シート（初めに入力してください）'!$E$6,データ参照シート!$U$2:$Z$42,データ参照シート!M5,FALSE))</f>
        <v xml:space="preserve"> </v>
      </c>
    </row>
    <row r="7" spans="1:7" ht="30" customHeight="1">
      <c r="A7" s="689"/>
      <c r="B7" s="686"/>
      <c r="C7" s="214" t="s">
        <v>818</v>
      </c>
      <c r="D7" s="211" t="s">
        <v>462</v>
      </c>
      <c r="E7" s="211" t="str">
        <f>IF('基本情報登録シート（初めに入力してください）'!$E$6="",データ参照シート!T6,HLOOKUP('基本情報登録シート（初めに入力してください）'!$E$6,データ参照シート!$N$2:$S$42,データ参照シート!M6,FALSE))</f>
        <v>○</v>
      </c>
      <c r="F7" s="445"/>
      <c r="G7" s="217" t="str">
        <f>IF('基本情報登録シート（初めに入力してください）'!$E$6="",データ参照シート!AA6,HLOOKUP('基本情報登録シート（初めに入力してください）'!$E$6,データ参照シート!$U$2:$Z$42,データ参照シート!M6,FALSE))</f>
        <v xml:space="preserve"> </v>
      </c>
    </row>
    <row r="8" spans="1:7" ht="30" customHeight="1">
      <c r="A8" s="690" t="s">
        <v>471</v>
      </c>
      <c r="B8" s="207" t="s">
        <v>398</v>
      </c>
      <c r="C8" s="290" t="s">
        <v>423</v>
      </c>
      <c r="D8" s="291" t="s">
        <v>463</v>
      </c>
      <c r="E8" s="291" t="str">
        <f>IF('基本情報登録シート（初めに入力してください）'!$E$6="",データ参照シート!T7,HLOOKUP('基本情報登録シート（初めに入力してください）'!$E$6,データ参照シート!$N$2:$S$42,データ参照シート!M7,FALSE))</f>
        <v>○</v>
      </c>
      <c r="F8" s="446"/>
      <c r="G8" s="292" t="str">
        <f>IF('基本情報登録シート（初めに入力してください）'!$E$6="",データ参照シート!AA7,HLOOKUP('基本情報登録シート（初めに入力してください）'!$E$6,データ参照シート!$U$2:$Z$42,データ参照シート!M7,FALSE))</f>
        <v xml:space="preserve"> </v>
      </c>
    </row>
    <row r="9" spans="1:7" ht="30" customHeight="1">
      <c r="A9" s="688"/>
      <c r="B9" s="208" t="s">
        <v>399</v>
      </c>
      <c r="C9" s="214" t="s">
        <v>424</v>
      </c>
      <c r="D9" s="211" t="s">
        <v>463</v>
      </c>
      <c r="E9" s="211" t="str">
        <f>IF('基本情報登録シート（初めに入力してください）'!$E$6="",データ参照シート!T8,HLOOKUP('基本情報登録シート（初めに入力してください）'!$E$6,データ参照シート!$N$2:$S$42,データ参照シート!M8,FALSE))</f>
        <v>○</v>
      </c>
      <c r="F9" s="445"/>
      <c r="G9" s="217" t="str">
        <f>IF('基本情報登録シート（初めに入力してください）'!$E$6="",データ参照シート!AA8,HLOOKUP('基本情報登録シート（初めに入力してください）'!$E$6,データ参照シート!$U$2:$Z$42,データ参照シート!M8,FALSE))</f>
        <v xml:space="preserve"> </v>
      </c>
    </row>
    <row r="10" spans="1:7" ht="30" customHeight="1">
      <c r="A10" s="688"/>
      <c r="B10" s="207" t="s">
        <v>400</v>
      </c>
      <c r="C10" s="215" t="s">
        <v>425</v>
      </c>
      <c r="D10" s="212" t="s">
        <v>461</v>
      </c>
      <c r="E10" s="212" t="str">
        <f>IF('基本情報登録シート（初めに入力してください）'!$E$6="",データ参照シート!T9,HLOOKUP('基本情報登録シート（初めに入力してください）'!$E$6,データ参照シート!$N$2:$S$42,データ参照シート!M9,FALSE))</f>
        <v>○</v>
      </c>
      <c r="F10" s="446"/>
      <c r="G10" s="218" t="str">
        <f>IF('基本情報登録シート（初めに入力してください）'!$E$6="",データ参照シート!AA9,HLOOKUP('基本情報登録シート（初めに入力してください）'!$E$6,データ参照シート!$U$2:$Z$42,データ参照シート!M9,FALSE))</f>
        <v xml:space="preserve"> </v>
      </c>
    </row>
    <row r="11" spans="1:7" ht="30" customHeight="1">
      <c r="A11" s="688"/>
      <c r="B11" s="293" t="s">
        <v>401</v>
      </c>
      <c r="C11" s="214" t="s">
        <v>426</v>
      </c>
      <c r="D11" s="211" t="s">
        <v>463</v>
      </c>
      <c r="E11" s="211" t="str">
        <f>IF('基本情報登録シート（初めに入力してください）'!$E$6="",データ参照シート!T10,HLOOKUP('基本情報登録シート（初めに入力してください）'!$E$6,データ参照シート!$N$2:$S$42,データ参照シート!M10,FALSE))</f>
        <v>○</v>
      </c>
      <c r="F11" s="445"/>
      <c r="G11" s="217" t="str">
        <f>IF('基本情報登録シート（初めに入力してください）'!$E$6="",データ参照シート!AA10,HLOOKUP('基本情報登録シート（初めに入力してください）'!$E$6,データ参照シート!$U$2:$Z$42,データ参照シート!M10,FALSE))</f>
        <v xml:space="preserve"> </v>
      </c>
    </row>
    <row r="12" spans="1:7" ht="30" customHeight="1">
      <c r="A12" s="688"/>
      <c r="B12" s="207" t="s">
        <v>402</v>
      </c>
      <c r="C12" s="290" t="s">
        <v>452</v>
      </c>
      <c r="D12" s="291" t="s">
        <v>461</v>
      </c>
      <c r="E12" s="291" t="str">
        <f>IF('基本情報登録シート（初めに入力してください）'!$E$6="",データ参照シート!T11,HLOOKUP('基本情報登録シート（初めに入力してください）'!$E$6,データ参照シート!$N$2:$S$42,データ参照シート!M11,FALSE))</f>
        <v>△</v>
      </c>
      <c r="F12" s="446"/>
      <c r="G12" s="292" t="str">
        <f>IF('基本情報登録シート（初めに入力してください）'!$E$6="",データ参照シート!AA11,HLOOKUP('基本情報登録シート（初めに入力してください）'!$E$6,データ参照シート!$U$2:$Z$42,データ参照シート!M11,FALSE))</f>
        <v xml:space="preserve"> </v>
      </c>
    </row>
    <row r="13" spans="1:7" ht="30" customHeight="1">
      <c r="A13" s="688"/>
      <c r="B13" s="293" t="s">
        <v>403</v>
      </c>
      <c r="C13" s="311" t="s">
        <v>427</v>
      </c>
      <c r="D13" s="312" t="s">
        <v>463</v>
      </c>
      <c r="E13" s="312" t="str">
        <f>IF('基本情報登録シート（初めに入力してください）'!$E$6="",データ参照シート!T12,HLOOKUP('基本情報登録シート（初めに入力してください）'!$E$6,データ参照シート!$N$2:$S$42,データ参照シート!M12,FALSE))</f>
        <v>○</v>
      </c>
      <c r="F13" s="447"/>
      <c r="G13" s="313" t="str">
        <f>IF('基本情報登録シート（初めに入力してください）'!$E$6="",データ参照シート!AA12,HLOOKUP('基本情報登録シート（初めに入力してください）'!$E$6,データ参照シート!$U$2:$Z$42,データ参照シート!M12,FALSE))</f>
        <v xml:space="preserve"> </v>
      </c>
    </row>
    <row r="14" spans="1:7" ht="30" customHeight="1">
      <c r="A14" s="688"/>
      <c r="B14" s="207" t="s">
        <v>404</v>
      </c>
      <c r="C14" s="290" t="s">
        <v>428</v>
      </c>
      <c r="D14" s="291" t="s">
        <v>463</v>
      </c>
      <c r="E14" s="291" t="str">
        <f>IF('基本情報登録シート（初めに入力してください）'!$E$6="",データ参照シート!T13,HLOOKUP('基本情報登録シート（初めに入力してください）'!$E$6,データ参照シート!$N$2:$S$42,データ参照シート!M13,FALSE))</f>
        <v>○</v>
      </c>
      <c r="F14" s="446"/>
      <c r="G14" s="292" t="str">
        <f>IF('基本情報登録シート（初めに入力してください）'!$E$6="",データ参照シート!AA13,HLOOKUP('基本情報登録シート（初めに入力してください）'!$E$6,データ参照シート!$U$2:$Z$42,データ参照シート!M13,FALSE))</f>
        <v xml:space="preserve"> </v>
      </c>
    </row>
    <row r="15" spans="1:7" ht="30" customHeight="1">
      <c r="A15" s="688"/>
      <c r="B15" s="293" t="s">
        <v>405</v>
      </c>
      <c r="C15" s="294" t="s">
        <v>429</v>
      </c>
      <c r="D15" s="295" t="s">
        <v>463</v>
      </c>
      <c r="E15" s="295" t="str">
        <f>IF('基本情報登録シート（初めに入力してください）'!$E$6="",データ参照シート!T14,HLOOKUP('基本情報登録シート（初めに入力してください）'!$E$6,データ参照シート!$N$2:$S$42,データ参照シート!M14,FALSE))</f>
        <v>○</v>
      </c>
      <c r="F15" s="445"/>
      <c r="G15" s="217" t="str">
        <f>IF('基本情報登録シート（初めに入力してください）'!$E$6="",データ参照シート!AA14,HLOOKUP('基本情報登録シート（初めに入力してください）'!$E$6,データ参照シート!$U$2:$Z$42,データ参照シート!M14,FALSE))</f>
        <v xml:space="preserve"> </v>
      </c>
    </row>
    <row r="16" spans="1:7" ht="30" customHeight="1">
      <c r="A16" s="688"/>
      <c r="B16" s="207" t="s">
        <v>406</v>
      </c>
      <c r="C16" s="290" t="s">
        <v>430</v>
      </c>
      <c r="D16" s="291" t="s">
        <v>461</v>
      </c>
      <c r="E16" s="291" t="str">
        <f>IF('基本情報登録シート（初めに入力してください）'!$E$6="",データ参照シート!T15,HLOOKUP('基本情報登録シート（初めに入力してください）'!$E$6,データ参照シート!$N$2:$S$42,データ参照シート!M15,FALSE))</f>
        <v>○</v>
      </c>
      <c r="F16" s="446"/>
      <c r="G16" s="292" t="str">
        <f>IF('基本情報登録シート（初めに入力してください）'!$E$6="",データ参照シート!AA15,HLOOKUP('基本情報登録シート（初めに入力してください）'!$E$6,データ参照シート!$U$2:$Z$42,データ参照シート!M15,FALSE))</f>
        <v xml:space="preserve"> </v>
      </c>
    </row>
    <row r="17" spans="1:7" ht="30" customHeight="1">
      <c r="A17" s="688"/>
      <c r="B17" s="293" t="s">
        <v>407</v>
      </c>
      <c r="C17" s="294" t="s">
        <v>431</v>
      </c>
      <c r="D17" s="295" t="s">
        <v>461</v>
      </c>
      <c r="E17" s="295" t="str">
        <f>IF('基本情報登録シート（初めに入力してください）'!$E$6="",データ参照シート!T16,HLOOKUP('基本情報登録シート（初めに入力してください）'!$E$6,データ参照シート!$N$2:$S$42,データ参照シート!M16,FALSE))</f>
        <v>○</v>
      </c>
      <c r="F17" s="445"/>
      <c r="G17" s="217" t="str">
        <f>IF('基本情報登録シート（初めに入力してください）'!$E$6="",データ参照シート!AA16,HLOOKUP('基本情報登録シート（初めに入力してください）'!$E$6,データ参照シート!$U$2:$Z$42,データ参照シート!M16,FALSE))</f>
        <v xml:space="preserve"> </v>
      </c>
    </row>
    <row r="18" spans="1:7" ht="30" customHeight="1">
      <c r="A18" s="688"/>
      <c r="B18" s="207" t="s">
        <v>408</v>
      </c>
      <c r="C18" s="290" t="s">
        <v>432</v>
      </c>
      <c r="D18" s="291" t="s">
        <v>461</v>
      </c>
      <c r="E18" s="291" t="str">
        <f>IF('基本情報登録シート（初めに入力してください）'!$E$6="",データ参照シート!T17,HLOOKUP('基本情報登録シート（初めに入力してください）'!$E$6,データ参照シート!$N$2:$S$42,データ参照シート!M17,FALSE))</f>
        <v>○</v>
      </c>
      <c r="F18" s="446"/>
      <c r="G18" s="292" t="str">
        <f>IF('基本情報登録シート（初めに入力してください）'!$E$6="",データ参照シート!AA17,HLOOKUP('基本情報登録シート（初めに入力してください）'!$E$6,データ参照シート!$U$2:$Z$42,データ参照シート!M17,FALSE))</f>
        <v xml:space="preserve"> </v>
      </c>
    </row>
    <row r="19" spans="1:7" ht="30" customHeight="1">
      <c r="A19" s="688"/>
      <c r="B19" s="293" t="s">
        <v>409</v>
      </c>
      <c r="C19" s="294" t="s">
        <v>433</v>
      </c>
      <c r="D19" s="295" t="s">
        <v>461</v>
      </c>
      <c r="E19" s="295" t="str">
        <f>IF('基本情報登録シート（初めに入力してください）'!$E$6="",データ参照シート!T18,HLOOKUP('基本情報登録シート（初めに入力してください）'!$E$6,データ参照シート!$N$2:$S$42,データ参照シート!M18,FALSE))</f>
        <v>△</v>
      </c>
      <c r="F19" s="445"/>
      <c r="G19" s="296" t="str">
        <f>IF('基本情報登録シート（初めに入力してください）'!$E$6="",データ参照シート!AA18,HLOOKUP('基本情報登録シート（初めに入力してください）'!$E$6,データ参照シート!$U$2:$Z$42,データ参照シート!M18,FALSE))</f>
        <v>バイオマスコージェネレーションを行う場合のみ</v>
      </c>
    </row>
    <row r="20" spans="1:7" ht="30" customHeight="1">
      <c r="A20" s="688"/>
      <c r="B20" s="207" t="s">
        <v>410</v>
      </c>
      <c r="C20" s="290" t="s">
        <v>434</v>
      </c>
      <c r="D20" s="291" t="s">
        <v>461</v>
      </c>
      <c r="E20" s="291" t="str">
        <f>IF('基本情報登録シート（初めに入力してください）'!$E$6="",データ参照シート!T19,HLOOKUP('基本情報登録シート（初めに入力してください）'!$E$6,データ参照シート!$N$2:$S$42,データ参照シート!M19,FALSE))</f>
        <v>○</v>
      </c>
      <c r="F20" s="446"/>
      <c r="G20" s="292" t="str">
        <f>IF('基本情報登録シート（初めに入力してください）'!$E$6="",データ参照シート!AA19,HLOOKUP('基本情報登録シート（初めに入力してください）'!$E$6,データ参照シート!$U$2:$Z$42,データ参照シート!M19,FALSE))</f>
        <v xml:space="preserve"> </v>
      </c>
    </row>
    <row r="21" spans="1:7" ht="30" customHeight="1">
      <c r="A21" s="688"/>
      <c r="B21" s="293" t="s">
        <v>411</v>
      </c>
      <c r="C21" s="294" t="s">
        <v>435</v>
      </c>
      <c r="D21" s="295" t="s">
        <v>461</v>
      </c>
      <c r="E21" s="295" t="str">
        <f>IF('基本情報登録シート（初めに入力してください）'!$E$6="",データ参照シート!T20,HLOOKUP('基本情報登録シート（初めに入力してください）'!$E$6,データ参照シート!$N$2:$S$42,データ参照シート!M20,FALSE))</f>
        <v>○</v>
      </c>
      <c r="F21" s="445"/>
      <c r="G21" s="217" t="str">
        <f>IF('基本情報登録シート（初めに入力してください）'!$E$6="",データ参照シート!AA20,HLOOKUP('基本情報登録シート（初めに入力してください）'!$E$6,データ参照シート!$U$2:$Z$42,データ参照シート!M20,FALSE))</f>
        <v xml:space="preserve"> </v>
      </c>
    </row>
    <row r="22" spans="1:7" ht="30" customHeight="1">
      <c r="A22" s="688"/>
      <c r="B22" s="207" t="s">
        <v>412</v>
      </c>
      <c r="C22" s="290" t="s">
        <v>436</v>
      </c>
      <c r="D22" s="291" t="s">
        <v>461</v>
      </c>
      <c r="E22" s="291" t="str">
        <f>IF('基本情報登録シート（初めに入力してください）'!$E$6="",データ参照シート!T21,HLOOKUP('基本情報登録シート（初めに入力してください）'!$E$6,データ参照シート!$N$2:$S$42,データ参照シート!M21,FALSE))</f>
        <v>△</v>
      </c>
      <c r="F22" s="446"/>
      <c r="G22" s="292" t="str">
        <f>IF('基本情報登録シート（初めに入力してください）'!$E$6="",データ参照シート!AA21,HLOOKUP('基本情報登録シート（初めに入力してください）'!$E$6,データ参照シート!$U$2:$Z$42,データ参照シート!M21,FALSE))</f>
        <v>太陽熱利用設備の場合のみ</v>
      </c>
    </row>
    <row r="23" spans="1:7" ht="30" customHeight="1">
      <c r="A23" s="688"/>
      <c r="B23" s="293" t="s">
        <v>413</v>
      </c>
      <c r="C23" s="294" t="s">
        <v>868</v>
      </c>
      <c r="D23" s="295" t="s">
        <v>461</v>
      </c>
      <c r="E23" s="295" t="str">
        <f>IF('基本情報登録シート（初めに入力してください）'!$E$6="",データ参照シート!T22,HLOOKUP('基本情報登録シート（初めに入力してください）'!$E$6,データ参照シート!$N$2:$S$42,データ参照シート!M22,FALSE))</f>
        <v>△</v>
      </c>
      <c r="F23" s="445"/>
      <c r="G23" s="296" t="str">
        <f>IF('基本情報登録シート（初めに入力してください）'!$E$6="",データ参照シート!AA22,HLOOKUP('基本情報登録シート（初めに入力してください）'!$E$6,データ参照シート!$U$2:$Z$42,データ参照シート!M22,FALSE))</f>
        <v>必要な場合のみ</v>
      </c>
    </row>
    <row r="24" spans="1:7" ht="30" customHeight="1">
      <c r="A24" s="688"/>
      <c r="B24" s="207" t="s">
        <v>414</v>
      </c>
      <c r="C24" s="290" t="s">
        <v>813</v>
      </c>
      <c r="D24" s="291" t="s">
        <v>461</v>
      </c>
      <c r="E24" s="291" t="str">
        <f>IF('基本情報登録シート（初めに入力してください）'!$E$6="",データ参照シート!T23,HLOOKUP('基本情報登録シート（初めに入力してください）'!$E$6,データ参照シート!$N$2:$S$42,データ参照シート!M23,FALSE))</f>
        <v>-</v>
      </c>
      <c r="F24" s="446"/>
      <c r="G24" s="292" t="str">
        <f>IF('基本情報登録シート（初めに入力してください）'!$E$6="",データ参照シート!AA23,HLOOKUP('基本情報登録シート（初めに入力してください）'!$E$6,データ参照シート!$U$2:$Z$42,データ参照シート!M23,FALSE))</f>
        <v xml:space="preserve"> </v>
      </c>
    </row>
    <row r="25" spans="1:7" ht="30" customHeight="1">
      <c r="A25" s="688"/>
      <c r="B25" s="293" t="s">
        <v>882</v>
      </c>
      <c r="C25" s="214" t="s">
        <v>437</v>
      </c>
      <c r="D25" s="211" t="s">
        <v>463</v>
      </c>
      <c r="E25" s="211" t="str">
        <f>IF('基本情報登録シート（初めに入力してください）'!$E$6="",データ参照シート!T24,HLOOKUP('基本情報登録シート（初めに入力してください）'!$E$6,データ参照シート!$N$2:$S$42,データ参照シート!M24,FALSE))</f>
        <v>△</v>
      </c>
      <c r="F25" s="445"/>
      <c r="G25" s="221" t="str">
        <f>IF('基本情報登録シート（初めに入力してください）'!$E$6="",データ参照シート!AA24,HLOOKUP('基本情報登録シート（初めに入力してください）'!$E$6,データ参照シート!$U$2:$Z$42,データ参照シート!M24,FALSE))</f>
        <v>バイオマス熱利用設備、バイオマス燃料製造設備の場合のみ</v>
      </c>
    </row>
    <row r="26" spans="1:7" ht="30" customHeight="1">
      <c r="A26" s="688"/>
      <c r="B26" s="207" t="s">
        <v>415</v>
      </c>
      <c r="C26" s="215" t="s">
        <v>438</v>
      </c>
      <c r="D26" s="212" t="s">
        <v>461</v>
      </c>
      <c r="E26" s="212" t="str">
        <f>IF('基本情報登録シート（初めに入力してください）'!$E$6="",データ参照シート!T25,HLOOKUP('基本情報登録シート（初めに入力してください）'!$E$6,データ参照シート!$N$2:$S$42,データ参照シート!M25,FALSE))</f>
        <v>△</v>
      </c>
      <c r="F26" s="446"/>
      <c r="G26" s="220" t="str">
        <f>IF('基本情報登録シート（初めに入力してください）'!$E$6="",データ参照シート!AA25,HLOOKUP('基本情報登録シート（初めに入力してください）'!$E$6,データ参照シート!$U$2:$Z$42,データ参照シート!M25,FALSE))</f>
        <v>バイオマス熱利用設備、バイオマス燃料製造設備の場合のみ</v>
      </c>
    </row>
    <row r="27" spans="1:7" ht="30" customHeight="1">
      <c r="A27" s="688"/>
      <c r="B27" s="293" t="s">
        <v>416</v>
      </c>
      <c r="C27" s="214" t="s">
        <v>439</v>
      </c>
      <c r="D27" s="211" t="s">
        <v>461</v>
      </c>
      <c r="E27" s="211" t="str">
        <f>IF('基本情報登録シート（初めに入力してください）'!$E$6="",データ参照シート!T26,HLOOKUP('基本情報登録シート（初めに入力してください）'!$E$6,データ参照シート!$N$2:$S$42,データ参照シート!M26,FALSE))</f>
        <v>△</v>
      </c>
      <c r="F27" s="445"/>
      <c r="G27" s="217" t="str">
        <f>IF('基本情報登録シート（初めに入力してください）'!$E$6="",データ参照シート!AA26,HLOOKUP('基本情報登録シート（初めに入力してください）'!$E$6,データ参照シート!$U$2:$Z$42,データ参照シート!M26,FALSE))</f>
        <v>バイオマス熱利用設備の場合のみ</v>
      </c>
    </row>
    <row r="28" spans="1:7" ht="30" customHeight="1">
      <c r="A28" s="688"/>
      <c r="B28" s="207" t="s">
        <v>417</v>
      </c>
      <c r="C28" s="215" t="s">
        <v>440</v>
      </c>
      <c r="D28" s="212" t="s">
        <v>461</v>
      </c>
      <c r="E28" s="212" t="str">
        <f>IF('基本情報登録シート（初めに入力してください）'!$E$6="",データ参照シート!T27,HLOOKUP('基本情報登録シート（初めに入力してください）'!$E$6,データ参照シート!$N$2:$S$42,データ参照シート!M27,FALSE))</f>
        <v>△</v>
      </c>
      <c r="F28" s="446"/>
      <c r="G28" s="220" t="str">
        <f>IF('基本情報登録シート（初めに入力してください）'!$E$6="",データ参照シート!AA27,HLOOKUP('基本情報登録シート（初めに入力してください）'!$E$6,データ参照シート!$U$2:$Z$42,データ参照シート!M27,FALSE))</f>
        <v>バイオマス熱利用設備、バイオマス燃料製造設備の場合のみ</v>
      </c>
    </row>
    <row r="29" spans="1:7" ht="30" customHeight="1">
      <c r="A29" s="688"/>
      <c r="B29" s="293" t="s">
        <v>418</v>
      </c>
      <c r="C29" s="214" t="s">
        <v>441</v>
      </c>
      <c r="D29" s="211" t="s">
        <v>461</v>
      </c>
      <c r="E29" s="211" t="str">
        <f>IF('基本情報登録シート（初めに入力してください）'!$E$6="",データ参照シート!T28,HLOOKUP('基本情報登録シート（初めに入力してください）'!$E$6,データ参照シート!$N$2:$S$42,データ参照シート!M28,FALSE))</f>
        <v>△</v>
      </c>
      <c r="F29" s="445"/>
      <c r="G29" s="217" t="str">
        <f>IF('基本情報登録シート（初めに入力してください）'!$E$6="",データ参照シート!AA28,HLOOKUP('基本情報登録シート（初めに入力してください）'!$E$6,データ参照シート!$U$2:$Z$42,データ参照シート!M28,FALSE))</f>
        <v>バイオマス燃料製造設備の場合のみ</v>
      </c>
    </row>
    <row r="30" spans="1:7" ht="30" customHeight="1">
      <c r="A30" s="688"/>
      <c r="B30" s="207" t="s">
        <v>419</v>
      </c>
      <c r="C30" s="215" t="s">
        <v>442</v>
      </c>
      <c r="D30" s="212" t="s">
        <v>461</v>
      </c>
      <c r="E30" s="212" t="str">
        <f>IF('基本情報登録シート（初めに入力してください）'!$E$6="",データ参照シート!T29,HLOOKUP('基本情報登録シート（初めに入力してください）'!$E$6,データ参照シート!$N$2:$S$42,データ参照シート!M29,FALSE))</f>
        <v>△</v>
      </c>
      <c r="F30" s="446"/>
      <c r="G30" s="218" t="str">
        <f>IF('基本情報登録シート（初めに入力してください）'!$E$6="",データ参照シート!AA29,HLOOKUP('基本情報登録シート（初めに入力してください）'!$E$6,データ参照シート!$U$2:$Z$42,データ参照シート!M29,FALSE))</f>
        <v>バイオマス燃料製造設備の場合のみ</v>
      </c>
    </row>
    <row r="31" spans="1:7" ht="30" customHeight="1">
      <c r="A31" s="688"/>
      <c r="B31" s="293" t="s">
        <v>420</v>
      </c>
      <c r="C31" s="214" t="s">
        <v>443</v>
      </c>
      <c r="D31" s="211" t="s">
        <v>463</v>
      </c>
      <c r="E31" s="211" t="str">
        <f>IF('基本情報登録シート（初めに入力してください）'!$E$6="",データ参照シート!T30,HLOOKUP('基本情報登録シート（初めに入力してください）'!$E$6,データ参照シート!$N$2:$S$42,データ参照シート!M30,FALSE))</f>
        <v>○</v>
      </c>
      <c r="F31" s="445"/>
      <c r="G31" s="217" t="str">
        <f>IF('基本情報登録シート（初めに入力してください）'!$E$6="",データ参照シート!AA30,HLOOKUP('基本情報登録シート（初めに入力してください）'!$E$6,データ参照シート!$U$2:$Z$42,データ参照シート!M30,FALSE))</f>
        <v xml:space="preserve"> </v>
      </c>
    </row>
    <row r="32" spans="1:7" ht="30" customHeight="1">
      <c r="A32" s="688"/>
      <c r="B32" s="207" t="s">
        <v>421</v>
      </c>
      <c r="C32" s="215" t="s">
        <v>444</v>
      </c>
      <c r="D32" s="212" t="s">
        <v>463</v>
      </c>
      <c r="E32" s="212" t="str">
        <f>IF('基本情報登録シート（初めに入力してください）'!$E$6="",データ参照シート!T31,HLOOKUP('基本情報登録シート（初めに入力してください）'!$E$6,データ参照シート!$N$2:$S$42,データ参照シート!M31,FALSE))</f>
        <v>○</v>
      </c>
      <c r="F32" s="446"/>
      <c r="G32" s="218" t="str">
        <f>IF('基本情報登録シート（初めに入力してください）'!$E$6="",データ参照シート!AA31,HLOOKUP('基本情報登録シート（初めに入力してください）'!$E$6,データ参照シート!$U$2:$Z$42,データ参照シート!M31,FALSE))</f>
        <v xml:space="preserve"> </v>
      </c>
    </row>
    <row r="33" spans="1:7" ht="30" customHeight="1">
      <c r="A33" s="688"/>
      <c r="B33" s="293" t="s">
        <v>422</v>
      </c>
      <c r="C33" s="294" t="s">
        <v>980</v>
      </c>
      <c r="D33" s="295" t="s">
        <v>463</v>
      </c>
      <c r="E33" s="295" t="str">
        <f>IF('基本情報登録シート（初めに入力してください）'!$E$6="",データ参照シート!T32,HLOOKUP('基本情報登録シート（初めに入力してください）'!$E$6,データ参照シート!$N$2:$S$42,データ参照シート!M32,FALSE))</f>
        <v>○</v>
      </c>
      <c r="F33" s="445"/>
      <c r="G33" s="217" t="str">
        <f>IF('基本情報登録シート（初めに入力してください）'!$E$6="",データ参照シート!AA32,HLOOKUP('基本情報登録シート（初めに入力してください）'!$E$6,データ参照シート!$U$2:$Z$42,データ参照シート!M32,FALSE))</f>
        <v xml:space="preserve"> </v>
      </c>
    </row>
    <row r="34" spans="1:7" ht="30" customHeight="1">
      <c r="A34" s="693"/>
      <c r="B34" s="207" t="s">
        <v>883</v>
      </c>
      <c r="C34" s="290" t="s">
        <v>867</v>
      </c>
      <c r="D34" s="291" t="s">
        <v>461</v>
      </c>
      <c r="E34" s="291" t="str">
        <f>IF('基本情報登録シート（初めに入力してください）'!$E$6="",データ参照シート!T33,HLOOKUP('基本情報登録シート（初めに入力してください）'!$E$6,データ参照シート!$N$2:$S$42,データ参照シート!M33,FALSE))</f>
        <v>△</v>
      </c>
      <c r="F34" s="446"/>
      <c r="G34" s="292" t="str">
        <f>IF('基本情報登録シート（初めに入力してください）'!$E$6="",データ参照シート!AA33,HLOOKUP('基本情報登録シート（初めに入力してください）'!$E$6,データ参照シート!$U$2:$Z$42,データ参照シート!M33,FALSE))</f>
        <v>必要な場合のみ</v>
      </c>
    </row>
    <row r="35" spans="1:7" ht="30" customHeight="1">
      <c r="A35" s="690" t="s">
        <v>472</v>
      </c>
      <c r="B35" s="204">
        <v>4</v>
      </c>
      <c r="C35" s="214" t="s">
        <v>446</v>
      </c>
      <c r="D35" s="211" t="s">
        <v>453</v>
      </c>
      <c r="E35" s="211" t="str">
        <f>IF('基本情報登録シート（初めに入力してください）'!$E$6="",データ参照シート!T34,HLOOKUP('基本情報登録シート（初めに入力してください）'!$E$6,データ参照シート!$N$2:$S$42,データ参照シート!M34,FALSE))</f>
        <v>○</v>
      </c>
      <c r="F35" s="445"/>
      <c r="G35" s="217" t="str">
        <f>IF('基本情報登録シート（初めに入力してください）'!$E$6="",データ参照シート!AA34,HLOOKUP('基本情報登録シート（初めに入力してください）'!$E$6,データ参照シート!$U$2:$Z$42,データ参照シート!M34,FALSE))</f>
        <v xml:space="preserve"> </v>
      </c>
    </row>
    <row r="36" spans="1:7" ht="30" customHeight="1">
      <c r="A36" s="688"/>
      <c r="B36" s="205">
        <v>5</v>
      </c>
      <c r="C36" s="215" t="s">
        <v>447</v>
      </c>
      <c r="D36" s="212" t="s">
        <v>454</v>
      </c>
      <c r="E36" s="212" t="str">
        <f>IF('基本情報登録シート（初めに入力してください）'!$E$6="",データ参照シート!T35,HLOOKUP('基本情報登録シート（初めに入力してください）'!$E$6,データ参照シート!$N$2:$S$42,データ参照シート!M35,FALSE))</f>
        <v>○</v>
      </c>
      <c r="F36" s="446"/>
      <c r="G36" s="218" t="str">
        <f>IF('基本情報登録シート（初めに入力してください）'!$E$6="",データ参照シート!AA35,HLOOKUP('基本情報登録シート（初めに入力してください）'!$E$6,データ参照シート!$U$2:$Z$42,データ参照シート!M35,FALSE))</f>
        <v xml:space="preserve"> </v>
      </c>
    </row>
    <row r="37" spans="1:7" ht="30" customHeight="1">
      <c r="A37" s="688"/>
      <c r="B37" s="204">
        <v>6</v>
      </c>
      <c r="C37" s="214" t="s">
        <v>448</v>
      </c>
      <c r="D37" s="211" t="s">
        <v>455</v>
      </c>
      <c r="E37" s="211" t="str">
        <f>IF('基本情報登録シート（初めに入力してください）'!$E$6="",データ参照シート!T36,HLOOKUP('基本情報登録シート（初めに入力してください）'!$E$6,データ参照シート!$N$2:$S$42,データ参照シート!M36,FALSE))</f>
        <v>○</v>
      </c>
      <c r="F37" s="445"/>
      <c r="G37" s="217" t="str">
        <f>IF('基本情報登録シート（初めに入力してください）'!$E$6="",データ参照シート!AA36,HLOOKUP('基本情報登録シート（初めに入力してください）'!$E$6,データ参照シート!$U$2:$Z$42,データ参照シート!M36,FALSE))</f>
        <v xml:space="preserve"> </v>
      </c>
    </row>
    <row r="38" spans="1:7" ht="30" customHeight="1">
      <c r="A38" s="688"/>
      <c r="B38" s="205">
        <v>7</v>
      </c>
      <c r="C38" s="215" t="s">
        <v>518</v>
      </c>
      <c r="D38" s="212" t="s">
        <v>456</v>
      </c>
      <c r="E38" s="212" t="str">
        <f>IF('基本情報登録シート（初めに入力してください）'!$E$6="",データ参照シート!T37,HLOOKUP('基本情報登録シート（初めに入力してください）'!$E$6,データ参照シート!$N$2:$S$42,データ参照シート!M37,FALSE))</f>
        <v>△</v>
      </c>
      <c r="F38" s="446"/>
      <c r="G38" s="218" t="s">
        <v>1004</v>
      </c>
    </row>
    <row r="39" spans="1:7" ht="30" customHeight="1">
      <c r="A39" s="688"/>
      <c r="B39" s="204">
        <v>8</v>
      </c>
      <c r="C39" s="214" t="s">
        <v>449</v>
      </c>
      <c r="D39" s="211" t="s">
        <v>457</v>
      </c>
      <c r="E39" s="211" t="str">
        <f>IF('基本情報登録シート（初めに入力してください）'!$E$6="",データ参照シート!T38,HLOOKUP('基本情報登録シート（初めに入力してください）'!$E$6,データ参照シート!$N$2:$S$42,データ参照シート!M38,FALSE))</f>
        <v>△</v>
      </c>
      <c r="F39" s="445"/>
      <c r="G39" s="217" t="s">
        <v>1004</v>
      </c>
    </row>
    <row r="40" spans="1:7" ht="30" customHeight="1">
      <c r="A40" s="688"/>
      <c r="B40" s="205">
        <v>9</v>
      </c>
      <c r="C40" s="215" t="s">
        <v>450</v>
      </c>
      <c r="D40" s="212" t="s">
        <v>458</v>
      </c>
      <c r="E40" s="212" t="str">
        <f>IF('基本情報登録シート（初めに入力してください）'!$E$6="",データ参照シート!T39,HLOOKUP('基本情報登録シート（初めに入力してください）'!$E$6,データ参照シート!$N$2:$S$42,データ参照シート!M39,FALSE))</f>
        <v>△</v>
      </c>
      <c r="F40" s="446"/>
      <c r="G40" s="218" t="s">
        <v>1004</v>
      </c>
    </row>
    <row r="41" spans="1:7" ht="30" customHeight="1">
      <c r="A41" s="688"/>
      <c r="B41" s="204">
        <v>10</v>
      </c>
      <c r="C41" s="214" t="s">
        <v>451</v>
      </c>
      <c r="D41" s="211" t="s">
        <v>459</v>
      </c>
      <c r="E41" s="211" t="str">
        <f>IF('基本情報登録シート（初めに入力してください）'!$E$6="",データ参照シート!T40,HLOOKUP('基本情報登録シート（初めに入力してください）'!$E$6,データ参照シート!$N$2:$S$42,データ参照シート!M40,FALSE))</f>
        <v>△</v>
      </c>
      <c r="F41" s="445"/>
      <c r="G41" s="217" t="s">
        <v>1004</v>
      </c>
    </row>
    <row r="42" spans="1:7" ht="97.5" customHeight="1">
      <c r="A42" s="688"/>
      <c r="B42" s="289">
        <v>11</v>
      </c>
      <c r="C42" s="290" t="s">
        <v>445</v>
      </c>
      <c r="D42" s="291" t="s">
        <v>884</v>
      </c>
      <c r="E42" s="291" t="str">
        <f>IF('基本情報登録シート（初めに入力してください）'!$E$6="",データ参照シート!T41,HLOOKUP('基本情報登録シート（初めに入力してください）'!$E$6,データ参照シート!$N$2:$S$42,データ参照シート!M41,FALSE))</f>
        <v>△</v>
      </c>
      <c r="F42" s="446"/>
      <c r="G42" s="220" t="s">
        <v>1033</v>
      </c>
    </row>
    <row r="43" spans="1:7" ht="30" customHeight="1">
      <c r="A43" s="689"/>
      <c r="B43" s="206">
        <v>12</v>
      </c>
      <c r="C43" s="216" t="s">
        <v>341</v>
      </c>
      <c r="D43" s="213" t="s">
        <v>460</v>
      </c>
      <c r="E43" s="213" t="str">
        <f>IF('基本情報登録シート（初めに入力してください）'!$E$6="",データ参照シート!T42,HLOOKUP('基本情報登録シート（初めに入力してください）'!$E$6,データ参照シート!$N$2:$S$42,データ参照シート!M42,FALSE))</f>
        <v>△</v>
      </c>
      <c r="F43" s="448"/>
      <c r="G43" s="219" t="s">
        <v>1004</v>
      </c>
    </row>
    <row r="44" spans="1:7" ht="17.25" customHeight="1"/>
    <row r="45" spans="1:7" ht="17.25" customHeight="1"/>
  </sheetData>
  <mergeCells count="6">
    <mergeCell ref="A1:B1"/>
    <mergeCell ref="B4:B7"/>
    <mergeCell ref="A4:A7"/>
    <mergeCell ref="A35:A43"/>
    <mergeCell ref="A2:A3"/>
    <mergeCell ref="A8:A34"/>
  </mergeCells>
  <phoneticPr fontId="2"/>
  <pageMargins left="0.25" right="0.25" top="0.75" bottom="0.75" header="0.3" footer="0.3"/>
  <pageSetup paperSize="9" scale="5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sheetPr>
  <dimension ref="A1:H12"/>
  <sheetViews>
    <sheetView showGridLines="0" showZeros="0" view="pageBreakPreview" zoomScaleNormal="100" zoomScaleSheetLayoutView="100" workbookViewId="0"/>
  </sheetViews>
  <sheetFormatPr defaultRowHeight="13.5"/>
  <cols>
    <col min="1" max="1" width="1.7265625" style="1" customWidth="1"/>
    <col min="2" max="2" width="10.453125" style="1" customWidth="1"/>
    <col min="3" max="3" width="2.90625" style="1" customWidth="1"/>
    <col min="4" max="4" width="4.54296875" style="1" customWidth="1"/>
    <col min="5" max="8" width="13.54296875" style="1" customWidth="1"/>
    <col min="9" max="9" width="3.6328125" style="1" customWidth="1"/>
    <col min="10" max="16384" width="8.7265625" style="1"/>
  </cols>
  <sheetData>
    <row r="1" spans="1:8" ht="18.75" customHeight="1">
      <c r="A1" s="168" t="s">
        <v>1217</v>
      </c>
      <c r="C1" s="2"/>
      <c r="D1" s="2"/>
      <c r="E1" s="2"/>
      <c r="F1" s="2"/>
      <c r="G1" s="2"/>
      <c r="H1" s="287"/>
    </row>
    <row r="2" spans="1:8" ht="18.75" customHeight="1">
      <c r="A2" s="858" t="s">
        <v>1218</v>
      </c>
      <c r="B2" s="1242"/>
      <c r="C2" s="1242"/>
      <c r="D2" s="1242"/>
      <c r="E2" s="1242"/>
      <c r="F2" s="1242"/>
      <c r="G2" s="1242"/>
      <c r="H2" s="1242"/>
    </row>
    <row r="3" spans="1:8" ht="14.25" thickBot="1"/>
    <row r="4" spans="1:8" ht="37.5" customHeight="1">
      <c r="A4" s="789" t="s">
        <v>923</v>
      </c>
      <c r="B4" s="790"/>
      <c r="C4" s="790"/>
      <c r="D4" s="791"/>
      <c r="E4" s="792"/>
      <c r="F4" s="793"/>
      <c r="G4" s="345" t="s">
        <v>974</v>
      </c>
      <c r="H4" s="487"/>
    </row>
    <row r="5" spans="1:8" ht="42.75" customHeight="1">
      <c r="A5" s="794" t="s">
        <v>986</v>
      </c>
      <c r="B5" s="795"/>
      <c r="C5" s="795"/>
      <c r="D5" s="796"/>
      <c r="E5" s="355" t="s">
        <v>987</v>
      </c>
      <c r="F5" s="803"/>
      <c r="G5" s="804"/>
      <c r="H5" s="805"/>
    </row>
    <row r="6" spans="1:8" ht="30.75" customHeight="1">
      <c r="A6" s="797"/>
      <c r="B6" s="798"/>
      <c r="C6" s="798"/>
      <c r="D6" s="799"/>
      <c r="E6" s="355" t="s">
        <v>1067</v>
      </c>
      <c r="F6" s="803"/>
      <c r="G6" s="804"/>
      <c r="H6" s="805"/>
    </row>
    <row r="7" spans="1:8" ht="135" customHeight="1">
      <c r="A7" s="797"/>
      <c r="B7" s="798"/>
      <c r="C7" s="798"/>
      <c r="D7" s="799"/>
      <c r="E7" s="355" t="s">
        <v>1005</v>
      </c>
      <c r="F7" s="803"/>
      <c r="G7" s="804"/>
      <c r="H7" s="805"/>
    </row>
    <row r="8" spans="1:8" ht="135" customHeight="1">
      <c r="A8" s="800"/>
      <c r="B8" s="801"/>
      <c r="C8" s="801"/>
      <c r="D8" s="802"/>
      <c r="E8" s="355" t="s">
        <v>988</v>
      </c>
      <c r="F8" s="803"/>
      <c r="G8" s="804"/>
      <c r="H8" s="805"/>
    </row>
    <row r="9" spans="1:8" ht="73.5" customHeight="1">
      <c r="A9" s="812" t="s">
        <v>972</v>
      </c>
      <c r="B9" s="813"/>
      <c r="C9" s="813"/>
      <c r="D9" s="766"/>
      <c r="E9" s="803"/>
      <c r="F9" s="814"/>
      <c r="G9" s="814"/>
      <c r="H9" s="815"/>
    </row>
    <row r="10" spans="1:8" ht="135" customHeight="1">
      <c r="A10" s="812" t="s">
        <v>976</v>
      </c>
      <c r="B10" s="813"/>
      <c r="C10" s="813"/>
      <c r="D10" s="766"/>
      <c r="E10" s="803"/>
      <c r="F10" s="814"/>
      <c r="G10" s="814"/>
      <c r="H10" s="815"/>
    </row>
    <row r="11" spans="1:8" ht="135" customHeight="1">
      <c r="A11" s="812" t="s">
        <v>975</v>
      </c>
      <c r="B11" s="813"/>
      <c r="C11" s="813"/>
      <c r="D11" s="766"/>
      <c r="E11" s="803"/>
      <c r="F11" s="814"/>
      <c r="G11" s="814"/>
      <c r="H11" s="815"/>
    </row>
    <row r="12" spans="1:8" ht="135" customHeight="1" thickBot="1">
      <c r="A12" s="806" t="s">
        <v>973</v>
      </c>
      <c r="B12" s="807"/>
      <c r="C12" s="807"/>
      <c r="D12" s="808"/>
      <c r="E12" s="809"/>
      <c r="F12" s="810"/>
      <c r="G12" s="810"/>
      <c r="H12" s="811"/>
    </row>
  </sheetData>
  <sheetProtection sheet="1" objects="1" scenarios="1"/>
  <dataConsolidate/>
  <mergeCells count="16">
    <mergeCell ref="A2:H2"/>
    <mergeCell ref="A4:D4"/>
    <mergeCell ref="E4:F4"/>
    <mergeCell ref="A5:D8"/>
    <mergeCell ref="F5:H5"/>
    <mergeCell ref="F6:H6"/>
    <mergeCell ref="F7:H7"/>
    <mergeCell ref="F8:H8"/>
    <mergeCell ref="A12:D12"/>
    <mergeCell ref="E12:H12"/>
    <mergeCell ref="A9:D9"/>
    <mergeCell ref="E9:H9"/>
    <mergeCell ref="A10:D10"/>
    <mergeCell ref="E10:H10"/>
    <mergeCell ref="A11:D11"/>
    <mergeCell ref="E11:H11"/>
  </mergeCells>
  <phoneticPr fontId="2"/>
  <pageMargins left="0.43307086614173229" right="0" top="0.15748031496062992" bottom="0.15748031496062992" header="0.31496062992125984" footer="0.31496062992125984"/>
  <pageSetup paperSize="9" scale="90" fitToHeight="0" orientation="portrait" blackAndWhite="1" r:id="rId1"/>
  <headerFooter alignWithMargins="0">
    <oddFooter xml:space="preserve">&amp;R&amp;"ＭＳ 明朝,標準"&amp;6ver.1.06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F100"/>
  <sheetViews>
    <sheetView showGridLines="0" view="pageBreakPreview" zoomScaleNormal="100" zoomScaleSheetLayoutView="100" workbookViewId="0">
      <pane xSplit="1" ySplit="1" topLeftCell="B2" activePane="bottomRight" state="frozen"/>
      <selection activeCell="L46" sqref="L46"/>
      <selection pane="topRight" activeCell="L46" sqref="L46"/>
      <selection pane="bottomLeft" activeCell="L46" sqref="L46"/>
      <selection pane="bottomRight"/>
    </sheetView>
  </sheetViews>
  <sheetFormatPr defaultRowHeight="15" customHeight="1"/>
  <cols>
    <col min="1" max="1" width="9" style="74" bestFit="1" customWidth="1"/>
    <col min="2" max="2" width="26.7265625" style="74" customWidth="1"/>
    <col min="3" max="3" width="25.90625" style="74" customWidth="1"/>
    <col min="4" max="4" width="8.7265625" style="74"/>
    <col min="5" max="5" width="8.7265625" style="74" customWidth="1"/>
    <col min="6" max="6" width="23" style="74" customWidth="1"/>
    <col min="7" max="7" width="8.7265625" style="74" customWidth="1"/>
    <col min="8" max="16384" width="8.7265625" style="74"/>
  </cols>
  <sheetData>
    <row r="1" spans="1:6" ht="25.9" customHeight="1">
      <c r="A1" s="71" t="s">
        <v>114</v>
      </c>
      <c r="B1" s="72" t="s">
        <v>135</v>
      </c>
      <c r="C1" s="73" t="s">
        <v>115</v>
      </c>
      <c r="D1" s="74" t="s">
        <v>924</v>
      </c>
    </row>
    <row r="2" spans="1:6" ht="17.850000000000001" customHeight="1">
      <c r="A2" s="75">
        <v>1</v>
      </c>
      <c r="B2" s="76" t="s">
        <v>136</v>
      </c>
      <c r="C2" s="77" t="s">
        <v>116</v>
      </c>
      <c r="D2" s="74" t="s">
        <v>925</v>
      </c>
    </row>
    <row r="3" spans="1:6" ht="18.75" customHeight="1">
      <c r="A3" s="75">
        <v>2</v>
      </c>
      <c r="B3" s="76" t="s">
        <v>137</v>
      </c>
      <c r="C3" s="77" t="s">
        <v>116</v>
      </c>
      <c r="D3" s="74" t="s">
        <v>926</v>
      </c>
    </row>
    <row r="4" spans="1:6" ht="17.850000000000001" customHeight="1">
      <c r="A4" s="75">
        <v>3</v>
      </c>
      <c r="B4" s="76" t="s">
        <v>138</v>
      </c>
      <c r="C4" s="77" t="s">
        <v>117</v>
      </c>
      <c r="D4" s="74" t="s">
        <v>927</v>
      </c>
    </row>
    <row r="5" spans="1:6" ht="18.600000000000001" customHeight="1">
      <c r="A5" s="75">
        <v>4</v>
      </c>
      <c r="B5" s="76" t="s">
        <v>139</v>
      </c>
      <c r="C5" s="77" t="s">
        <v>117</v>
      </c>
      <c r="D5" s="74" t="s">
        <v>928</v>
      </c>
    </row>
    <row r="6" spans="1:6" ht="18.600000000000001" customHeight="1">
      <c r="A6" s="75">
        <v>5</v>
      </c>
      <c r="B6" s="76" t="s">
        <v>140</v>
      </c>
      <c r="C6" s="77" t="s">
        <v>141</v>
      </c>
      <c r="D6" s="74" t="s">
        <v>929</v>
      </c>
    </row>
    <row r="7" spans="1:6" ht="17.850000000000001" customHeight="1">
      <c r="A7" s="75">
        <v>6</v>
      </c>
      <c r="B7" s="76" t="s">
        <v>142</v>
      </c>
      <c r="C7" s="77" t="s">
        <v>118</v>
      </c>
      <c r="D7" s="74" t="s">
        <v>930</v>
      </c>
      <c r="F7" s="78"/>
    </row>
    <row r="8" spans="1:6" ht="18" customHeight="1">
      <c r="A8" s="75">
        <v>7</v>
      </c>
      <c r="B8" s="76" t="s">
        <v>143</v>
      </c>
      <c r="C8" s="77" t="s">
        <v>118</v>
      </c>
      <c r="D8" s="74" t="s">
        <v>931</v>
      </c>
      <c r="F8" s="78" t="s">
        <v>144</v>
      </c>
    </row>
    <row r="9" spans="1:6" ht="18.75" customHeight="1">
      <c r="A9" s="75">
        <v>8</v>
      </c>
      <c r="B9" s="76" t="s">
        <v>145</v>
      </c>
      <c r="C9" s="77" t="s">
        <v>118</v>
      </c>
      <c r="D9" s="74" t="s">
        <v>932</v>
      </c>
      <c r="F9" s="78" t="s">
        <v>146</v>
      </c>
    </row>
    <row r="10" spans="1:6" ht="17.850000000000001" customHeight="1">
      <c r="A10" s="75">
        <v>9</v>
      </c>
      <c r="B10" s="76" t="s">
        <v>147</v>
      </c>
      <c r="C10" s="77" t="s">
        <v>119</v>
      </c>
      <c r="D10" s="74" t="s">
        <v>933</v>
      </c>
    </row>
    <row r="11" spans="1:6" ht="18" customHeight="1">
      <c r="A11" s="75">
        <v>10</v>
      </c>
      <c r="B11" s="76" t="s">
        <v>148</v>
      </c>
      <c r="C11" s="77" t="s">
        <v>119</v>
      </c>
      <c r="D11" s="74" t="s">
        <v>934</v>
      </c>
      <c r="F11" s="79" t="s">
        <v>149</v>
      </c>
    </row>
    <row r="12" spans="1:6" ht="18" customHeight="1">
      <c r="A12" s="75">
        <v>11</v>
      </c>
      <c r="B12" s="76" t="s">
        <v>150</v>
      </c>
      <c r="C12" s="77" t="s">
        <v>119</v>
      </c>
      <c r="D12" s="74" t="s">
        <v>935</v>
      </c>
      <c r="F12" s="79" t="s">
        <v>151</v>
      </c>
    </row>
    <row r="13" spans="1:6" ht="18" customHeight="1">
      <c r="A13" s="75">
        <v>12</v>
      </c>
      <c r="B13" s="76" t="s">
        <v>152</v>
      </c>
      <c r="C13" s="77" t="s">
        <v>119</v>
      </c>
      <c r="D13" s="74" t="s">
        <v>936</v>
      </c>
    </row>
    <row r="14" spans="1:6" ht="18" customHeight="1">
      <c r="A14" s="75">
        <v>13</v>
      </c>
      <c r="B14" s="76" t="s">
        <v>153</v>
      </c>
      <c r="C14" s="77" t="s">
        <v>119</v>
      </c>
      <c r="D14" s="74" t="s">
        <v>937</v>
      </c>
      <c r="F14" s="79" t="s">
        <v>154</v>
      </c>
    </row>
    <row r="15" spans="1:6" ht="18" customHeight="1">
      <c r="A15" s="75">
        <v>14</v>
      </c>
      <c r="B15" s="76" t="s">
        <v>155</v>
      </c>
      <c r="C15" s="77" t="s">
        <v>119</v>
      </c>
      <c r="D15" s="74" t="s">
        <v>938</v>
      </c>
      <c r="F15" s="79" t="s">
        <v>156</v>
      </c>
    </row>
    <row r="16" spans="1:6" ht="18" customHeight="1">
      <c r="A16" s="75">
        <v>15</v>
      </c>
      <c r="B16" s="76" t="s">
        <v>157</v>
      </c>
      <c r="C16" s="77" t="s">
        <v>119</v>
      </c>
      <c r="D16" s="74" t="s">
        <v>939</v>
      </c>
      <c r="F16" s="79" t="s">
        <v>158</v>
      </c>
    </row>
    <row r="17" spans="1:6" ht="18" customHeight="1">
      <c r="A17" s="75">
        <v>16</v>
      </c>
      <c r="B17" s="76" t="s">
        <v>159</v>
      </c>
      <c r="C17" s="77" t="s">
        <v>119</v>
      </c>
      <c r="D17" s="74" t="s">
        <v>940</v>
      </c>
      <c r="F17" s="79" t="s">
        <v>160</v>
      </c>
    </row>
    <row r="18" spans="1:6" ht="18" customHeight="1">
      <c r="A18" s="75">
        <v>17</v>
      </c>
      <c r="B18" s="76" t="s">
        <v>161</v>
      </c>
      <c r="C18" s="77" t="s">
        <v>119</v>
      </c>
      <c r="D18" s="74" t="s">
        <v>941</v>
      </c>
    </row>
    <row r="19" spans="1:6" ht="18" customHeight="1">
      <c r="A19" s="75">
        <v>18</v>
      </c>
      <c r="B19" s="76" t="s">
        <v>162</v>
      </c>
      <c r="C19" s="77" t="s">
        <v>119</v>
      </c>
      <c r="D19" s="74" t="s">
        <v>942</v>
      </c>
      <c r="F19" s="79" t="s">
        <v>163</v>
      </c>
    </row>
    <row r="20" spans="1:6" ht="18" customHeight="1">
      <c r="A20" s="75">
        <v>19</v>
      </c>
      <c r="B20" s="76" t="s">
        <v>164</v>
      </c>
      <c r="C20" s="77" t="s">
        <v>119</v>
      </c>
      <c r="D20" s="74" t="s">
        <v>943</v>
      </c>
      <c r="F20" s="79" t="s">
        <v>165</v>
      </c>
    </row>
    <row r="21" spans="1:6" ht="18" customHeight="1">
      <c r="A21" s="75">
        <v>20</v>
      </c>
      <c r="B21" s="76" t="s">
        <v>166</v>
      </c>
      <c r="C21" s="77" t="s">
        <v>119</v>
      </c>
      <c r="D21" s="74" t="s">
        <v>944</v>
      </c>
    </row>
    <row r="22" spans="1:6" ht="18" customHeight="1">
      <c r="A22" s="75">
        <v>21</v>
      </c>
      <c r="B22" s="76" t="s">
        <v>167</v>
      </c>
      <c r="C22" s="77" t="s">
        <v>119</v>
      </c>
      <c r="D22" s="74" t="s">
        <v>945</v>
      </c>
      <c r="F22" s="79" t="s">
        <v>168</v>
      </c>
    </row>
    <row r="23" spans="1:6" ht="18" customHeight="1">
      <c r="A23" s="75">
        <v>22</v>
      </c>
      <c r="B23" s="76" t="s">
        <v>169</v>
      </c>
      <c r="C23" s="77" t="s">
        <v>119</v>
      </c>
      <c r="D23" s="74" t="s">
        <v>946</v>
      </c>
      <c r="F23" s="79" t="s">
        <v>170</v>
      </c>
    </row>
    <row r="24" spans="1:6" ht="18" customHeight="1">
      <c r="A24" s="75">
        <v>23</v>
      </c>
      <c r="B24" s="76" t="s">
        <v>171</v>
      </c>
      <c r="C24" s="77" t="s">
        <v>119</v>
      </c>
      <c r="D24" s="74" t="s">
        <v>947</v>
      </c>
    </row>
    <row r="25" spans="1:6" ht="18" customHeight="1">
      <c r="A25" s="75">
        <v>24</v>
      </c>
      <c r="B25" s="76" t="s">
        <v>172</v>
      </c>
      <c r="C25" s="77" t="s">
        <v>119</v>
      </c>
      <c r="D25" s="74" t="s">
        <v>948</v>
      </c>
      <c r="F25" s="79" t="s">
        <v>173</v>
      </c>
    </row>
    <row r="26" spans="1:6" ht="18" customHeight="1">
      <c r="A26" s="75">
        <v>25</v>
      </c>
      <c r="B26" s="76" t="s">
        <v>174</v>
      </c>
      <c r="C26" s="77" t="s">
        <v>119</v>
      </c>
      <c r="D26" s="74" t="s">
        <v>949</v>
      </c>
      <c r="F26" s="79" t="s">
        <v>175</v>
      </c>
    </row>
    <row r="27" spans="1:6" ht="18" customHeight="1">
      <c r="A27" s="75">
        <v>26</v>
      </c>
      <c r="B27" s="76" t="s">
        <v>176</v>
      </c>
      <c r="C27" s="77" t="s">
        <v>119</v>
      </c>
      <c r="D27" s="74" t="s">
        <v>950</v>
      </c>
      <c r="F27" s="79" t="s">
        <v>177</v>
      </c>
    </row>
    <row r="28" spans="1:6" ht="18" customHeight="1">
      <c r="A28" s="75">
        <v>27</v>
      </c>
      <c r="B28" s="76" t="s">
        <v>178</v>
      </c>
      <c r="C28" s="77" t="s">
        <v>119</v>
      </c>
      <c r="D28" s="74" t="s">
        <v>951</v>
      </c>
    </row>
    <row r="29" spans="1:6" ht="18" customHeight="1">
      <c r="A29" s="75">
        <v>28</v>
      </c>
      <c r="B29" s="76" t="s">
        <v>179</v>
      </c>
      <c r="C29" s="77" t="s">
        <v>119</v>
      </c>
      <c r="D29" s="74" t="s">
        <v>952</v>
      </c>
      <c r="F29" s="79" t="s">
        <v>120</v>
      </c>
    </row>
    <row r="30" spans="1:6" ht="18" customHeight="1">
      <c r="A30" s="75">
        <v>29</v>
      </c>
      <c r="B30" s="76" t="s">
        <v>180</v>
      </c>
      <c r="C30" s="77" t="s">
        <v>119</v>
      </c>
      <c r="D30" s="74" t="s">
        <v>953</v>
      </c>
      <c r="F30" s="79" t="s">
        <v>121</v>
      </c>
    </row>
    <row r="31" spans="1:6" ht="18" customHeight="1">
      <c r="A31" s="75">
        <v>30</v>
      </c>
      <c r="B31" s="76" t="s">
        <v>24</v>
      </c>
      <c r="C31" s="77" t="s">
        <v>119</v>
      </c>
      <c r="D31" s="74" t="s">
        <v>954</v>
      </c>
    </row>
    <row r="32" spans="1:6" ht="18" customHeight="1">
      <c r="A32" s="75">
        <v>31</v>
      </c>
      <c r="B32" s="76" t="s">
        <v>25</v>
      </c>
      <c r="C32" s="77" t="s">
        <v>119</v>
      </c>
      <c r="D32" s="74" t="s">
        <v>955</v>
      </c>
      <c r="F32" s="79" t="s">
        <v>26</v>
      </c>
    </row>
    <row r="33" spans="1:6" ht="18.75" customHeight="1">
      <c r="A33" s="75">
        <v>32</v>
      </c>
      <c r="B33" s="76" t="s">
        <v>27</v>
      </c>
      <c r="C33" s="77" t="s">
        <v>119</v>
      </c>
      <c r="D33" s="74" t="s">
        <v>956</v>
      </c>
      <c r="F33" s="79" t="s">
        <v>194</v>
      </c>
    </row>
    <row r="34" spans="1:6" ht="17.850000000000001" customHeight="1">
      <c r="A34" s="75">
        <v>33</v>
      </c>
      <c r="B34" s="76" t="s">
        <v>28</v>
      </c>
      <c r="C34" s="77" t="s">
        <v>122</v>
      </c>
      <c r="D34" s="74" t="s">
        <v>957</v>
      </c>
    </row>
    <row r="35" spans="1:6" ht="18" customHeight="1">
      <c r="A35" s="75">
        <v>34</v>
      </c>
      <c r="B35" s="76" t="s">
        <v>29</v>
      </c>
      <c r="C35" s="77" t="s">
        <v>122</v>
      </c>
      <c r="D35" s="74" t="s">
        <v>958</v>
      </c>
    </row>
    <row r="36" spans="1:6" ht="18" customHeight="1">
      <c r="A36" s="75">
        <v>35</v>
      </c>
      <c r="B36" s="76" t="s">
        <v>30</v>
      </c>
      <c r="C36" s="77" t="s">
        <v>122</v>
      </c>
      <c r="D36" s="74" t="s">
        <v>959</v>
      </c>
      <c r="F36" s="79">
        <v>1</v>
      </c>
    </row>
    <row r="37" spans="1:6" ht="18.75" customHeight="1">
      <c r="A37" s="75">
        <v>36</v>
      </c>
      <c r="B37" s="76" t="s">
        <v>31</v>
      </c>
      <c r="C37" s="77" t="s">
        <v>122</v>
      </c>
      <c r="D37" s="74" t="s">
        <v>960</v>
      </c>
      <c r="F37" s="79">
        <v>2</v>
      </c>
    </row>
    <row r="38" spans="1:6" ht="17.100000000000001" customHeight="1">
      <c r="A38" s="75">
        <v>37</v>
      </c>
      <c r="B38" s="76" t="s">
        <v>32</v>
      </c>
      <c r="C38" s="77" t="s">
        <v>123</v>
      </c>
      <c r="D38" s="74" t="s">
        <v>961</v>
      </c>
      <c r="F38" s="79">
        <v>3</v>
      </c>
    </row>
    <row r="39" spans="1:6" ht="18" customHeight="1">
      <c r="A39" s="75">
        <v>38</v>
      </c>
      <c r="B39" s="76" t="s">
        <v>33</v>
      </c>
      <c r="C39" s="77" t="s">
        <v>123</v>
      </c>
      <c r="D39" s="74" t="s">
        <v>962</v>
      </c>
      <c r="F39" s="79">
        <v>4</v>
      </c>
    </row>
    <row r="40" spans="1:6" ht="18" customHeight="1">
      <c r="A40" s="75">
        <v>39</v>
      </c>
      <c r="B40" s="76" t="s">
        <v>34</v>
      </c>
      <c r="C40" s="77" t="s">
        <v>123</v>
      </c>
      <c r="D40" s="74" t="s">
        <v>963</v>
      </c>
    </row>
    <row r="41" spans="1:6" ht="18" customHeight="1">
      <c r="A41" s="75">
        <v>40</v>
      </c>
      <c r="B41" s="76" t="s">
        <v>35</v>
      </c>
      <c r="C41" s="77" t="s">
        <v>123</v>
      </c>
      <c r="D41" s="74" t="s">
        <v>964</v>
      </c>
      <c r="F41" s="79" t="s">
        <v>204</v>
      </c>
    </row>
    <row r="42" spans="1:6" ht="18.75" customHeight="1">
      <c r="A42" s="75">
        <v>41</v>
      </c>
      <c r="B42" s="76" t="s">
        <v>36</v>
      </c>
      <c r="C42" s="77" t="s">
        <v>123</v>
      </c>
      <c r="D42" s="74" t="s">
        <v>965</v>
      </c>
      <c r="F42" s="79" t="s">
        <v>205</v>
      </c>
    </row>
    <row r="43" spans="1:6" ht="17.850000000000001" customHeight="1">
      <c r="A43" s="75">
        <v>42</v>
      </c>
      <c r="B43" s="76" t="s">
        <v>37</v>
      </c>
      <c r="C43" s="77" t="s">
        <v>124</v>
      </c>
      <c r="D43" s="74" t="s">
        <v>966</v>
      </c>
    </row>
    <row r="44" spans="1:6" ht="18" customHeight="1">
      <c r="A44" s="75">
        <v>43</v>
      </c>
      <c r="B44" s="76" t="s">
        <v>38</v>
      </c>
      <c r="C44" s="77" t="s">
        <v>124</v>
      </c>
      <c r="D44" s="74" t="s">
        <v>967</v>
      </c>
    </row>
    <row r="45" spans="1:6" ht="18" customHeight="1">
      <c r="A45" s="75">
        <v>44</v>
      </c>
      <c r="B45" s="76" t="s">
        <v>39</v>
      </c>
      <c r="C45" s="77" t="s">
        <v>124</v>
      </c>
      <c r="D45" s="74" t="s">
        <v>968</v>
      </c>
    </row>
    <row r="46" spans="1:6" ht="18" customHeight="1">
      <c r="A46" s="75">
        <v>45</v>
      </c>
      <c r="B46" s="76" t="s">
        <v>40</v>
      </c>
      <c r="C46" s="77" t="s">
        <v>124</v>
      </c>
      <c r="D46" s="74" t="s">
        <v>969</v>
      </c>
    </row>
    <row r="47" spans="1:6" ht="18" customHeight="1">
      <c r="A47" s="75">
        <v>46</v>
      </c>
      <c r="B47" s="76" t="s">
        <v>41</v>
      </c>
      <c r="C47" s="77" t="s">
        <v>124</v>
      </c>
      <c r="D47" s="74" t="s">
        <v>970</v>
      </c>
    </row>
    <row r="48" spans="1:6" ht="18" customHeight="1">
      <c r="A48" s="75">
        <v>47</v>
      </c>
      <c r="B48" s="76" t="s">
        <v>42</v>
      </c>
      <c r="C48" s="77" t="s">
        <v>124</v>
      </c>
      <c r="D48" s="74" t="s">
        <v>971</v>
      </c>
    </row>
    <row r="49" spans="1:3" ht="18" customHeight="1">
      <c r="A49" s="75">
        <v>48</v>
      </c>
      <c r="B49" s="76" t="s">
        <v>43</v>
      </c>
      <c r="C49" s="77" t="s">
        <v>124</v>
      </c>
    </row>
    <row r="50" spans="1:3" ht="18.75" customHeight="1">
      <c r="A50" s="75">
        <v>49</v>
      </c>
      <c r="B50" s="76" t="s">
        <v>44</v>
      </c>
      <c r="C50" s="77" t="s">
        <v>124</v>
      </c>
    </row>
    <row r="51" spans="1:3" ht="17.850000000000001" customHeight="1">
      <c r="A51" s="75">
        <v>50</v>
      </c>
      <c r="B51" s="76" t="s">
        <v>45</v>
      </c>
      <c r="C51" s="77" t="s">
        <v>125</v>
      </c>
    </row>
    <row r="52" spans="1:3" ht="18" customHeight="1">
      <c r="A52" s="75">
        <v>51</v>
      </c>
      <c r="B52" s="76" t="s">
        <v>46</v>
      </c>
      <c r="C52" s="77" t="s">
        <v>125</v>
      </c>
    </row>
    <row r="53" spans="1:3" ht="18" customHeight="1">
      <c r="A53" s="75">
        <v>52</v>
      </c>
      <c r="B53" s="76" t="s">
        <v>47</v>
      </c>
      <c r="C53" s="77" t="s">
        <v>125</v>
      </c>
    </row>
    <row r="54" spans="1:3" ht="18" customHeight="1">
      <c r="A54" s="75">
        <v>53</v>
      </c>
      <c r="B54" s="76" t="s">
        <v>48</v>
      </c>
      <c r="C54" s="77" t="s">
        <v>125</v>
      </c>
    </row>
    <row r="55" spans="1:3" ht="18" customHeight="1">
      <c r="A55" s="75">
        <v>54</v>
      </c>
      <c r="B55" s="76" t="s">
        <v>49</v>
      </c>
      <c r="C55" s="77" t="s">
        <v>125</v>
      </c>
    </row>
    <row r="56" spans="1:3" ht="18" customHeight="1">
      <c r="A56" s="75">
        <v>55</v>
      </c>
      <c r="B56" s="76" t="s">
        <v>50</v>
      </c>
      <c r="C56" s="77" t="s">
        <v>125</v>
      </c>
    </row>
    <row r="57" spans="1:3" ht="18" customHeight="1">
      <c r="A57" s="75">
        <v>56</v>
      </c>
      <c r="B57" s="76" t="s">
        <v>51</v>
      </c>
      <c r="C57" s="77" t="s">
        <v>125</v>
      </c>
    </row>
    <row r="58" spans="1:3" ht="18" customHeight="1">
      <c r="A58" s="75">
        <v>57</v>
      </c>
      <c r="B58" s="76" t="s">
        <v>52</v>
      </c>
      <c r="C58" s="77" t="s">
        <v>125</v>
      </c>
    </row>
    <row r="59" spans="1:3" ht="18" customHeight="1">
      <c r="A59" s="75">
        <v>58</v>
      </c>
      <c r="B59" s="76" t="s">
        <v>53</v>
      </c>
      <c r="C59" s="77" t="s">
        <v>125</v>
      </c>
    </row>
    <row r="60" spans="1:3" ht="18" customHeight="1">
      <c r="A60" s="75">
        <v>59</v>
      </c>
      <c r="B60" s="76" t="s">
        <v>54</v>
      </c>
      <c r="C60" s="77" t="s">
        <v>125</v>
      </c>
    </row>
    <row r="61" spans="1:3" ht="18" customHeight="1">
      <c r="A61" s="75">
        <v>60</v>
      </c>
      <c r="B61" s="76" t="s">
        <v>55</v>
      </c>
      <c r="C61" s="77" t="s">
        <v>125</v>
      </c>
    </row>
    <row r="62" spans="1:3" ht="18.600000000000001" customHeight="1">
      <c r="A62" s="75">
        <v>61</v>
      </c>
      <c r="B62" s="76" t="s">
        <v>56</v>
      </c>
      <c r="C62" s="77" t="s">
        <v>125</v>
      </c>
    </row>
    <row r="63" spans="1:3" ht="17.850000000000001" customHeight="1">
      <c r="A63" s="75">
        <v>62</v>
      </c>
      <c r="B63" s="76" t="s">
        <v>57</v>
      </c>
      <c r="C63" s="77" t="s">
        <v>126</v>
      </c>
    </row>
    <row r="64" spans="1:3" ht="18" customHeight="1">
      <c r="A64" s="75">
        <v>63</v>
      </c>
      <c r="B64" s="76" t="s">
        <v>58</v>
      </c>
      <c r="C64" s="77" t="s">
        <v>126</v>
      </c>
    </row>
    <row r="65" spans="1:3" ht="18" customHeight="1">
      <c r="A65" s="75">
        <v>64</v>
      </c>
      <c r="B65" s="76" t="s">
        <v>59</v>
      </c>
      <c r="C65" s="77" t="s">
        <v>126</v>
      </c>
    </row>
    <row r="66" spans="1:3" ht="18" customHeight="1">
      <c r="A66" s="75">
        <v>65</v>
      </c>
      <c r="B66" s="76" t="s">
        <v>60</v>
      </c>
      <c r="C66" s="77" t="s">
        <v>126</v>
      </c>
    </row>
    <row r="67" spans="1:3" ht="18" customHeight="1">
      <c r="A67" s="75">
        <v>66</v>
      </c>
      <c r="B67" s="76" t="s">
        <v>61</v>
      </c>
      <c r="C67" s="77" t="s">
        <v>126</v>
      </c>
    </row>
    <row r="68" spans="1:3" ht="18.75" customHeight="1">
      <c r="A68" s="75">
        <v>67</v>
      </c>
      <c r="B68" s="80" t="s">
        <v>62</v>
      </c>
      <c r="C68" s="77" t="s">
        <v>126</v>
      </c>
    </row>
    <row r="69" spans="1:3" ht="17.850000000000001" customHeight="1">
      <c r="A69" s="75">
        <v>68</v>
      </c>
      <c r="B69" s="76" t="s">
        <v>63</v>
      </c>
      <c r="C69" s="77" t="s">
        <v>127</v>
      </c>
    </row>
    <row r="70" spans="1:3" ht="18" customHeight="1">
      <c r="A70" s="75">
        <v>69</v>
      </c>
      <c r="B70" s="76" t="s">
        <v>64</v>
      </c>
      <c r="C70" s="77" t="s">
        <v>127</v>
      </c>
    </row>
    <row r="71" spans="1:3" ht="18.75" customHeight="1">
      <c r="A71" s="75">
        <v>70</v>
      </c>
      <c r="B71" s="76" t="s">
        <v>65</v>
      </c>
      <c r="C71" s="77" t="s">
        <v>127</v>
      </c>
    </row>
    <row r="72" spans="1:3" ht="17.850000000000001" customHeight="1">
      <c r="A72" s="75">
        <v>71</v>
      </c>
      <c r="B72" s="76" t="s">
        <v>66</v>
      </c>
      <c r="C72" s="77" t="s">
        <v>128</v>
      </c>
    </row>
    <row r="73" spans="1:3" ht="18" customHeight="1">
      <c r="A73" s="75">
        <v>72</v>
      </c>
      <c r="B73" s="76" t="s">
        <v>67</v>
      </c>
      <c r="C73" s="77" t="s">
        <v>128</v>
      </c>
    </row>
    <row r="74" spans="1:3" ht="18" customHeight="1">
      <c r="A74" s="75">
        <v>73</v>
      </c>
      <c r="B74" s="76" t="s">
        <v>68</v>
      </c>
      <c r="C74" s="77" t="s">
        <v>128</v>
      </c>
    </row>
    <row r="75" spans="1:3" ht="18.75" customHeight="1">
      <c r="A75" s="75">
        <v>74</v>
      </c>
      <c r="B75" s="76" t="s">
        <v>69</v>
      </c>
      <c r="C75" s="77" t="s">
        <v>128</v>
      </c>
    </row>
    <row r="76" spans="1:3" ht="17.850000000000001" customHeight="1">
      <c r="A76" s="75">
        <v>75</v>
      </c>
      <c r="B76" s="76" t="s">
        <v>70</v>
      </c>
      <c r="C76" s="77" t="s">
        <v>129</v>
      </c>
    </row>
    <row r="77" spans="1:3" ht="18.75" customHeight="1">
      <c r="A77" s="75">
        <v>76</v>
      </c>
      <c r="B77" s="76" t="s">
        <v>71</v>
      </c>
      <c r="C77" s="77" t="s">
        <v>129</v>
      </c>
    </row>
    <row r="78" spans="1:3" ht="17.850000000000001" customHeight="1">
      <c r="A78" s="75">
        <v>77</v>
      </c>
      <c r="B78" s="76" t="s">
        <v>72</v>
      </c>
      <c r="C78" s="77" t="s">
        <v>129</v>
      </c>
    </row>
    <row r="79" spans="1:3" ht="17.850000000000001" customHeight="1">
      <c r="A79" s="75">
        <v>78</v>
      </c>
      <c r="B79" s="76" t="s">
        <v>73</v>
      </c>
      <c r="C79" s="77" t="s">
        <v>130</v>
      </c>
    </row>
    <row r="80" spans="1:3" ht="18" customHeight="1">
      <c r="A80" s="75">
        <v>79</v>
      </c>
      <c r="B80" s="76" t="s">
        <v>74</v>
      </c>
      <c r="C80" s="77" t="s">
        <v>130</v>
      </c>
    </row>
    <row r="81" spans="1:3" ht="18.75" customHeight="1">
      <c r="A81" s="75">
        <v>80</v>
      </c>
      <c r="B81" s="76" t="s">
        <v>75</v>
      </c>
      <c r="C81" s="77" t="s">
        <v>130</v>
      </c>
    </row>
    <row r="82" spans="1:3" ht="17.850000000000001" customHeight="1">
      <c r="A82" s="75">
        <v>81</v>
      </c>
      <c r="B82" s="76" t="s">
        <v>76</v>
      </c>
      <c r="C82" s="77" t="s">
        <v>131</v>
      </c>
    </row>
    <row r="83" spans="1:3" ht="18.600000000000001" customHeight="1">
      <c r="A83" s="75">
        <v>82</v>
      </c>
      <c r="B83" s="76" t="s">
        <v>77</v>
      </c>
      <c r="C83" s="77" t="s">
        <v>131</v>
      </c>
    </row>
    <row r="84" spans="1:3" ht="17.850000000000001" customHeight="1">
      <c r="A84" s="75">
        <v>83</v>
      </c>
      <c r="B84" s="76" t="s">
        <v>78</v>
      </c>
      <c r="C84" s="77" t="s">
        <v>132</v>
      </c>
    </row>
    <row r="85" spans="1:3" ht="18" customHeight="1">
      <c r="A85" s="75">
        <v>84</v>
      </c>
      <c r="B85" s="76" t="s">
        <v>79</v>
      </c>
      <c r="C85" s="77" t="s">
        <v>132</v>
      </c>
    </row>
    <row r="86" spans="1:3" ht="18.75" customHeight="1">
      <c r="A86" s="75">
        <v>85</v>
      </c>
      <c r="B86" s="76" t="s">
        <v>80</v>
      </c>
      <c r="C86" s="77" t="s">
        <v>132</v>
      </c>
    </row>
    <row r="87" spans="1:3" ht="17.850000000000001" customHeight="1">
      <c r="A87" s="75">
        <v>86</v>
      </c>
      <c r="B87" s="76" t="s">
        <v>81</v>
      </c>
      <c r="C87" s="77" t="s">
        <v>133</v>
      </c>
    </row>
    <row r="88" spans="1:3" ht="18.75" customHeight="1">
      <c r="A88" s="75">
        <v>87</v>
      </c>
      <c r="B88" s="76" t="s">
        <v>82</v>
      </c>
      <c r="C88" s="77" t="s">
        <v>133</v>
      </c>
    </row>
    <row r="89" spans="1:3" ht="17.850000000000001" customHeight="1">
      <c r="A89" s="75">
        <v>88</v>
      </c>
      <c r="B89" s="76" t="s">
        <v>83</v>
      </c>
      <c r="C89" s="77" t="s">
        <v>84</v>
      </c>
    </row>
    <row r="90" spans="1:3" ht="18" customHeight="1">
      <c r="A90" s="75">
        <v>89</v>
      </c>
      <c r="B90" s="76" t="s">
        <v>85</v>
      </c>
      <c r="C90" s="77" t="s">
        <v>84</v>
      </c>
    </row>
    <row r="91" spans="1:3" ht="18" customHeight="1">
      <c r="A91" s="75">
        <v>90</v>
      </c>
      <c r="B91" s="76" t="s">
        <v>86</v>
      </c>
      <c r="C91" s="77" t="s">
        <v>84</v>
      </c>
    </row>
    <row r="92" spans="1:3" ht="18" customHeight="1">
      <c r="A92" s="75">
        <v>91</v>
      </c>
      <c r="B92" s="76" t="s">
        <v>87</v>
      </c>
      <c r="C92" s="77" t="s">
        <v>84</v>
      </c>
    </row>
    <row r="93" spans="1:3" ht="18" customHeight="1">
      <c r="A93" s="75">
        <v>92</v>
      </c>
      <c r="B93" s="76" t="s">
        <v>88</v>
      </c>
      <c r="C93" s="77" t="s">
        <v>84</v>
      </c>
    </row>
    <row r="94" spans="1:3" ht="18" customHeight="1">
      <c r="A94" s="75">
        <v>93</v>
      </c>
      <c r="B94" s="76" t="s">
        <v>89</v>
      </c>
      <c r="C94" s="77" t="s">
        <v>84</v>
      </c>
    </row>
    <row r="95" spans="1:3" ht="18" customHeight="1">
      <c r="A95" s="75">
        <v>94</v>
      </c>
      <c r="B95" s="76" t="s">
        <v>90</v>
      </c>
      <c r="C95" s="77" t="s">
        <v>84</v>
      </c>
    </row>
    <row r="96" spans="1:3" ht="18" customHeight="1">
      <c r="A96" s="75">
        <v>95</v>
      </c>
      <c r="B96" s="76" t="s">
        <v>91</v>
      </c>
      <c r="C96" s="77" t="s">
        <v>84</v>
      </c>
    </row>
    <row r="97" spans="1:3" ht="18.75" customHeight="1">
      <c r="A97" s="75">
        <v>96</v>
      </c>
      <c r="B97" s="76" t="s">
        <v>92</v>
      </c>
      <c r="C97" s="77" t="s">
        <v>84</v>
      </c>
    </row>
    <row r="98" spans="1:3" ht="17.850000000000001" customHeight="1">
      <c r="A98" s="75">
        <v>97</v>
      </c>
      <c r="B98" s="76" t="s">
        <v>93</v>
      </c>
      <c r="C98" s="77" t="s">
        <v>94</v>
      </c>
    </row>
    <row r="99" spans="1:3" ht="18.600000000000001" customHeight="1">
      <c r="A99" s="75">
        <v>98</v>
      </c>
      <c r="B99" s="76" t="s">
        <v>95</v>
      </c>
      <c r="C99" s="77" t="s">
        <v>94</v>
      </c>
    </row>
    <row r="100" spans="1:3" ht="22.7" customHeight="1">
      <c r="A100" s="75">
        <v>99</v>
      </c>
      <c r="B100" s="76" t="s">
        <v>96</v>
      </c>
      <c r="C100" s="77" t="s">
        <v>134</v>
      </c>
    </row>
  </sheetData>
  <phoneticPr fontId="2"/>
  <pageMargins left="0.70866141732283472" right="0.70866141732283472" top="0.74803149606299213" bottom="0.74803149606299213" header="0.31496062992125984" footer="0.31496062992125984"/>
  <pageSetup paperSize="9" scale="65" orientation="portrait" blackAndWhite="1"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S37"/>
  <sheetViews>
    <sheetView showGridLines="0" showZeros="0" tabSelected="1" view="pageBreakPreview" zoomScale="85" zoomScaleNormal="85" zoomScaleSheetLayoutView="85" workbookViewId="0"/>
  </sheetViews>
  <sheetFormatPr defaultRowHeight="13.5"/>
  <cols>
    <col min="1" max="1" width="1" style="153" customWidth="1"/>
    <col min="2" max="2" width="1.453125" style="151" customWidth="1"/>
    <col min="3" max="3" width="3" style="152" customWidth="1"/>
    <col min="4" max="4" width="7.81640625" style="152" customWidth="1"/>
    <col min="5" max="5" width="11.90625" style="153" customWidth="1"/>
    <col min="6" max="10" width="14.36328125" style="153" customWidth="1"/>
    <col min="11" max="11" width="1.36328125" style="153" customWidth="1"/>
    <col min="12" max="12" width="1.6328125" style="153" customWidth="1"/>
    <col min="13" max="13" width="1.08984375" style="153" customWidth="1"/>
    <col min="14" max="15" width="6.7265625" style="153" hidden="1" customWidth="1"/>
    <col min="16" max="19" width="7.7265625" style="153" hidden="1" customWidth="1"/>
    <col min="20" max="52" width="4.7265625" style="153" customWidth="1"/>
    <col min="53" max="16384" width="8.7265625" style="153"/>
  </cols>
  <sheetData>
    <row r="1" spans="2:17" ht="7.5" customHeight="1"/>
    <row r="2" spans="2:17" ht="12.75" customHeight="1"/>
    <row r="3" spans="2:17" s="155" customFormat="1" ht="48.95" customHeight="1">
      <c r="B3" s="154"/>
      <c r="C3" s="694" t="s">
        <v>1050</v>
      </c>
      <c r="D3" s="694"/>
      <c r="E3" s="695"/>
      <c r="F3" s="695"/>
      <c r="G3" s="695"/>
      <c r="H3" s="695"/>
      <c r="I3" s="695"/>
      <c r="J3" s="695"/>
    </row>
    <row r="4" spans="2:17" ht="15.75" customHeight="1">
      <c r="B4" s="153"/>
      <c r="C4" s="153"/>
      <c r="D4" s="164">
        <v>1</v>
      </c>
      <c r="E4" s="696" t="s">
        <v>1051</v>
      </c>
      <c r="F4" s="697"/>
      <c r="G4" s="697"/>
      <c r="H4" s="697"/>
      <c r="I4" s="697"/>
      <c r="J4" s="697"/>
      <c r="K4" s="697"/>
      <c r="L4" s="697"/>
      <c r="O4" s="153" t="s">
        <v>316</v>
      </c>
      <c r="P4" s="153" t="s">
        <v>1052</v>
      </c>
    </row>
    <row r="5" spans="2:17" ht="15.75" customHeight="1">
      <c r="B5" s="153"/>
      <c r="C5" s="153"/>
      <c r="D5" s="151"/>
      <c r="E5" s="696" t="s">
        <v>1053</v>
      </c>
      <c r="F5" s="697"/>
      <c r="G5" s="697"/>
      <c r="H5" s="697"/>
      <c r="I5" s="697"/>
      <c r="J5" s="697"/>
      <c r="K5" s="697"/>
      <c r="L5" s="697"/>
      <c r="O5" s="153" t="s">
        <v>317</v>
      </c>
      <c r="P5" s="153" t="s">
        <v>1054</v>
      </c>
    </row>
    <row r="6" spans="2:17" ht="15.75" customHeight="1">
      <c r="B6" s="153"/>
      <c r="C6" s="153"/>
      <c r="D6" s="151"/>
      <c r="E6" s="696" t="s">
        <v>1055</v>
      </c>
      <c r="F6" s="697"/>
      <c r="G6" s="697"/>
      <c r="H6" s="697"/>
      <c r="I6" s="697"/>
      <c r="J6" s="697"/>
      <c r="K6" s="697"/>
      <c r="L6" s="697"/>
    </row>
    <row r="7" spans="2:17" ht="15.75" customHeight="1">
      <c r="B7" s="153"/>
      <c r="C7" s="153"/>
      <c r="D7" s="151"/>
      <c r="E7" s="159"/>
      <c r="F7" s="157"/>
      <c r="G7" s="157"/>
      <c r="H7" s="157"/>
      <c r="I7" s="157"/>
      <c r="J7" s="157"/>
      <c r="K7" s="157"/>
      <c r="L7" s="157"/>
    </row>
    <row r="8" spans="2:17" ht="15.75" customHeight="1">
      <c r="B8" s="153"/>
      <c r="C8" s="153"/>
      <c r="D8" s="151"/>
      <c r="E8" s="153" t="s">
        <v>1056</v>
      </c>
      <c r="Q8" s="158"/>
    </row>
    <row r="9" spans="2:17" ht="3.75" customHeight="1">
      <c r="B9" s="153"/>
      <c r="C9" s="153"/>
      <c r="D9" s="151"/>
    </row>
    <row r="10" spans="2:17" ht="15.75" customHeight="1">
      <c r="B10" s="153"/>
      <c r="C10" s="153"/>
      <c r="D10" s="151"/>
      <c r="E10" s="467"/>
      <c r="F10" s="153" t="s">
        <v>1057</v>
      </c>
    </row>
    <row r="11" spans="2:17" ht="8.25" customHeight="1">
      <c r="B11" s="153"/>
      <c r="C11" s="153"/>
      <c r="D11" s="151"/>
      <c r="E11" s="159"/>
    </row>
    <row r="12" spans="2:17" ht="15.75" customHeight="1">
      <c r="B12" s="153"/>
      <c r="C12" s="153"/>
      <c r="D12" s="151"/>
      <c r="E12" s="468"/>
      <c r="F12" s="153" t="s">
        <v>1058</v>
      </c>
    </row>
    <row r="13" spans="2:17" ht="7.5" customHeight="1">
      <c r="B13" s="153"/>
      <c r="C13" s="153"/>
      <c r="D13" s="151"/>
      <c r="E13" s="469"/>
    </row>
    <row r="14" spans="2:17" ht="15.75" customHeight="1">
      <c r="B14" s="153"/>
      <c r="C14" s="153"/>
      <c r="D14" s="151"/>
      <c r="E14" s="470"/>
      <c r="F14" s="153" t="s">
        <v>1059</v>
      </c>
    </row>
    <row r="15" spans="2:17" ht="15.75" customHeight="1">
      <c r="B15" s="153"/>
      <c r="C15" s="153"/>
      <c r="D15" s="151"/>
      <c r="E15" s="469"/>
    </row>
    <row r="16" spans="2:17" ht="12.75" customHeight="1">
      <c r="B16" s="153"/>
      <c r="C16" s="153"/>
      <c r="D16" s="164">
        <f>D4+1</f>
        <v>2</v>
      </c>
      <c r="E16" s="696" t="s">
        <v>1115</v>
      </c>
      <c r="F16" s="697"/>
      <c r="G16" s="697"/>
      <c r="H16" s="697"/>
      <c r="I16" s="697"/>
      <c r="J16" s="697"/>
      <c r="K16" s="697"/>
      <c r="L16" s="697"/>
    </row>
    <row r="17" spans="2:12" ht="12.75" customHeight="1">
      <c r="B17" s="153"/>
      <c r="C17" s="153"/>
      <c r="D17" s="151"/>
      <c r="E17" s="696"/>
      <c r="F17" s="697"/>
      <c r="G17" s="697"/>
      <c r="H17" s="697"/>
      <c r="I17" s="697"/>
      <c r="J17" s="697"/>
      <c r="K17" s="697"/>
      <c r="L17" s="697"/>
    </row>
    <row r="18" spans="2:12" ht="12.75" customHeight="1">
      <c r="B18" s="153"/>
      <c r="C18" s="153"/>
      <c r="D18" s="164">
        <f>D16+1</f>
        <v>3</v>
      </c>
      <c r="E18" s="696" t="s">
        <v>1060</v>
      </c>
      <c r="F18" s="697"/>
      <c r="G18" s="697"/>
      <c r="H18" s="697"/>
      <c r="I18" s="697"/>
      <c r="J18" s="697"/>
      <c r="K18" s="697"/>
      <c r="L18" s="697"/>
    </row>
    <row r="19" spans="2:12" ht="12.75" customHeight="1">
      <c r="B19" s="153"/>
      <c r="C19" s="153"/>
      <c r="D19" s="151"/>
      <c r="E19" s="696"/>
      <c r="F19" s="697"/>
      <c r="G19" s="697"/>
      <c r="H19" s="697"/>
      <c r="I19" s="697"/>
      <c r="J19" s="697"/>
      <c r="K19" s="697"/>
      <c r="L19" s="697"/>
    </row>
    <row r="20" spans="2:12" ht="12.75" customHeight="1">
      <c r="B20" s="153"/>
      <c r="C20" s="153"/>
      <c r="D20" s="164">
        <f>D18+1</f>
        <v>4</v>
      </c>
      <c r="E20" s="696" t="s">
        <v>1284</v>
      </c>
      <c r="F20" s="697"/>
      <c r="G20" s="697"/>
      <c r="H20" s="697"/>
      <c r="I20" s="697"/>
      <c r="J20" s="697"/>
      <c r="K20" s="697"/>
      <c r="L20" s="697"/>
    </row>
    <row r="21" spans="2:12" ht="12.75" customHeight="1">
      <c r="B21" s="153"/>
      <c r="C21" s="153"/>
      <c r="D21" s="164"/>
      <c r="E21" s="696"/>
      <c r="F21" s="697"/>
      <c r="G21" s="697"/>
      <c r="H21" s="697"/>
      <c r="I21" s="697"/>
      <c r="J21" s="697"/>
      <c r="K21" s="697"/>
      <c r="L21" s="697"/>
    </row>
    <row r="22" spans="2:12" ht="12.75" customHeight="1">
      <c r="B22" s="153"/>
      <c r="C22" s="153"/>
      <c r="D22" s="164">
        <f>D20+1</f>
        <v>5</v>
      </c>
      <c r="E22" s="696" t="s">
        <v>1065</v>
      </c>
      <c r="F22" s="697"/>
      <c r="G22" s="697"/>
      <c r="H22" s="697"/>
      <c r="I22" s="697"/>
      <c r="J22" s="697"/>
      <c r="K22" s="697"/>
      <c r="L22" s="697"/>
    </row>
    <row r="23" spans="2:12" ht="12.75" customHeight="1">
      <c r="B23" s="153"/>
      <c r="C23" s="153"/>
      <c r="D23" s="164"/>
      <c r="E23" s="696" t="s">
        <v>1061</v>
      </c>
      <c r="F23" s="697"/>
      <c r="G23" s="697"/>
      <c r="H23" s="697"/>
      <c r="I23" s="697"/>
      <c r="J23" s="697"/>
      <c r="K23" s="697"/>
      <c r="L23" s="697"/>
    </row>
    <row r="24" spans="2:12" ht="12.75" customHeight="1">
      <c r="B24" s="153"/>
      <c r="C24" s="153"/>
      <c r="D24" s="151"/>
      <c r="E24" s="696"/>
      <c r="F24" s="697"/>
      <c r="G24" s="697"/>
      <c r="H24" s="697"/>
      <c r="I24" s="697"/>
      <c r="J24" s="697"/>
      <c r="K24" s="697"/>
      <c r="L24" s="697"/>
    </row>
    <row r="25" spans="2:12" ht="12.75" customHeight="1">
      <c r="B25" s="153"/>
      <c r="C25" s="153"/>
      <c r="D25" s="164">
        <f>D22+1</f>
        <v>6</v>
      </c>
      <c r="E25" s="696" t="s">
        <v>1062</v>
      </c>
      <c r="F25" s="697"/>
      <c r="G25" s="697"/>
      <c r="H25" s="697"/>
      <c r="I25" s="697"/>
      <c r="J25" s="697"/>
      <c r="K25" s="697"/>
      <c r="L25" s="697"/>
    </row>
    <row r="26" spans="2:12" ht="12.75" customHeight="1">
      <c r="B26" s="153"/>
      <c r="C26" s="153"/>
      <c r="D26" s="151"/>
      <c r="E26" s="152"/>
      <c r="F26" s="157"/>
      <c r="G26" s="157"/>
      <c r="H26" s="157"/>
      <c r="I26" s="157"/>
      <c r="J26" s="157"/>
      <c r="K26" s="157"/>
      <c r="L26" s="157"/>
    </row>
    <row r="27" spans="2:12" ht="12.75" customHeight="1">
      <c r="B27" s="153"/>
      <c r="C27" s="153"/>
      <c r="D27" s="164">
        <f>D25+1</f>
        <v>7</v>
      </c>
      <c r="E27" s="696" t="s">
        <v>1063</v>
      </c>
      <c r="F27" s="697"/>
      <c r="G27" s="697"/>
      <c r="H27" s="697"/>
      <c r="I27" s="697"/>
      <c r="J27" s="697"/>
      <c r="K27" s="697"/>
      <c r="L27" s="697"/>
    </row>
    <row r="28" spans="2:12" ht="12.75" customHeight="1">
      <c r="B28" s="153"/>
      <c r="C28" s="156"/>
      <c r="D28" s="156"/>
      <c r="E28" s="152"/>
      <c r="F28" s="157"/>
      <c r="G28" s="157"/>
      <c r="H28" s="157"/>
      <c r="I28" s="157"/>
      <c r="J28" s="157"/>
      <c r="K28" s="157"/>
      <c r="L28" s="157"/>
    </row>
    <row r="29" spans="2:12" ht="12.75" customHeight="1">
      <c r="B29" s="156"/>
      <c r="C29" s="153"/>
      <c r="D29" s="153"/>
    </row>
    <row r="30" spans="2:12" ht="21.75" hidden="1" customHeight="1">
      <c r="C30" s="160" t="e">
        <f>#REF!+1</f>
        <v>#REF!</v>
      </c>
      <c r="D30" s="165"/>
      <c r="E30" s="161" t="s">
        <v>310</v>
      </c>
      <c r="F30" s="162"/>
      <c r="G30" s="162"/>
      <c r="H30" s="162"/>
      <c r="I30" s="162"/>
      <c r="J30" s="163"/>
    </row>
    <row r="31" spans="2:12">
      <c r="C31" s="159"/>
      <c r="D31" s="159"/>
    </row>
    <row r="32" spans="2:12">
      <c r="C32" s="159"/>
      <c r="D32" s="159"/>
    </row>
    <row r="33" spans="3:4">
      <c r="C33" s="159"/>
      <c r="D33" s="159"/>
    </row>
    <row r="34" spans="3:4">
      <c r="C34" s="159"/>
      <c r="D34" s="159"/>
    </row>
    <row r="35" spans="3:4">
      <c r="C35" s="159"/>
      <c r="D35" s="159"/>
    </row>
    <row r="36" spans="3:4">
      <c r="C36" s="159"/>
      <c r="D36" s="159"/>
    </row>
    <row r="37" spans="3:4">
      <c r="C37" s="159"/>
      <c r="D37" s="159"/>
    </row>
  </sheetData>
  <sheetProtection sheet="1" objects="1" scenarios="1"/>
  <mergeCells count="15">
    <mergeCell ref="E17:L17"/>
    <mergeCell ref="E25:L25"/>
    <mergeCell ref="E27:L27"/>
    <mergeCell ref="E18:L18"/>
    <mergeCell ref="E19:L19"/>
    <mergeCell ref="E20:L20"/>
    <mergeCell ref="E22:L22"/>
    <mergeCell ref="E23:L23"/>
    <mergeCell ref="E24:L24"/>
    <mergeCell ref="E21:L21"/>
    <mergeCell ref="C3:J3"/>
    <mergeCell ref="E4:L4"/>
    <mergeCell ref="E5:L5"/>
    <mergeCell ref="E6:L6"/>
    <mergeCell ref="E16:L16"/>
  </mergeCells>
  <phoneticPr fontId="2"/>
  <hyperlinks>
    <hyperlink ref="E30" location="ファイリング例!A1" display="ファイリング例"/>
  </hyperlinks>
  <pageMargins left="0.51181102362204722" right="0.18" top="0.55118110236220474" bottom="0.43307086614173229"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A1:H42"/>
  <sheetViews>
    <sheetView showGridLines="0" view="pageBreakPreview" zoomScale="70" zoomScaleNormal="85" zoomScaleSheetLayoutView="70" workbookViewId="0">
      <selection sqref="A1:A2"/>
    </sheetView>
  </sheetViews>
  <sheetFormatPr defaultRowHeight="13.5"/>
  <cols>
    <col min="1" max="1" width="3.453125" style="202" bestFit="1" customWidth="1"/>
    <col min="2" max="2" width="4.81640625" style="202" bestFit="1" customWidth="1"/>
    <col min="3" max="3" width="37.54296875" style="202" bestFit="1" customWidth="1"/>
    <col min="4" max="4" width="6.90625" style="202" bestFit="1" customWidth="1"/>
    <col min="5" max="6" width="5.90625" style="202" customWidth="1"/>
    <col min="7" max="7" width="6.36328125" style="202" bestFit="1" customWidth="1"/>
    <col min="8" max="8" width="37.36328125" style="202" customWidth="1"/>
    <col min="9" max="13" width="41.81640625" style="202" customWidth="1"/>
    <col min="14" max="16384" width="8.7265625" style="202"/>
  </cols>
  <sheetData>
    <row r="1" spans="1:8" ht="28.5" customHeight="1">
      <c r="A1" s="691"/>
      <c r="B1" s="203" t="s">
        <v>395</v>
      </c>
      <c r="C1" s="203" t="s">
        <v>394</v>
      </c>
      <c r="D1" s="203" t="s">
        <v>397</v>
      </c>
      <c r="E1" s="203" t="s">
        <v>1031</v>
      </c>
      <c r="F1" s="203" t="s">
        <v>1281</v>
      </c>
      <c r="G1" s="444" t="s">
        <v>1032</v>
      </c>
      <c r="H1" s="203" t="s">
        <v>466</v>
      </c>
    </row>
    <row r="2" spans="1:8" ht="30" customHeight="1">
      <c r="A2" s="692"/>
      <c r="B2" s="471">
        <v>1</v>
      </c>
      <c r="C2" s="472" t="s">
        <v>1077</v>
      </c>
      <c r="D2" s="473" t="s">
        <v>1104</v>
      </c>
      <c r="E2" s="473" t="s">
        <v>1007</v>
      </c>
      <c r="F2" s="473"/>
      <c r="G2" s="474"/>
      <c r="H2" s="475"/>
    </row>
    <row r="3" spans="1:8" ht="30" customHeight="1">
      <c r="A3" s="687" t="s">
        <v>470</v>
      </c>
      <c r="B3" s="699" t="s">
        <v>468</v>
      </c>
      <c r="C3" s="479" t="s">
        <v>1078</v>
      </c>
      <c r="D3" s="480" t="s">
        <v>1105</v>
      </c>
      <c r="E3" s="480" t="s">
        <v>1007</v>
      </c>
      <c r="F3" s="480" t="s">
        <v>1282</v>
      </c>
      <c r="G3" s="481"/>
      <c r="H3" s="482"/>
    </row>
    <row r="4" spans="1:8" ht="30" customHeight="1">
      <c r="A4" s="688"/>
      <c r="B4" s="700"/>
      <c r="C4" s="476" t="s">
        <v>1079</v>
      </c>
      <c r="D4" s="473" t="s">
        <v>1105</v>
      </c>
      <c r="E4" s="473" t="s">
        <v>1007</v>
      </c>
      <c r="F4" s="473"/>
      <c r="G4" s="474"/>
      <c r="H4" s="475"/>
    </row>
    <row r="5" spans="1:8" ht="30" customHeight="1">
      <c r="A5" s="688"/>
      <c r="B5" s="700"/>
      <c r="C5" s="479" t="s">
        <v>1080</v>
      </c>
      <c r="D5" s="480" t="s">
        <v>1105</v>
      </c>
      <c r="E5" s="480" t="s">
        <v>1007</v>
      </c>
      <c r="F5" s="480"/>
      <c r="G5" s="481"/>
      <c r="H5" s="482"/>
    </row>
    <row r="6" spans="1:8" ht="30" customHeight="1">
      <c r="A6" s="689"/>
      <c r="B6" s="701"/>
      <c r="C6" s="472" t="s">
        <v>1081</v>
      </c>
      <c r="D6" s="473" t="s">
        <v>1104</v>
      </c>
      <c r="E6" s="473" t="s">
        <v>1007</v>
      </c>
      <c r="F6" s="473"/>
      <c r="G6" s="474"/>
      <c r="H6" s="475"/>
    </row>
    <row r="7" spans="1:8" ht="30" customHeight="1">
      <c r="A7" s="690" t="s">
        <v>471</v>
      </c>
      <c r="B7" s="483" t="s">
        <v>398</v>
      </c>
      <c r="C7" s="479" t="s">
        <v>1082</v>
      </c>
      <c r="D7" s="480" t="s">
        <v>1105</v>
      </c>
      <c r="E7" s="480" t="s">
        <v>1007</v>
      </c>
      <c r="F7" s="480"/>
      <c r="G7" s="481"/>
      <c r="H7" s="482"/>
    </row>
    <row r="8" spans="1:8" ht="30" customHeight="1">
      <c r="A8" s="698"/>
      <c r="B8" s="477" t="s">
        <v>399</v>
      </c>
      <c r="C8" s="472" t="s">
        <v>1083</v>
      </c>
      <c r="D8" s="473" t="s">
        <v>1104</v>
      </c>
      <c r="E8" s="473" t="s">
        <v>1007</v>
      </c>
      <c r="F8" s="473"/>
      <c r="G8" s="474"/>
      <c r="H8" s="475"/>
    </row>
    <row r="9" spans="1:8" ht="30" customHeight="1">
      <c r="A9" s="698"/>
      <c r="B9" s="483" t="s">
        <v>400</v>
      </c>
      <c r="C9" s="479" t="s">
        <v>1084</v>
      </c>
      <c r="D9" s="480" t="s">
        <v>461</v>
      </c>
      <c r="E9" s="480" t="s">
        <v>1007</v>
      </c>
      <c r="F9" s="480"/>
      <c r="G9" s="481"/>
      <c r="H9" s="482"/>
    </row>
    <row r="10" spans="1:8" ht="30" customHeight="1">
      <c r="A10" s="698"/>
      <c r="B10" s="477" t="s">
        <v>401</v>
      </c>
      <c r="C10" s="472" t="s">
        <v>1085</v>
      </c>
      <c r="D10" s="473" t="s">
        <v>1104</v>
      </c>
      <c r="E10" s="473" t="s">
        <v>1007</v>
      </c>
      <c r="F10" s="473"/>
      <c r="G10" s="474"/>
      <c r="H10" s="475"/>
    </row>
    <row r="11" spans="1:8" ht="30" customHeight="1">
      <c r="A11" s="698"/>
      <c r="B11" s="483" t="s">
        <v>402</v>
      </c>
      <c r="C11" s="479" t="s">
        <v>1086</v>
      </c>
      <c r="D11" s="480" t="s">
        <v>461</v>
      </c>
      <c r="E11" s="480" t="s">
        <v>1003</v>
      </c>
      <c r="F11" s="480"/>
      <c r="G11" s="481"/>
      <c r="H11" s="482"/>
    </row>
    <row r="12" spans="1:8" ht="30" customHeight="1">
      <c r="A12" s="698"/>
      <c r="B12" s="477" t="s">
        <v>403</v>
      </c>
      <c r="C12" s="472" t="s">
        <v>1227</v>
      </c>
      <c r="D12" s="473" t="s">
        <v>1104</v>
      </c>
      <c r="E12" s="473" t="s">
        <v>1007</v>
      </c>
      <c r="F12" s="473"/>
      <c r="G12" s="474"/>
      <c r="H12" s="475"/>
    </row>
    <row r="13" spans="1:8" ht="30" customHeight="1">
      <c r="A13" s="698"/>
      <c r="B13" s="483" t="s">
        <v>404</v>
      </c>
      <c r="C13" s="479" t="s">
        <v>1087</v>
      </c>
      <c r="D13" s="480" t="s">
        <v>1104</v>
      </c>
      <c r="E13" s="480" t="s">
        <v>1007</v>
      </c>
      <c r="F13" s="480"/>
      <c r="G13" s="481"/>
      <c r="H13" s="482"/>
    </row>
    <row r="14" spans="1:8" ht="30" customHeight="1">
      <c r="A14" s="698"/>
      <c r="B14" s="477" t="s">
        <v>405</v>
      </c>
      <c r="C14" s="472" t="s">
        <v>1228</v>
      </c>
      <c r="D14" s="473" t="s">
        <v>1104</v>
      </c>
      <c r="E14" s="473" t="s">
        <v>1014</v>
      </c>
      <c r="F14" s="473"/>
      <c r="G14" s="474"/>
      <c r="H14" s="475"/>
    </row>
    <row r="15" spans="1:8" ht="30" customHeight="1">
      <c r="A15" s="698"/>
      <c r="B15" s="483" t="s">
        <v>406</v>
      </c>
      <c r="C15" s="479" t="s">
        <v>1088</v>
      </c>
      <c r="D15" s="480" t="s">
        <v>1104</v>
      </c>
      <c r="E15" s="480" t="s">
        <v>1007</v>
      </c>
      <c r="F15" s="480"/>
      <c r="G15" s="481"/>
      <c r="H15" s="482"/>
    </row>
    <row r="16" spans="1:8" ht="30" customHeight="1">
      <c r="A16" s="698"/>
      <c r="B16" s="477" t="s">
        <v>407</v>
      </c>
      <c r="C16" s="472" t="s">
        <v>1089</v>
      </c>
      <c r="D16" s="473" t="s">
        <v>461</v>
      </c>
      <c r="E16" s="473" t="s">
        <v>1007</v>
      </c>
      <c r="F16" s="473"/>
      <c r="G16" s="474"/>
      <c r="H16" s="475"/>
    </row>
    <row r="17" spans="1:8" ht="30" customHeight="1">
      <c r="A17" s="698"/>
      <c r="B17" s="483" t="s">
        <v>408</v>
      </c>
      <c r="C17" s="479" t="s">
        <v>1207</v>
      </c>
      <c r="D17" s="480" t="s">
        <v>461</v>
      </c>
      <c r="E17" s="480" t="s">
        <v>1007</v>
      </c>
      <c r="F17" s="480"/>
      <c r="G17" s="481"/>
      <c r="H17" s="482"/>
    </row>
    <row r="18" spans="1:8" ht="30" customHeight="1">
      <c r="A18" s="698"/>
      <c r="B18" s="477" t="s">
        <v>409</v>
      </c>
      <c r="C18" s="472" t="s">
        <v>1090</v>
      </c>
      <c r="D18" s="473" t="s">
        <v>461</v>
      </c>
      <c r="E18" s="473" t="s">
        <v>1007</v>
      </c>
      <c r="F18" s="473"/>
      <c r="G18" s="474"/>
      <c r="H18" s="478"/>
    </row>
    <row r="19" spans="1:8" ht="30" customHeight="1">
      <c r="A19" s="698"/>
      <c r="B19" s="483" t="s">
        <v>410</v>
      </c>
      <c r="C19" s="479" t="s">
        <v>1229</v>
      </c>
      <c r="D19" s="480" t="s">
        <v>461</v>
      </c>
      <c r="E19" s="480" t="s">
        <v>1007</v>
      </c>
      <c r="F19" s="480"/>
      <c r="G19" s="481"/>
      <c r="H19" s="484"/>
    </row>
    <row r="20" spans="1:8" ht="30" customHeight="1">
      <c r="A20" s="698"/>
      <c r="B20" s="477" t="s">
        <v>411</v>
      </c>
      <c r="C20" s="472" t="s">
        <v>1230</v>
      </c>
      <c r="D20" s="473" t="s">
        <v>461</v>
      </c>
      <c r="E20" s="473" t="s">
        <v>1007</v>
      </c>
      <c r="F20" s="473"/>
      <c r="G20" s="474"/>
      <c r="H20" s="478"/>
    </row>
    <row r="21" spans="1:8" ht="30" customHeight="1">
      <c r="A21" s="698"/>
      <c r="B21" s="483" t="s">
        <v>412</v>
      </c>
      <c r="C21" s="479" t="s">
        <v>1219</v>
      </c>
      <c r="D21" s="480" t="s">
        <v>461</v>
      </c>
      <c r="E21" s="480" t="s">
        <v>1003</v>
      </c>
      <c r="F21" s="480"/>
      <c r="G21" s="481"/>
      <c r="H21" s="482" t="s">
        <v>1106</v>
      </c>
    </row>
    <row r="22" spans="1:8" ht="30" customHeight="1">
      <c r="A22" s="698"/>
      <c r="B22" s="477" t="s">
        <v>413</v>
      </c>
      <c r="C22" s="472" t="s">
        <v>1091</v>
      </c>
      <c r="D22" s="473" t="s">
        <v>461</v>
      </c>
      <c r="E22" s="473" t="s">
        <v>1003</v>
      </c>
      <c r="F22" s="473"/>
      <c r="G22" s="474"/>
      <c r="H22" s="478"/>
    </row>
    <row r="23" spans="1:8" ht="30" customHeight="1">
      <c r="A23" s="698"/>
      <c r="B23" s="483" t="s">
        <v>414</v>
      </c>
      <c r="C23" s="479" t="s">
        <v>1092</v>
      </c>
      <c r="D23" s="480" t="s">
        <v>1104</v>
      </c>
      <c r="E23" s="480" t="s">
        <v>1003</v>
      </c>
      <c r="F23" s="480"/>
      <c r="G23" s="481"/>
      <c r="H23" s="482" t="s">
        <v>1107</v>
      </c>
    </row>
    <row r="24" spans="1:8" ht="30" customHeight="1">
      <c r="A24" s="698"/>
      <c r="B24" s="477" t="s">
        <v>882</v>
      </c>
      <c r="C24" s="472" t="s">
        <v>1093</v>
      </c>
      <c r="D24" s="473" t="s">
        <v>461</v>
      </c>
      <c r="E24" s="473" t="s">
        <v>1003</v>
      </c>
      <c r="F24" s="473"/>
      <c r="G24" s="474"/>
      <c r="H24" s="478" t="s">
        <v>1107</v>
      </c>
    </row>
    <row r="25" spans="1:8" ht="30" customHeight="1">
      <c r="A25" s="698"/>
      <c r="B25" s="483" t="s">
        <v>415</v>
      </c>
      <c r="C25" s="479" t="s">
        <v>1094</v>
      </c>
      <c r="D25" s="480" t="s">
        <v>461</v>
      </c>
      <c r="E25" s="480" t="s">
        <v>1003</v>
      </c>
      <c r="F25" s="480"/>
      <c r="G25" s="481"/>
      <c r="H25" s="484" t="s">
        <v>1120</v>
      </c>
    </row>
    <row r="26" spans="1:8" ht="30" customHeight="1">
      <c r="A26" s="698"/>
      <c r="B26" s="477" t="s">
        <v>416</v>
      </c>
      <c r="C26" s="472" t="s">
        <v>1095</v>
      </c>
      <c r="D26" s="473" t="s">
        <v>461</v>
      </c>
      <c r="E26" s="473" t="s">
        <v>1003</v>
      </c>
      <c r="F26" s="473"/>
      <c r="G26" s="474"/>
      <c r="H26" s="475" t="s">
        <v>1107</v>
      </c>
    </row>
    <row r="27" spans="1:8" ht="30" customHeight="1">
      <c r="A27" s="698"/>
      <c r="B27" s="483" t="s">
        <v>417</v>
      </c>
      <c r="C27" s="479" t="s">
        <v>1096</v>
      </c>
      <c r="D27" s="480" t="s">
        <v>461</v>
      </c>
      <c r="E27" s="480" t="s">
        <v>1003</v>
      </c>
      <c r="F27" s="480"/>
      <c r="G27" s="481"/>
      <c r="H27" s="484" t="s">
        <v>1108</v>
      </c>
    </row>
    <row r="28" spans="1:8" ht="30" customHeight="1">
      <c r="A28" s="698"/>
      <c r="B28" s="477" t="s">
        <v>418</v>
      </c>
      <c r="C28" s="472" t="s">
        <v>443</v>
      </c>
      <c r="D28" s="473" t="s">
        <v>1104</v>
      </c>
      <c r="E28" s="473" t="s">
        <v>1007</v>
      </c>
      <c r="F28" s="473"/>
      <c r="G28" s="474"/>
      <c r="H28" s="475"/>
    </row>
    <row r="29" spans="1:8" ht="30" customHeight="1">
      <c r="A29" s="698"/>
      <c r="B29" s="483" t="s">
        <v>419</v>
      </c>
      <c r="C29" s="479" t="s">
        <v>1097</v>
      </c>
      <c r="D29" s="480" t="s">
        <v>1105</v>
      </c>
      <c r="E29" s="480" t="s">
        <v>1007</v>
      </c>
      <c r="F29" s="480"/>
      <c r="G29" s="481"/>
      <c r="H29" s="482"/>
    </row>
    <row r="30" spans="1:8" ht="30" customHeight="1">
      <c r="A30" s="698"/>
      <c r="B30" s="477" t="s">
        <v>420</v>
      </c>
      <c r="C30" s="472" t="s">
        <v>1098</v>
      </c>
      <c r="D30" s="473" t="s">
        <v>1104</v>
      </c>
      <c r="E30" s="473" t="s">
        <v>1007</v>
      </c>
      <c r="F30" s="473"/>
      <c r="G30" s="474"/>
      <c r="H30" s="475"/>
    </row>
    <row r="31" spans="1:8" ht="30" customHeight="1">
      <c r="A31" s="698"/>
      <c r="B31" s="483" t="s">
        <v>421</v>
      </c>
      <c r="C31" s="479" t="s">
        <v>867</v>
      </c>
      <c r="D31" s="480" t="s">
        <v>461</v>
      </c>
      <c r="E31" s="480" t="s">
        <v>1003</v>
      </c>
      <c r="F31" s="480"/>
      <c r="G31" s="481"/>
      <c r="H31" s="482"/>
    </row>
    <row r="32" spans="1:8" ht="30" customHeight="1">
      <c r="A32" s="698"/>
      <c r="B32" s="477" t="s">
        <v>422</v>
      </c>
      <c r="C32" s="472" t="s">
        <v>1223</v>
      </c>
      <c r="D32" s="473" t="s">
        <v>461</v>
      </c>
      <c r="E32" s="473" t="s">
        <v>1003</v>
      </c>
      <c r="F32" s="473"/>
      <c r="G32" s="474"/>
      <c r="H32" s="475" t="s">
        <v>1225</v>
      </c>
    </row>
    <row r="33" spans="1:8" ht="30" customHeight="1">
      <c r="A33" s="690" t="s">
        <v>472</v>
      </c>
      <c r="B33" s="483">
        <v>4</v>
      </c>
      <c r="C33" s="479" t="s">
        <v>1109</v>
      </c>
      <c r="D33" s="480" t="s">
        <v>1159</v>
      </c>
      <c r="E33" s="480" t="s">
        <v>1221</v>
      </c>
      <c r="F33" s="480"/>
      <c r="G33" s="481"/>
      <c r="H33" s="482"/>
    </row>
    <row r="34" spans="1:8" ht="30" customHeight="1">
      <c r="A34" s="698"/>
      <c r="B34" s="471">
        <v>5</v>
      </c>
      <c r="C34" s="472" t="s">
        <v>1110</v>
      </c>
      <c r="D34" s="473" t="s">
        <v>1159</v>
      </c>
      <c r="E34" s="473" t="s">
        <v>1221</v>
      </c>
      <c r="F34" s="473"/>
      <c r="G34" s="474"/>
      <c r="H34" s="475"/>
    </row>
    <row r="35" spans="1:8" ht="30" customHeight="1">
      <c r="A35" s="698"/>
      <c r="B35" s="485">
        <v>6</v>
      </c>
      <c r="C35" s="479" t="s">
        <v>1099</v>
      </c>
      <c r="D35" s="480" t="s">
        <v>1159</v>
      </c>
      <c r="E35" s="480" t="s">
        <v>1221</v>
      </c>
      <c r="F35" s="480" t="s">
        <v>1283</v>
      </c>
      <c r="G35" s="481"/>
      <c r="H35" s="482"/>
    </row>
    <row r="36" spans="1:8" ht="30" customHeight="1">
      <c r="A36" s="698"/>
      <c r="B36" s="471">
        <v>7</v>
      </c>
      <c r="C36" s="472" t="s">
        <v>1100</v>
      </c>
      <c r="D36" s="473" t="s">
        <v>1159</v>
      </c>
      <c r="E36" s="473" t="s">
        <v>1003</v>
      </c>
      <c r="F36" s="473"/>
      <c r="G36" s="474"/>
      <c r="H36" s="475"/>
    </row>
    <row r="37" spans="1:8" ht="30" customHeight="1">
      <c r="A37" s="698"/>
      <c r="B37" s="485">
        <v>8</v>
      </c>
      <c r="C37" s="479" t="s">
        <v>1101</v>
      </c>
      <c r="D37" s="480" t="s">
        <v>1159</v>
      </c>
      <c r="E37" s="480" t="s">
        <v>1003</v>
      </c>
      <c r="F37" s="480"/>
      <c r="G37" s="481"/>
      <c r="H37" s="482"/>
    </row>
    <row r="38" spans="1:8" ht="30" customHeight="1">
      <c r="A38" s="698"/>
      <c r="B38" s="471">
        <v>9</v>
      </c>
      <c r="C38" s="472" t="s">
        <v>1102</v>
      </c>
      <c r="D38" s="473" t="s">
        <v>1159</v>
      </c>
      <c r="E38" s="473" t="s">
        <v>1003</v>
      </c>
      <c r="F38" s="473"/>
      <c r="G38" s="474"/>
      <c r="H38" s="475"/>
    </row>
    <row r="39" spans="1:8" ht="30" customHeight="1">
      <c r="A39" s="698"/>
      <c r="B39" s="485">
        <v>10</v>
      </c>
      <c r="C39" s="479" t="s">
        <v>1220</v>
      </c>
      <c r="D39" s="480" t="s">
        <v>1159</v>
      </c>
      <c r="E39" s="480" t="s">
        <v>1221</v>
      </c>
      <c r="F39" s="480"/>
      <c r="G39" s="481"/>
      <c r="H39" s="482"/>
    </row>
    <row r="40" spans="1:8" ht="101.25" customHeight="1">
      <c r="A40" s="698"/>
      <c r="B40" s="471">
        <v>11</v>
      </c>
      <c r="C40" s="472" t="s">
        <v>1222</v>
      </c>
      <c r="D40" s="473" t="s">
        <v>1159</v>
      </c>
      <c r="E40" s="473" t="s">
        <v>1224</v>
      </c>
      <c r="F40" s="473"/>
      <c r="G40" s="474"/>
      <c r="H40" s="478" t="s">
        <v>1264</v>
      </c>
    </row>
    <row r="41" spans="1:8" ht="29.25" customHeight="1">
      <c r="A41" s="693"/>
      <c r="B41" s="502">
        <v>12</v>
      </c>
      <c r="C41" s="503" t="s">
        <v>1103</v>
      </c>
      <c r="D41" s="504" t="s">
        <v>1159</v>
      </c>
      <c r="E41" s="504" t="s">
        <v>1003</v>
      </c>
      <c r="F41" s="504"/>
      <c r="G41" s="505"/>
      <c r="H41" s="506" t="s">
        <v>1292</v>
      </c>
    </row>
    <row r="42" spans="1:8" ht="17.25" customHeight="1">
      <c r="G42" s="202" t="s">
        <v>1260</v>
      </c>
    </row>
  </sheetData>
  <sheetProtection sheet="1" objects="1" scenarios="1"/>
  <mergeCells count="5">
    <mergeCell ref="A33:A41"/>
    <mergeCell ref="A1:A2"/>
    <mergeCell ref="A3:A6"/>
    <mergeCell ref="B3:B6"/>
    <mergeCell ref="A7:A32"/>
  </mergeCells>
  <phoneticPr fontId="2"/>
  <dataValidations count="1">
    <dataValidation type="list" allowBlank="1" showInputMessage="1" showErrorMessage="1" sqref="G2:G41">
      <formula1>"○,－"</formula1>
    </dataValidation>
  </dataValidations>
  <pageMargins left="0.23622047244094491" right="0.23622047244094491" top="0.74803149606299213" bottom="0.74803149606299213" header="0.31496062992125984" footer="0.31496062992125984"/>
  <pageSetup paperSize="9" scale="60" orientation="portrait" blackAndWhite="1" r:id="rId1"/>
  <ignoredErrors>
    <ignoredError sqref="B3"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0000"/>
  </sheetPr>
  <dimension ref="A1:J47"/>
  <sheetViews>
    <sheetView showGridLines="0" showZeros="0" view="pageBreakPreview" zoomScaleNormal="100" zoomScaleSheetLayoutView="100" workbookViewId="0">
      <selection activeCell="F10" sqref="F10:H10"/>
    </sheetView>
  </sheetViews>
  <sheetFormatPr defaultRowHeight="13.5"/>
  <cols>
    <col min="1" max="1" width="1.7265625" style="1" customWidth="1"/>
    <col min="2" max="2" width="10.453125" style="1" customWidth="1"/>
    <col min="3" max="3" width="2.90625" style="1" customWidth="1"/>
    <col min="4" max="4" width="4.54296875" style="1" customWidth="1"/>
    <col min="5" max="8" width="13.54296875" style="1" customWidth="1"/>
    <col min="9" max="9" width="3.6328125" style="1" customWidth="1"/>
    <col min="10" max="16384" width="8.7265625" style="1"/>
  </cols>
  <sheetData>
    <row r="1" spans="1:8" ht="18.75" customHeight="1">
      <c r="A1" s="168" t="s">
        <v>319</v>
      </c>
      <c r="C1" s="2"/>
      <c r="D1" s="2"/>
      <c r="E1" s="2"/>
      <c r="F1" s="2"/>
      <c r="G1" s="44"/>
      <c r="H1" s="287"/>
    </row>
    <row r="2" spans="1:8" ht="22.5" customHeight="1">
      <c r="A2" s="708" t="s">
        <v>318</v>
      </c>
      <c r="B2" s="708"/>
      <c r="C2" s="708"/>
      <c r="D2" s="708"/>
      <c r="E2" s="708"/>
      <c r="F2" s="708"/>
      <c r="G2" s="708"/>
      <c r="H2" s="708"/>
    </row>
    <row r="3" spans="1:8" ht="9" customHeight="1" thickBot="1">
      <c r="A3" s="488"/>
      <c r="B3" s="488"/>
      <c r="C3" s="488"/>
      <c r="D3" s="488"/>
      <c r="E3" s="488"/>
      <c r="F3" s="488"/>
      <c r="G3" s="488"/>
      <c r="H3" s="488"/>
    </row>
    <row r="4" spans="1:8" ht="30" customHeight="1">
      <c r="A4" s="709" t="s">
        <v>359</v>
      </c>
      <c r="B4" s="710"/>
      <c r="C4" s="711"/>
      <c r="D4" s="712"/>
      <c r="E4" s="713" t="s">
        <v>479</v>
      </c>
      <c r="F4" s="714"/>
      <c r="G4" s="193" t="s">
        <v>921</v>
      </c>
      <c r="H4" s="360" t="s">
        <v>1066</v>
      </c>
    </row>
    <row r="5" spans="1:8" ht="18.75" customHeight="1">
      <c r="A5" s="715" t="s">
        <v>199</v>
      </c>
      <c r="B5" s="716"/>
      <c r="C5" s="716"/>
      <c r="D5" s="717"/>
      <c r="E5" s="718"/>
      <c r="F5" s="719"/>
      <c r="G5" s="719"/>
      <c r="H5" s="720"/>
    </row>
    <row r="6" spans="1:8" ht="30" customHeight="1">
      <c r="A6" s="702" t="s">
        <v>1</v>
      </c>
      <c r="B6" s="703"/>
      <c r="C6" s="703"/>
      <c r="D6" s="704"/>
      <c r="E6" s="705"/>
      <c r="F6" s="706"/>
      <c r="G6" s="706"/>
      <c r="H6" s="707"/>
    </row>
    <row r="7" spans="1:8" ht="15" customHeight="1">
      <c r="A7" s="721" t="s">
        <v>2</v>
      </c>
      <c r="B7" s="722"/>
      <c r="C7" s="722"/>
      <c r="D7" s="723"/>
      <c r="E7" s="732" t="s">
        <v>3</v>
      </c>
      <c r="F7" s="3" t="s">
        <v>200</v>
      </c>
      <c r="G7" s="4" t="s">
        <v>4</v>
      </c>
      <c r="H7" s="194" t="s">
        <v>5</v>
      </c>
    </row>
    <row r="8" spans="1:8" ht="26.25" customHeight="1">
      <c r="A8" s="724"/>
      <c r="B8" s="725"/>
      <c r="C8" s="725"/>
      <c r="D8" s="726"/>
      <c r="E8" s="733"/>
      <c r="F8" s="458"/>
      <c r="G8" s="459"/>
      <c r="H8" s="450"/>
    </row>
    <row r="9" spans="1:8" ht="18.75" customHeight="1">
      <c r="A9" s="724"/>
      <c r="B9" s="725"/>
      <c r="C9" s="725"/>
      <c r="D9" s="726"/>
      <c r="E9" s="195" t="s">
        <v>322</v>
      </c>
      <c r="F9" s="734"/>
      <c r="G9" s="735"/>
      <c r="H9" s="736"/>
    </row>
    <row r="10" spans="1:8" ht="30" customHeight="1">
      <c r="A10" s="727"/>
      <c r="B10" s="728"/>
      <c r="C10" s="728"/>
      <c r="D10" s="726"/>
      <c r="E10" s="196" t="s">
        <v>320</v>
      </c>
      <c r="F10" s="737"/>
      <c r="G10" s="738"/>
      <c r="H10" s="739"/>
    </row>
    <row r="11" spans="1:8" ht="12.75" customHeight="1">
      <c r="A11" s="727"/>
      <c r="B11" s="728"/>
      <c r="C11" s="728"/>
      <c r="D11" s="726"/>
      <c r="E11" s="740" t="s">
        <v>321</v>
      </c>
      <c r="F11" s="361" t="s">
        <v>922</v>
      </c>
      <c r="G11" s="362"/>
      <c r="H11" s="363"/>
    </row>
    <row r="12" spans="1:8" ht="33.75" customHeight="1">
      <c r="A12" s="729"/>
      <c r="B12" s="730"/>
      <c r="C12" s="730"/>
      <c r="D12" s="731"/>
      <c r="E12" s="741"/>
      <c r="F12" s="451"/>
      <c r="G12" s="742"/>
      <c r="H12" s="743"/>
    </row>
    <row r="13" spans="1:8" ht="45" customHeight="1">
      <c r="A13" s="744" t="s">
        <v>879</v>
      </c>
      <c r="B13" s="745"/>
      <c r="C13" s="745"/>
      <c r="D13" s="723"/>
      <c r="E13" s="33" t="s">
        <v>898</v>
      </c>
      <c r="F13" s="748"/>
      <c r="G13" s="749"/>
      <c r="H13" s="750"/>
    </row>
    <row r="14" spans="1:8" ht="45" customHeight="1">
      <c r="A14" s="746"/>
      <c r="B14" s="747"/>
      <c r="C14" s="747"/>
      <c r="D14" s="726"/>
      <c r="E14" s="489" t="s">
        <v>897</v>
      </c>
      <c r="F14" s="748"/>
      <c r="G14" s="749"/>
      <c r="H14" s="750"/>
    </row>
    <row r="15" spans="1:8" ht="45" customHeight="1">
      <c r="A15" s="746"/>
      <c r="B15" s="747"/>
      <c r="C15" s="747"/>
      <c r="D15" s="726"/>
      <c r="E15" s="197" t="s">
        <v>810</v>
      </c>
      <c r="F15" s="751"/>
      <c r="G15" s="752"/>
      <c r="H15" s="753"/>
    </row>
    <row r="16" spans="1:8" ht="12.75" customHeight="1">
      <c r="A16" s="746"/>
      <c r="B16" s="747"/>
      <c r="C16" s="747"/>
      <c r="D16" s="726"/>
      <c r="E16" s="740" t="s">
        <v>323</v>
      </c>
      <c r="F16" s="364" t="s">
        <v>922</v>
      </c>
      <c r="G16" s="365"/>
      <c r="H16" s="366"/>
    </row>
    <row r="17" spans="1:8" ht="33.75" customHeight="1">
      <c r="A17" s="746"/>
      <c r="B17" s="747"/>
      <c r="C17" s="747"/>
      <c r="D17" s="726"/>
      <c r="E17" s="686"/>
      <c r="F17" s="451"/>
      <c r="G17" s="742"/>
      <c r="H17" s="743"/>
    </row>
    <row r="18" spans="1:8" ht="45" customHeight="1">
      <c r="A18" s="746"/>
      <c r="B18" s="747"/>
      <c r="C18" s="747"/>
      <c r="D18" s="726"/>
      <c r="E18" s="31" t="s">
        <v>519</v>
      </c>
      <c r="F18" s="751"/>
      <c r="G18" s="752"/>
      <c r="H18" s="753"/>
    </row>
    <row r="19" spans="1:8" ht="19.5" customHeight="1">
      <c r="A19" s="744" t="s">
        <v>878</v>
      </c>
      <c r="B19" s="745"/>
      <c r="C19" s="745"/>
      <c r="D19" s="723"/>
      <c r="E19" s="315" t="s">
        <v>899</v>
      </c>
      <c r="F19" s="367">
        <v>28</v>
      </c>
      <c r="G19" s="316" t="s">
        <v>896</v>
      </c>
      <c r="H19" s="368">
        <v>29</v>
      </c>
    </row>
    <row r="20" spans="1:8" ht="19.5" customHeight="1">
      <c r="A20" s="727"/>
      <c r="B20" s="754"/>
      <c r="C20" s="754"/>
      <c r="D20" s="726"/>
      <c r="E20" s="297" t="s">
        <v>869</v>
      </c>
      <c r="F20" s="369">
        <v>29</v>
      </c>
      <c r="G20" s="755"/>
      <c r="H20" s="756"/>
    </row>
    <row r="21" spans="1:8" ht="19.5" customHeight="1">
      <c r="A21" s="729"/>
      <c r="B21" s="730"/>
      <c r="C21" s="730"/>
      <c r="D21" s="731"/>
      <c r="E21" s="297" t="s">
        <v>870</v>
      </c>
      <c r="F21" s="492" t="s">
        <v>903</v>
      </c>
      <c r="G21" s="316" t="s">
        <v>896</v>
      </c>
      <c r="H21" s="452"/>
    </row>
    <row r="22" spans="1:8" ht="16.5" customHeight="1">
      <c r="A22" s="744" t="s">
        <v>908</v>
      </c>
      <c r="B22" s="745"/>
      <c r="C22" s="745"/>
      <c r="D22" s="723"/>
      <c r="E22" s="757" t="s">
        <v>215</v>
      </c>
      <c r="F22" s="759" t="s">
        <v>0</v>
      </c>
      <c r="G22" s="760"/>
      <c r="H22" s="761"/>
    </row>
    <row r="23" spans="1:8" ht="22.5" customHeight="1">
      <c r="A23" s="746"/>
      <c r="B23" s="747"/>
      <c r="C23" s="747"/>
      <c r="D23" s="726"/>
      <c r="E23" s="758"/>
      <c r="F23" s="252" t="s">
        <v>603</v>
      </c>
      <c r="G23" s="197" t="s">
        <v>196</v>
      </c>
      <c r="H23" s="198" t="s">
        <v>197</v>
      </c>
    </row>
    <row r="24" spans="1:8" ht="22.5" customHeight="1">
      <c r="A24" s="727"/>
      <c r="B24" s="754"/>
      <c r="C24" s="754"/>
      <c r="D24" s="726"/>
      <c r="E24" s="317">
        <f>データ参照シート!B7</f>
        <v>29</v>
      </c>
      <c r="F24" s="298">
        <f>データ参照シート!B26</f>
        <v>0</v>
      </c>
      <c r="G24" s="298">
        <f>データ参照シート!B30</f>
        <v>0</v>
      </c>
      <c r="H24" s="299">
        <f>データ参照シート!B34</f>
        <v>0</v>
      </c>
    </row>
    <row r="25" spans="1:8" ht="22.5" customHeight="1">
      <c r="A25" s="727"/>
      <c r="B25" s="754"/>
      <c r="C25" s="754"/>
      <c r="D25" s="726"/>
      <c r="E25" s="317" t="e">
        <f>データ参照シート!B11</f>
        <v>#N/A</v>
      </c>
      <c r="F25" s="298">
        <f>データ参照シート!B40</f>
        <v>0</v>
      </c>
      <c r="G25" s="298">
        <f>データ参照シート!B44</f>
        <v>0</v>
      </c>
      <c r="H25" s="299">
        <f>データ参照シート!B48</f>
        <v>0</v>
      </c>
    </row>
    <row r="26" spans="1:8" ht="22.5" customHeight="1">
      <c r="A26" s="727"/>
      <c r="B26" s="754"/>
      <c r="C26" s="754"/>
      <c r="D26" s="726"/>
      <c r="E26" s="317" t="e">
        <f>データ参照シート!B12</f>
        <v>#N/A</v>
      </c>
      <c r="F26" s="298">
        <f>データ参照シート!B54</f>
        <v>0</v>
      </c>
      <c r="G26" s="298">
        <f>データ参照シート!B58</f>
        <v>0</v>
      </c>
      <c r="H26" s="299">
        <f>データ参照シート!B62</f>
        <v>0</v>
      </c>
    </row>
    <row r="27" spans="1:8" ht="22.5" customHeight="1">
      <c r="A27" s="727"/>
      <c r="B27" s="754"/>
      <c r="C27" s="754"/>
      <c r="D27" s="726"/>
      <c r="E27" s="317" t="e">
        <f>データ参照シート!B13</f>
        <v>#N/A</v>
      </c>
      <c r="F27" s="298">
        <f>データ参照シート!B68</f>
        <v>0</v>
      </c>
      <c r="G27" s="298">
        <f>データ参照シート!B72</f>
        <v>0</v>
      </c>
      <c r="H27" s="299">
        <f>データ参照シート!B76</f>
        <v>0</v>
      </c>
    </row>
    <row r="28" spans="1:8" ht="22.5" customHeight="1">
      <c r="A28" s="729"/>
      <c r="B28" s="730"/>
      <c r="C28" s="730"/>
      <c r="D28" s="731"/>
      <c r="E28" s="491" t="s">
        <v>198</v>
      </c>
      <c r="F28" s="300">
        <f>SUM(F24:F27)</f>
        <v>0</v>
      </c>
      <c r="G28" s="300">
        <f>SUM(G24:G27)</f>
        <v>0</v>
      </c>
      <c r="H28" s="301">
        <f>SUM(H24:H27)</f>
        <v>0</v>
      </c>
    </row>
    <row r="29" spans="1:8" ht="26.25" customHeight="1">
      <c r="A29" s="780" t="s">
        <v>195</v>
      </c>
      <c r="B29" s="781"/>
      <c r="C29" s="765" t="s">
        <v>891</v>
      </c>
      <c r="D29" s="766"/>
      <c r="E29" s="33" t="s">
        <v>324</v>
      </c>
      <c r="F29" s="30" t="s">
        <v>325</v>
      </c>
      <c r="G29" s="169" t="s">
        <v>326</v>
      </c>
      <c r="H29" s="170" t="s">
        <v>327</v>
      </c>
    </row>
    <row r="30" spans="1:8" ht="22.5" customHeight="1">
      <c r="A30" s="782"/>
      <c r="B30" s="783"/>
      <c r="C30" s="765" t="s">
        <v>520</v>
      </c>
      <c r="D30" s="766"/>
      <c r="E30" s="302" t="str">
        <f>IF($E$4&lt;&gt;"バイオマス燃料製造",データ参照シート!B187,"-")</f>
        <v>-</v>
      </c>
      <c r="F30" s="786" t="e">
        <f>データ参照シート!B186</f>
        <v>#N/A</v>
      </c>
      <c r="G30" s="786" t="str">
        <f>データ参照シート!B199</f>
        <v/>
      </c>
      <c r="H30" s="762" t="str">
        <f>データ参照シート!B191</f>
        <v/>
      </c>
    </row>
    <row r="31" spans="1:8" ht="22.5" customHeight="1">
      <c r="A31" s="782"/>
      <c r="B31" s="783"/>
      <c r="C31" s="765" t="s">
        <v>521</v>
      </c>
      <c r="D31" s="766"/>
      <c r="E31" s="302" t="str">
        <f>IF($E$4&lt;&gt;"バイオマス燃料製造",データ参照シート!B188,"-")</f>
        <v>-</v>
      </c>
      <c r="F31" s="787"/>
      <c r="G31" s="787"/>
      <c r="H31" s="763"/>
    </row>
    <row r="32" spans="1:8" ht="22.5" customHeight="1">
      <c r="A32" s="782"/>
      <c r="B32" s="783"/>
      <c r="C32" s="765" t="s">
        <v>522</v>
      </c>
      <c r="D32" s="766"/>
      <c r="E32" s="302" t="str">
        <f>IF($E$4&lt;&gt;"バイオマス燃料製造",データ参照シート!B189,"-")</f>
        <v>-</v>
      </c>
      <c r="F32" s="787"/>
      <c r="G32" s="787"/>
      <c r="H32" s="763"/>
    </row>
    <row r="33" spans="1:10" ht="22.5" customHeight="1">
      <c r="A33" s="784"/>
      <c r="B33" s="785"/>
      <c r="C33" s="767" t="s">
        <v>341</v>
      </c>
      <c r="D33" s="766"/>
      <c r="E33" s="302" t="str">
        <f>IF($E$4&lt;&gt;"バイオマス燃料製造",データ参照シート!B190,"-")</f>
        <v>-</v>
      </c>
      <c r="F33" s="788"/>
      <c r="G33" s="788"/>
      <c r="H33" s="764"/>
    </row>
    <row r="34" spans="1:10" ht="22.5" customHeight="1">
      <c r="A34" s="744" t="s">
        <v>885</v>
      </c>
      <c r="B34" s="745"/>
      <c r="C34" s="745"/>
      <c r="D34" s="723"/>
      <c r="E34" s="771" t="s">
        <v>977</v>
      </c>
      <c r="F34" s="772"/>
      <c r="G34" s="772"/>
      <c r="H34" s="773"/>
      <c r="J34" s="1" t="s">
        <v>97</v>
      </c>
    </row>
    <row r="35" spans="1:10" ht="22.5" customHeight="1">
      <c r="A35" s="746"/>
      <c r="B35" s="747"/>
      <c r="C35" s="747"/>
      <c r="D35" s="726"/>
      <c r="E35" s="774" t="s">
        <v>978</v>
      </c>
      <c r="F35" s="775"/>
      <c r="G35" s="775"/>
      <c r="H35" s="776"/>
    </row>
    <row r="36" spans="1:10" ht="22.5" customHeight="1" thickBot="1">
      <c r="A36" s="768"/>
      <c r="B36" s="769"/>
      <c r="C36" s="769"/>
      <c r="D36" s="770"/>
      <c r="E36" s="777" t="s">
        <v>1064</v>
      </c>
      <c r="F36" s="778"/>
      <c r="G36" s="778"/>
      <c r="H36" s="779"/>
    </row>
    <row r="37" spans="1:10" ht="8.25" customHeight="1">
      <c r="A37" s="490"/>
      <c r="B37" s="326"/>
      <c r="C37" s="326"/>
      <c r="D37" s="327"/>
      <c r="E37" s="328"/>
      <c r="F37" s="328"/>
      <c r="G37" s="328"/>
      <c r="H37" s="328"/>
    </row>
    <row r="38" spans="1:10" ht="24.75" customHeight="1" thickBot="1"/>
    <row r="39" spans="1:10" ht="37.5" customHeight="1">
      <c r="A39" s="789" t="s">
        <v>923</v>
      </c>
      <c r="B39" s="790"/>
      <c r="C39" s="790"/>
      <c r="D39" s="791"/>
      <c r="E39" s="792"/>
      <c r="F39" s="793"/>
      <c r="G39" s="345" t="s">
        <v>974</v>
      </c>
      <c r="H39" s="487"/>
    </row>
    <row r="40" spans="1:10" ht="42.75" customHeight="1">
      <c r="A40" s="794" t="s">
        <v>986</v>
      </c>
      <c r="B40" s="795"/>
      <c r="C40" s="795"/>
      <c r="D40" s="796"/>
      <c r="E40" s="355" t="s">
        <v>987</v>
      </c>
      <c r="F40" s="803"/>
      <c r="G40" s="804"/>
      <c r="H40" s="805"/>
    </row>
    <row r="41" spans="1:10" ht="30.75" customHeight="1">
      <c r="A41" s="797"/>
      <c r="B41" s="798"/>
      <c r="C41" s="798"/>
      <c r="D41" s="799"/>
      <c r="E41" s="355" t="s">
        <v>1000</v>
      </c>
      <c r="F41" s="803"/>
      <c r="G41" s="804"/>
      <c r="H41" s="805"/>
    </row>
    <row r="42" spans="1:10" ht="135" customHeight="1">
      <c r="A42" s="797"/>
      <c r="B42" s="798"/>
      <c r="C42" s="798"/>
      <c r="D42" s="799"/>
      <c r="E42" s="355" t="s">
        <v>1005</v>
      </c>
      <c r="F42" s="803"/>
      <c r="G42" s="804"/>
      <c r="H42" s="805"/>
    </row>
    <row r="43" spans="1:10" ht="135" customHeight="1">
      <c r="A43" s="800"/>
      <c r="B43" s="801"/>
      <c r="C43" s="801"/>
      <c r="D43" s="802"/>
      <c r="E43" s="355" t="s">
        <v>988</v>
      </c>
      <c r="F43" s="803"/>
      <c r="G43" s="804"/>
      <c r="H43" s="805"/>
    </row>
    <row r="44" spans="1:10" ht="73.5" customHeight="1">
      <c r="A44" s="812" t="s">
        <v>972</v>
      </c>
      <c r="B44" s="813"/>
      <c r="C44" s="813"/>
      <c r="D44" s="766"/>
      <c r="E44" s="803"/>
      <c r="F44" s="814"/>
      <c r="G44" s="814"/>
      <c r="H44" s="815"/>
    </row>
    <row r="45" spans="1:10" ht="135" customHeight="1">
      <c r="A45" s="812" t="s">
        <v>976</v>
      </c>
      <c r="B45" s="813"/>
      <c r="C45" s="813"/>
      <c r="D45" s="766"/>
      <c r="E45" s="803"/>
      <c r="F45" s="814"/>
      <c r="G45" s="814"/>
      <c r="H45" s="815"/>
    </row>
    <row r="46" spans="1:10" ht="135" customHeight="1">
      <c r="A46" s="812" t="s">
        <v>975</v>
      </c>
      <c r="B46" s="813"/>
      <c r="C46" s="813"/>
      <c r="D46" s="766"/>
      <c r="E46" s="803"/>
      <c r="F46" s="814"/>
      <c r="G46" s="814"/>
      <c r="H46" s="815"/>
    </row>
    <row r="47" spans="1:10" ht="135" customHeight="1" thickBot="1">
      <c r="A47" s="806" t="s">
        <v>973</v>
      </c>
      <c r="B47" s="807"/>
      <c r="C47" s="807"/>
      <c r="D47" s="808"/>
      <c r="E47" s="809"/>
      <c r="F47" s="810"/>
      <c r="G47" s="810"/>
      <c r="H47" s="811"/>
    </row>
  </sheetData>
  <sheetProtection sheet="1" objects="1" scenarios="1"/>
  <dataConsolidate/>
  <mergeCells count="53">
    <mergeCell ref="A47:D47"/>
    <mergeCell ref="E47:H47"/>
    <mergeCell ref="A44:D44"/>
    <mergeCell ref="E44:H44"/>
    <mergeCell ref="A45:D45"/>
    <mergeCell ref="E45:H45"/>
    <mergeCell ref="A46:D46"/>
    <mergeCell ref="E46:H46"/>
    <mergeCell ref="A39:D39"/>
    <mergeCell ref="E39:F39"/>
    <mergeCell ref="A40:D43"/>
    <mergeCell ref="F40:H40"/>
    <mergeCell ref="F41:H41"/>
    <mergeCell ref="F42:H42"/>
    <mergeCell ref="F43:H43"/>
    <mergeCell ref="H30:H33"/>
    <mergeCell ref="C31:D31"/>
    <mergeCell ref="C32:D32"/>
    <mergeCell ref="C33:D33"/>
    <mergeCell ref="A34:D36"/>
    <mergeCell ref="E34:H34"/>
    <mergeCell ref="E35:H35"/>
    <mergeCell ref="E36:H36"/>
    <mergeCell ref="A29:B33"/>
    <mergeCell ref="C29:D29"/>
    <mergeCell ref="C30:D30"/>
    <mergeCell ref="F30:F33"/>
    <mergeCell ref="G30:G33"/>
    <mergeCell ref="A19:D21"/>
    <mergeCell ref="G20:H20"/>
    <mergeCell ref="A22:D28"/>
    <mergeCell ref="E22:E23"/>
    <mergeCell ref="F22:H22"/>
    <mergeCell ref="A13:D18"/>
    <mergeCell ref="F13:H13"/>
    <mergeCell ref="F14:H14"/>
    <mergeCell ref="F15:H15"/>
    <mergeCell ref="E16:E17"/>
    <mergeCell ref="G17:H17"/>
    <mergeCell ref="F18:H18"/>
    <mergeCell ref="A7:D12"/>
    <mergeCell ref="E7:E8"/>
    <mergeCell ref="F9:H9"/>
    <mergeCell ref="F10:H10"/>
    <mergeCell ref="E11:E12"/>
    <mergeCell ref="G12:H12"/>
    <mergeCell ref="A6:D6"/>
    <mergeCell ref="E6:H6"/>
    <mergeCell ref="A2:H2"/>
    <mergeCell ref="A4:D4"/>
    <mergeCell ref="E4:F4"/>
    <mergeCell ref="A5:D5"/>
    <mergeCell ref="E5:H5"/>
  </mergeCells>
  <phoneticPr fontId="2"/>
  <conditionalFormatting sqref="F26:H26">
    <cfRule type="expression" dxfId="59" priority="2" stopIfTrue="1">
      <formula>$E$26="記載不要"</formula>
    </cfRule>
  </conditionalFormatting>
  <conditionalFormatting sqref="F27:H27">
    <cfRule type="expression" dxfId="58" priority="1" stopIfTrue="1">
      <formula>$E$27="記載不要"</formula>
    </cfRule>
  </conditionalFormatting>
  <conditionalFormatting sqref="H4">
    <cfRule type="expression" dxfId="57" priority="3" stopIfTrue="1">
      <formula>AND(#REF!="",$H$4&lt;&gt;"")</formula>
    </cfRule>
  </conditionalFormatting>
  <dataValidations count="14">
    <dataValidation allowBlank="1" showInputMessage="1" showErrorMessage="1" prompt="「設置場所」「再生可能エネルギー利用設備の種別」「用途」を含めた事業名にしてください。" sqref="F13:H13"/>
    <dataValidation type="date" operator="greaterThanOrEqual" allowBlank="1" showInputMessage="1" showErrorMessage="1" error="本年度の実績報告書提出締切日以前の日付を入力してください。" prompt="西暦/月/日で入力してください。_x000a_（自動的に和暦に変換されます）" sqref="H21">
      <formula1>42488</formula1>
    </dataValidation>
    <dataValidation imeMode="fullKatakana" allowBlank="1" showErrorMessage="1" sqref="F9:H9"/>
    <dataValidation imeMode="fullKatakana" allowBlank="1" showInputMessage="1" showErrorMessage="1" sqref="E5:H5"/>
    <dataValidation type="list" allowBlank="1" showInputMessage="1" showErrorMessage="1" error="都道府県を選択してください。" prompt="都道府県を選択してください。" sqref="F12 F17">
      <formula1>都道府県コード</formula1>
    </dataValidation>
    <dataValidation type="list" allowBlank="1" showInputMessage="1" showErrorMessage="1" error="補助率は「3分の1」「3分の2」のいずれかを選択してください。_x000a_※地方自治体からの指定・認定を受けていない場合は補助率を3分の2とすることはできません。" prompt="補助率を選んでください。" sqref="H4">
      <formula1>補助率</formula1>
    </dataValidation>
    <dataValidation type="list" allowBlank="1" showInputMessage="1" showErrorMessage="1" error="右端のリストボタンで表示されるリストから選択してください。" prompt="右端のリストボタンで表示されるリストから選択してください。" sqref="E4:F4">
      <formula1>エネ種_熱利用</formula1>
    </dataValidation>
    <dataValidation type="whole" imeMode="halfAlpha" allowBlank="1" showInputMessage="1" showErrorMessage="1" error="年度の数値のみ入力してください。_x000a_（例）平成28年度　→　「28」を入力" prompt="年度の数値のみ入力してください。_x000a_（例）平成28年度　→　「28」を入力" sqref="F19">
      <formula1>1</formula1>
      <formula2>50</formula2>
    </dataValidation>
    <dataValidation type="whole" imeMode="halfAlpha" allowBlank="1" showInputMessage="1" showErrorMessage="1" error="本事業の最長は4年間です。_x000a_事業開始年度から4年以内の終了年度を入力してください。" prompt="年度の数値のみ入力してください。_x000a_（例）平成28年度　→　「28」を入力" sqref="H19">
      <formula1>F19</formula1>
      <formula2>F19+3</formula2>
    </dataValidation>
    <dataValidation type="whole" imeMode="halfAlpha" operator="greaterThanOrEqual" allowBlank="1" showInputMessage="1" showErrorMessage="1" error="当該実施年度は開始年度以降にしてください。" prompt="和暦の数値年度のみ入力してください。_x000a_（例）平成28年度　→　「28」を入力" sqref="F20">
      <formula1>F19</formula1>
    </dataValidation>
    <dataValidation allowBlank="1" showErrorMessage="1" sqref="F24:H27 G10:G12 F10:F11 G17 H10:H11"/>
    <dataValidation type="list" allowBlank="1" showInputMessage="1" showErrorMessage="1" promptTitle="業種選択" prompt="右端のリストボタンで表示されるリストから業種を選択して下さい。" sqref="F8">
      <formula1>中分類</formula1>
    </dataValidation>
    <dataValidation type="whole" imeMode="halfAlpha" operator="greaterThan" allowBlank="1" showInputMessage="1" showErrorMessage="1" errorTitle="入力規則違反" error="整数を入力してください。_x000a_※「千円」、「百万円」のような記述はできません。" prompt="整数を入力してください。_x000a_※「千円」、「百万円」のような記述はできません。" sqref="G8">
      <formula1>1</formula1>
    </dataValidation>
    <dataValidation type="whole" imeMode="halfAlpha" operator="greaterThan" allowBlank="1" showInputMessage="1" showErrorMessage="1" errorTitle="入力規則違反" error="整数を入力して下さい。_x000a_※「○○人」のような記述はできません。" prompt="整数を入力して下さい。_x000a_※「○○人」のような記述はできません。" sqref="H8">
      <formula1>1</formula1>
    </dataValidation>
  </dataValidations>
  <pageMargins left="0.43307086614173229" right="0" top="0.15748031496062992" bottom="0.15748031496062992" header="0.31496062992125984" footer="0.31496062992125984"/>
  <pageSetup paperSize="9" scale="89" fitToHeight="0" orientation="portrait" blackAndWhite="1" r:id="rId1"/>
  <headerFooter alignWithMargins="0">
    <oddFooter>&amp;R&amp;"ＭＳ 明朝,標準"&amp;6ver.1.03</oddFooter>
  </headerFooter>
  <rowBreaks count="1" manualBreakCount="1">
    <brk id="37"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245057" r:id="rId4" name="Check Box 1">
              <controlPr defaultSize="0" autoFill="0" autoLine="0" autoPict="0">
                <anchor moveWithCells="1">
                  <from>
                    <xdr:col>4</xdr:col>
                    <xdr:colOff>104775</xdr:colOff>
                    <xdr:row>33</xdr:row>
                    <xdr:rowOff>9525</xdr:rowOff>
                  </from>
                  <to>
                    <xdr:col>4</xdr:col>
                    <xdr:colOff>409575</xdr:colOff>
                    <xdr:row>33</xdr:row>
                    <xdr:rowOff>266700</xdr:rowOff>
                  </to>
                </anchor>
              </controlPr>
            </control>
          </mc:Choice>
        </mc:AlternateContent>
        <mc:AlternateContent xmlns:mc="http://schemas.openxmlformats.org/markup-compatibility/2006">
          <mc:Choice Requires="x14">
            <control shapeId="3245058" r:id="rId5" name="Check Box 2">
              <controlPr defaultSize="0" autoFill="0" autoLine="0" autoPict="0">
                <anchor moveWithCells="1">
                  <from>
                    <xdr:col>4</xdr:col>
                    <xdr:colOff>104775</xdr:colOff>
                    <xdr:row>34</xdr:row>
                    <xdr:rowOff>0</xdr:rowOff>
                  </from>
                  <to>
                    <xdr:col>4</xdr:col>
                    <xdr:colOff>409575</xdr:colOff>
                    <xdr:row>34</xdr:row>
                    <xdr:rowOff>257175</xdr:rowOff>
                  </to>
                </anchor>
              </controlPr>
            </control>
          </mc:Choice>
        </mc:AlternateContent>
        <mc:AlternateContent xmlns:mc="http://schemas.openxmlformats.org/markup-compatibility/2006">
          <mc:Choice Requires="x14">
            <control shapeId="3245059" r:id="rId6" name="Check Box 3">
              <controlPr defaultSize="0" autoFill="0" autoLine="0" autoPict="0">
                <anchor moveWithCells="1">
                  <from>
                    <xdr:col>4</xdr:col>
                    <xdr:colOff>104775</xdr:colOff>
                    <xdr:row>35</xdr:row>
                    <xdr:rowOff>0</xdr:rowOff>
                  </from>
                  <to>
                    <xdr:col>4</xdr:col>
                    <xdr:colOff>409575</xdr:colOff>
                    <xdr:row>35</xdr:row>
                    <xdr:rowOff>257175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N22"/>
  <sheetViews>
    <sheetView showGridLines="0" view="pageBreakPreview" zoomScaleNormal="100" zoomScaleSheetLayoutView="100" workbookViewId="0"/>
  </sheetViews>
  <sheetFormatPr defaultRowHeight="12.75"/>
  <cols>
    <col min="1" max="1" width="0.81640625" style="321" customWidth="1"/>
    <col min="2" max="2" width="9.453125" style="321" customWidth="1"/>
    <col min="3" max="3" width="10.54296875" style="321" customWidth="1"/>
    <col min="4" max="4" width="3.81640625" style="321" customWidth="1"/>
    <col min="5" max="7" width="2.54296875" style="321" customWidth="1"/>
    <col min="8" max="8" width="3.81640625" style="321" customWidth="1"/>
    <col min="9" max="10" width="13.08984375" style="321" customWidth="1"/>
    <col min="11" max="11" width="1.6328125" style="321" customWidth="1"/>
    <col min="12" max="12" width="2.26953125" style="322" customWidth="1"/>
    <col min="13" max="16384" width="8.7265625" style="322"/>
  </cols>
  <sheetData>
    <row r="1" spans="1:14" ht="26.25" customHeight="1">
      <c r="A1" s="99" t="s">
        <v>909</v>
      </c>
      <c r="M1" s="817"/>
      <c r="N1" s="817"/>
    </row>
    <row r="2" spans="1:14" ht="26.25" customHeight="1">
      <c r="B2" s="818" t="s">
        <v>910</v>
      </c>
      <c r="C2" s="818"/>
      <c r="D2" s="818"/>
      <c r="E2" s="818"/>
      <c r="F2" s="818"/>
      <c r="G2" s="818"/>
      <c r="H2" s="818"/>
      <c r="I2" s="818"/>
      <c r="J2" s="818"/>
    </row>
    <row r="3" spans="1:14" ht="13.5" customHeight="1">
      <c r="B3" s="819" t="s">
        <v>911</v>
      </c>
      <c r="C3" s="819" t="s">
        <v>912</v>
      </c>
      <c r="D3" s="820" t="s">
        <v>913</v>
      </c>
      <c r="E3" s="821"/>
      <c r="F3" s="821"/>
      <c r="G3" s="822"/>
      <c r="H3" s="819" t="s">
        <v>914</v>
      </c>
      <c r="I3" s="819" t="s">
        <v>915</v>
      </c>
      <c r="J3" s="819" t="s">
        <v>916</v>
      </c>
    </row>
    <row r="4" spans="1:14">
      <c r="B4" s="819"/>
      <c r="C4" s="819"/>
      <c r="D4" s="500" t="s">
        <v>917</v>
      </c>
      <c r="E4" s="500" t="s">
        <v>918</v>
      </c>
      <c r="F4" s="500" t="s">
        <v>919</v>
      </c>
      <c r="G4" s="500" t="s">
        <v>920</v>
      </c>
      <c r="H4" s="819"/>
      <c r="I4" s="819"/>
      <c r="J4" s="819"/>
    </row>
    <row r="5" spans="1:14" ht="22.5" customHeight="1">
      <c r="B5" s="323"/>
      <c r="C5" s="323"/>
      <c r="D5" s="342"/>
      <c r="E5" s="581"/>
      <c r="F5" s="581"/>
      <c r="G5" s="581"/>
      <c r="H5" s="342"/>
      <c r="I5" s="323"/>
      <c r="J5" s="323"/>
    </row>
    <row r="6" spans="1:14" ht="22.5" customHeight="1">
      <c r="B6" s="325"/>
      <c r="C6" s="325"/>
      <c r="D6" s="343"/>
      <c r="E6" s="582"/>
      <c r="F6" s="582"/>
      <c r="G6" s="582"/>
      <c r="H6" s="343"/>
      <c r="I6" s="325"/>
      <c r="J6" s="325"/>
    </row>
    <row r="7" spans="1:14" ht="22.5" customHeight="1">
      <c r="B7" s="323"/>
      <c r="C7" s="323"/>
      <c r="D7" s="342"/>
      <c r="E7" s="581"/>
      <c r="F7" s="581"/>
      <c r="G7" s="581"/>
      <c r="H7" s="342"/>
      <c r="I7" s="323"/>
      <c r="J7" s="323"/>
    </row>
    <row r="8" spans="1:14" ht="22.5" customHeight="1">
      <c r="B8" s="325"/>
      <c r="C8" s="325"/>
      <c r="D8" s="343"/>
      <c r="E8" s="582"/>
      <c r="F8" s="582"/>
      <c r="G8" s="582"/>
      <c r="H8" s="343"/>
      <c r="I8" s="325"/>
      <c r="J8" s="325"/>
    </row>
    <row r="9" spans="1:14" ht="22.5" customHeight="1">
      <c r="B9" s="323"/>
      <c r="C9" s="323"/>
      <c r="D9" s="342"/>
      <c r="E9" s="581"/>
      <c r="F9" s="581"/>
      <c r="G9" s="581"/>
      <c r="H9" s="342"/>
      <c r="I9" s="323"/>
      <c r="J9" s="323"/>
    </row>
    <row r="10" spans="1:14" ht="22.5" customHeight="1">
      <c r="B10" s="325"/>
      <c r="C10" s="325"/>
      <c r="D10" s="343"/>
      <c r="E10" s="582"/>
      <c r="F10" s="582"/>
      <c r="G10" s="582"/>
      <c r="H10" s="343"/>
      <c r="I10" s="325"/>
      <c r="J10" s="325"/>
    </row>
    <row r="11" spans="1:14" ht="22.5" customHeight="1">
      <c r="B11" s="323"/>
      <c r="C11" s="323"/>
      <c r="D11" s="342"/>
      <c r="E11" s="581"/>
      <c r="F11" s="581"/>
      <c r="G11" s="581"/>
      <c r="H11" s="342"/>
      <c r="I11" s="323"/>
      <c r="J11" s="323"/>
    </row>
    <row r="12" spans="1:14" ht="22.5" customHeight="1">
      <c r="B12" s="325"/>
      <c r="C12" s="325"/>
      <c r="D12" s="343"/>
      <c r="E12" s="582"/>
      <c r="F12" s="582"/>
      <c r="G12" s="582"/>
      <c r="H12" s="343"/>
      <c r="I12" s="325"/>
      <c r="J12" s="325"/>
    </row>
    <row r="13" spans="1:14" ht="22.5" customHeight="1">
      <c r="B13" s="323"/>
      <c r="C13" s="323"/>
      <c r="D13" s="342"/>
      <c r="E13" s="581"/>
      <c r="F13" s="581"/>
      <c r="G13" s="581"/>
      <c r="H13" s="342"/>
      <c r="I13" s="323"/>
      <c r="J13" s="323"/>
    </row>
    <row r="14" spans="1:14" ht="22.5" customHeight="1">
      <c r="B14" s="325"/>
      <c r="C14" s="325"/>
      <c r="D14" s="343"/>
      <c r="E14" s="582"/>
      <c r="F14" s="582"/>
      <c r="G14" s="582"/>
      <c r="H14" s="343"/>
      <c r="I14" s="325"/>
      <c r="J14" s="325"/>
    </row>
    <row r="15" spans="1:14" ht="22.5" customHeight="1">
      <c r="B15" s="323"/>
      <c r="C15" s="323"/>
      <c r="D15" s="342"/>
      <c r="E15" s="581"/>
      <c r="F15" s="581"/>
      <c r="G15" s="581"/>
      <c r="H15" s="342"/>
      <c r="I15" s="323"/>
      <c r="J15" s="323"/>
    </row>
    <row r="16" spans="1:14" ht="22.5" customHeight="1">
      <c r="B16" s="325"/>
      <c r="C16" s="325"/>
      <c r="D16" s="343"/>
      <c r="E16" s="582"/>
      <c r="F16" s="582"/>
      <c r="G16" s="582"/>
      <c r="H16" s="343"/>
      <c r="I16" s="325"/>
      <c r="J16" s="325"/>
    </row>
    <row r="17" spans="2:10" ht="22.5" customHeight="1">
      <c r="B17" s="323"/>
      <c r="C17" s="323"/>
      <c r="D17" s="342"/>
      <c r="E17" s="581"/>
      <c r="F17" s="581"/>
      <c r="G17" s="581"/>
      <c r="H17" s="342"/>
      <c r="I17" s="323"/>
      <c r="J17" s="323"/>
    </row>
    <row r="18" spans="2:10" ht="22.5" customHeight="1">
      <c r="B18" s="325"/>
      <c r="C18" s="325"/>
      <c r="D18" s="343"/>
      <c r="E18" s="582"/>
      <c r="F18" s="582"/>
      <c r="G18" s="582"/>
      <c r="H18" s="343"/>
      <c r="I18" s="325"/>
      <c r="J18" s="325"/>
    </row>
    <row r="19" spans="2:10" ht="22.5" customHeight="1">
      <c r="B19" s="323"/>
      <c r="C19" s="323"/>
      <c r="D19" s="342"/>
      <c r="E19" s="581"/>
      <c r="F19" s="581"/>
      <c r="G19" s="581"/>
      <c r="H19" s="342"/>
      <c r="I19" s="323"/>
      <c r="J19" s="323"/>
    </row>
    <row r="20" spans="2:10" ht="22.5" customHeight="1">
      <c r="B20" s="325"/>
      <c r="C20" s="325"/>
      <c r="D20" s="343"/>
      <c r="E20" s="582"/>
      <c r="F20" s="582"/>
      <c r="G20" s="582"/>
      <c r="H20" s="343"/>
      <c r="I20" s="325"/>
      <c r="J20" s="325"/>
    </row>
    <row r="21" spans="2:10" ht="20.25" customHeight="1">
      <c r="B21" s="324" t="s">
        <v>1118</v>
      </c>
    </row>
    <row r="22" spans="2:10" ht="87" customHeight="1">
      <c r="B22" s="816" t="s">
        <v>1119</v>
      </c>
      <c r="C22" s="816"/>
      <c r="D22" s="816"/>
      <c r="E22" s="816"/>
      <c r="F22" s="816"/>
      <c r="G22" s="816"/>
      <c r="H22" s="816"/>
      <c r="I22" s="816"/>
      <c r="J22" s="816"/>
    </row>
  </sheetData>
  <sheetProtection sheet="1" objects="1" scenarios="1" formatCells="0" formatColumns="0" formatRows="0" insertColumns="0" insertRows="0" deleteRows="0" sort="0" autoFilter="0"/>
  <protectedRanges>
    <protectedRange sqref="H5:H20 D5:D20" name="範囲1"/>
  </protectedRanges>
  <mergeCells count="9">
    <mergeCell ref="B22:J22"/>
    <mergeCell ref="M1:N1"/>
    <mergeCell ref="B2:J2"/>
    <mergeCell ref="B3:B4"/>
    <mergeCell ref="C3:C4"/>
    <mergeCell ref="D3:G3"/>
    <mergeCell ref="H3:H4"/>
    <mergeCell ref="I3:I4"/>
    <mergeCell ref="J3:J4"/>
  </mergeCells>
  <phoneticPr fontId="2"/>
  <dataValidations count="6">
    <dataValidation type="list" allowBlank="1" showInputMessage="1" showErrorMessage="1" sqref="H5:H20">
      <formula1>"M,F"</formula1>
    </dataValidation>
    <dataValidation type="list" allowBlank="1" showInputMessage="1" showErrorMessage="1" sqref="D5:D20">
      <formula1>"T,S,H"</formula1>
    </dataValidation>
    <dataValidation imeMode="halfKatakana" allowBlank="1" showInputMessage="1" showErrorMessage="1" promptTitle="半角カナにて入力" prompt="姓と名の間も半角で１マス空けてください。" sqref="B5:B20"/>
    <dataValidation imeMode="hiragana" allowBlank="1" showInputMessage="1" showErrorMessage="1" promptTitle="全角にて入力" prompt="姓と名の間も半角で１マス空けてください。" sqref="C5:C20"/>
    <dataValidation imeMode="halfAlpha" allowBlank="1" showInputMessage="1" showErrorMessage="1" prompt="数字は２桁半角で入力してください。" sqref="E5:G20"/>
    <dataValidation imeMode="hiragana" allowBlank="1" showInputMessage="1" showErrorMessage="1" sqref="I5:J20"/>
  </dataValidations>
  <pageMargins left="0.74803149606299213" right="0.51181102362204722" top="0.59055118110236227" bottom="0.55118110236220474" header="0.51181102362204722" footer="0.51181102362204722"/>
  <pageSetup paperSize="9"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N22"/>
  <sheetViews>
    <sheetView showGridLines="0" view="pageBreakPreview" zoomScaleNormal="100" zoomScaleSheetLayoutView="100" workbookViewId="0"/>
  </sheetViews>
  <sheetFormatPr defaultRowHeight="12.75"/>
  <cols>
    <col min="1" max="1" width="0.81640625" style="321" customWidth="1"/>
    <col min="2" max="2" width="9.453125" style="321" customWidth="1"/>
    <col min="3" max="3" width="10.54296875" style="321" customWidth="1"/>
    <col min="4" max="4" width="3.81640625" style="321" customWidth="1"/>
    <col min="5" max="7" width="2.54296875" style="321" customWidth="1"/>
    <col min="8" max="8" width="3.81640625" style="321" customWidth="1"/>
    <col min="9" max="10" width="13.08984375" style="321" customWidth="1"/>
    <col min="11" max="11" width="1.6328125" style="321" customWidth="1"/>
    <col min="12" max="12" width="2.26953125" style="322" customWidth="1"/>
    <col min="13" max="16384" width="8.7265625" style="322"/>
  </cols>
  <sheetData>
    <row r="1" spans="1:14" ht="26.25" customHeight="1">
      <c r="A1" s="99" t="s">
        <v>909</v>
      </c>
      <c r="M1" s="817"/>
      <c r="N1" s="817"/>
    </row>
    <row r="2" spans="1:14" ht="26.25" customHeight="1">
      <c r="B2" s="818" t="s">
        <v>910</v>
      </c>
      <c r="C2" s="818"/>
      <c r="D2" s="818"/>
      <c r="E2" s="818"/>
      <c r="F2" s="818"/>
      <c r="G2" s="818"/>
      <c r="H2" s="818"/>
      <c r="I2" s="818"/>
      <c r="J2" s="818"/>
    </row>
    <row r="3" spans="1:14" ht="13.5" customHeight="1">
      <c r="B3" s="819" t="s">
        <v>911</v>
      </c>
      <c r="C3" s="819" t="s">
        <v>912</v>
      </c>
      <c r="D3" s="820" t="s">
        <v>913</v>
      </c>
      <c r="E3" s="821"/>
      <c r="F3" s="821"/>
      <c r="G3" s="822"/>
      <c r="H3" s="819" t="s">
        <v>914</v>
      </c>
      <c r="I3" s="819" t="s">
        <v>915</v>
      </c>
      <c r="J3" s="819" t="s">
        <v>916</v>
      </c>
    </row>
    <row r="4" spans="1:14">
      <c r="B4" s="819"/>
      <c r="C4" s="819"/>
      <c r="D4" s="500" t="s">
        <v>917</v>
      </c>
      <c r="E4" s="500" t="s">
        <v>918</v>
      </c>
      <c r="F4" s="500" t="s">
        <v>919</v>
      </c>
      <c r="G4" s="500" t="s">
        <v>920</v>
      </c>
      <c r="H4" s="819"/>
      <c r="I4" s="819"/>
      <c r="J4" s="819"/>
    </row>
    <row r="5" spans="1:14" ht="22.5" customHeight="1">
      <c r="B5" s="323"/>
      <c r="C5" s="323"/>
      <c r="D5" s="342"/>
      <c r="E5" s="581"/>
      <c r="F5" s="581"/>
      <c r="G5" s="581"/>
      <c r="H5" s="342"/>
      <c r="I5" s="323"/>
      <c r="J5" s="323"/>
    </row>
    <row r="6" spans="1:14" ht="22.5" customHeight="1">
      <c r="B6" s="325"/>
      <c r="C6" s="325"/>
      <c r="D6" s="343"/>
      <c r="E6" s="582"/>
      <c r="F6" s="582"/>
      <c r="G6" s="582"/>
      <c r="H6" s="343"/>
      <c r="I6" s="325"/>
      <c r="J6" s="325"/>
    </row>
    <row r="7" spans="1:14" ht="22.5" customHeight="1">
      <c r="B7" s="323"/>
      <c r="C7" s="323"/>
      <c r="D7" s="342"/>
      <c r="E7" s="581"/>
      <c r="F7" s="581"/>
      <c r="G7" s="581"/>
      <c r="H7" s="342"/>
      <c r="I7" s="323"/>
      <c r="J7" s="323"/>
    </row>
    <row r="8" spans="1:14" ht="22.5" customHeight="1">
      <c r="B8" s="325"/>
      <c r="C8" s="325"/>
      <c r="D8" s="343"/>
      <c r="E8" s="582"/>
      <c r="F8" s="582"/>
      <c r="G8" s="582"/>
      <c r="H8" s="343"/>
      <c r="I8" s="325"/>
      <c r="J8" s="325"/>
    </row>
    <row r="9" spans="1:14" ht="22.5" customHeight="1">
      <c r="B9" s="323"/>
      <c r="C9" s="323"/>
      <c r="D9" s="342"/>
      <c r="E9" s="581"/>
      <c r="F9" s="581"/>
      <c r="G9" s="581"/>
      <c r="H9" s="342"/>
      <c r="I9" s="323"/>
      <c r="J9" s="323"/>
    </row>
    <row r="10" spans="1:14" ht="22.5" customHeight="1">
      <c r="B10" s="325"/>
      <c r="C10" s="325"/>
      <c r="D10" s="343"/>
      <c r="E10" s="582"/>
      <c r="F10" s="582"/>
      <c r="G10" s="582"/>
      <c r="H10" s="343"/>
      <c r="I10" s="325"/>
      <c r="J10" s="325"/>
    </row>
    <row r="11" spans="1:14" ht="22.5" customHeight="1">
      <c r="B11" s="323"/>
      <c r="C11" s="323"/>
      <c r="D11" s="342"/>
      <c r="E11" s="581"/>
      <c r="F11" s="581"/>
      <c r="G11" s="581"/>
      <c r="H11" s="342"/>
      <c r="I11" s="323"/>
      <c r="J11" s="323"/>
    </row>
    <row r="12" spans="1:14" ht="22.5" customHeight="1">
      <c r="B12" s="325"/>
      <c r="C12" s="325"/>
      <c r="D12" s="343"/>
      <c r="E12" s="582"/>
      <c r="F12" s="582"/>
      <c r="G12" s="582"/>
      <c r="H12" s="343"/>
      <c r="I12" s="325"/>
      <c r="J12" s="325"/>
    </row>
    <row r="13" spans="1:14" ht="22.5" customHeight="1">
      <c r="B13" s="323"/>
      <c r="C13" s="323"/>
      <c r="D13" s="342"/>
      <c r="E13" s="581"/>
      <c r="F13" s="581"/>
      <c r="G13" s="581"/>
      <c r="H13" s="342"/>
      <c r="I13" s="323"/>
      <c r="J13" s="323"/>
    </row>
    <row r="14" spans="1:14" ht="22.5" customHeight="1">
      <c r="B14" s="325"/>
      <c r="C14" s="325"/>
      <c r="D14" s="343"/>
      <c r="E14" s="582"/>
      <c r="F14" s="582"/>
      <c r="G14" s="582"/>
      <c r="H14" s="343"/>
      <c r="I14" s="325"/>
      <c r="J14" s="325"/>
    </row>
    <row r="15" spans="1:14" ht="22.5" customHeight="1">
      <c r="B15" s="323"/>
      <c r="C15" s="323"/>
      <c r="D15" s="342"/>
      <c r="E15" s="581"/>
      <c r="F15" s="581"/>
      <c r="G15" s="581"/>
      <c r="H15" s="342"/>
      <c r="I15" s="323"/>
      <c r="J15" s="323"/>
    </row>
    <row r="16" spans="1:14" ht="22.5" customHeight="1">
      <c r="B16" s="325"/>
      <c r="C16" s="325"/>
      <c r="D16" s="343"/>
      <c r="E16" s="582"/>
      <c r="F16" s="582"/>
      <c r="G16" s="582"/>
      <c r="H16" s="343"/>
      <c r="I16" s="325"/>
      <c r="J16" s="325"/>
    </row>
    <row r="17" spans="2:10" ht="22.5" customHeight="1">
      <c r="B17" s="323"/>
      <c r="C17" s="323"/>
      <c r="D17" s="342"/>
      <c r="E17" s="581"/>
      <c r="F17" s="581"/>
      <c r="G17" s="581"/>
      <c r="H17" s="342"/>
      <c r="I17" s="323"/>
      <c r="J17" s="323"/>
    </row>
    <row r="18" spans="2:10" ht="22.5" customHeight="1">
      <c r="B18" s="325"/>
      <c r="C18" s="325"/>
      <c r="D18" s="343"/>
      <c r="E18" s="582"/>
      <c r="F18" s="582"/>
      <c r="G18" s="582"/>
      <c r="H18" s="343"/>
      <c r="I18" s="325"/>
      <c r="J18" s="325"/>
    </row>
    <row r="19" spans="2:10" ht="22.5" customHeight="1">
      <c r="B19" s="323"/>
      <c r="C19" s="323"/>
      <c r="D19" s="342"/>
      <c r="E19" s="581"/>
      <c r="F19" s="581"/>
      <c r="G19" s="581"/>
      <c r="H19" s="342"/>
      <c r="I19" s="323"/>
      <c r="J19" s="323"/>
    </row>
    <row r="20" spans="2:10" ht="22.5" customHeight="1">
      <c r="B20" s="325"/>
      <c r="C20" s="325"/>
      <c r="D20" s="343"/>
      <c r="E20" s="582"/>
      <c r="F20" s="582"/>
      <c r="G20" s="582"/>
      <c r="H20" s="343"/>
      <c r="I20" s="325"/>
      <c r="J20" s="325"/>
    </row>
    <row r="21" spans="2:10" ht="20.25" customHeight="1">
      <c r="B21" s="324" t="s">
        <v>1116</v>
      </c>
    </row>
    <row r="22" spans="2:10" ht="87" customHeight="1">
      <c r="B22" s="816" t="s">
        <v>1117</v>
      </c>
      <c r="C22" s="816"/>
      <c r="D22" s="816"/>
      <c r="E22" s="816"/>
      <c r="F22" s="816"/>
      <c r="G22" s="816"/>
      <c r="H22" s="816"/>
      <c r="I22" s="816"/>
      <c r="J22" s="816"/>
    </row>
  </sheetData>
  <sheetProtection sheet="1" objects="1" scenarios="1" formatCells="0" formatColumns="0" formatRows="0" insertColumns="0" insertRows="0" deleteRows="0" sort="0" autoFilter="0"/>
  <protectedRanges>
    <protectedRange sqref="H5:H20 D5:D20" name="範囲1"/>
  </protectedRanges>
  <mergeCells count="9">
    <mergeCell ref="B22:J22"/>
    <mergeCell ref="M1:N1"/>
    <mergeCell ref="B2:J2"/>
    <mergeCell ref="B3:B4"/>
    <mergeCell ref="C3:C4"/>
    <mergeCell ref="D3:G3"/>
    <mergeCell ref="H3:H4"/>
    <mergeCell ref="I3:I4"/>
    <mergeCell ref="J3:J4"/>
  </mergeCells>
  <phoneticPr fontId="2"/>
  <dataValidations count="6">
    <dataValidation imeMode="hiragana" allowBlank="1" showInputMessage="1" showErrorMessage="1" sqref="I5:J20"/>
    <dataValidation imeMode="halfAlpha" allowBlank="1" showInputMessage="1" showErrorMessage="1" prompt="数字は２桁半角で入力してください。" sqref="E5:G20"/>
    <dataValidation imeMode="hiragana" allowBlank="1" showInputMessage="1" showErrorMessage="1" promptTitle="全角にて入力" prompt="姓と名の間も半角で１マス空けてください。" sqref="C5:C20"/>
    <dataValidation imeMode="halfKatakana" allowBlank="1" showInputMessage="1" showErrorMessage="1" promptTitle="半角カナにて入力" prompt="姓と名の間も半角で１マス空けてください。" sqref="B5:B20"/>
    <dataValidation type="list" allowBlank="1" showInputMessage="1" showErrorMessage="1" sqref="D5:D20">
      <formula1>"T,S,H"</formula1>
    </dataValidation>
    <dataValidation type="list" allowBlank="1" showInputMessage="1" showErrorMessage="1" sqref="H5:H20">
      <formula1>"M,F"</formula1>
    </dataValidation>
  </dataValidations>
  <pageMargins left="0.74803149606299213" right="0.51181102362204722" top="0.59055118110236227" bottom="0.55118110236220474"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H11"/>
  <sheetViews>
    <sheetView showGridLines="0" showZeros="0" view="pageBreakPreview" zoomScaleNormal="100" zoomScaleSheetLayoutView="100" workbookViewId="0"/>
  </sheetViews>
  <sheetFormatPr defaultRowHeight="13.5"/>
  <cols>
    <col min="1" max="1" width="1.7265625" style="1" customWidth="1"/>
    <col min="2" max="2" width="10.453125" style="1" customWidth="1"/>
    <col min="3" max="3" width="2.90625" style="1" customWidth="1"/>
    <col min="4" max="4" width="4.54296875" style="1" customWidth="1"/>
    <col min="5" max="8" width="13.54296875" style="1" customWidth="1"/>
    <col min="9" max="9" width="3.6328125" style="1" customWidth="1"/>
    <col min="10" max="16384" width="8.7265625" style="1"/>
  </cols>
  <sheetData>
    <row r="1" spans="1:8" ht="18.75" customHeight="1">
      <c r="A1" s="168"/>
      <c r="C1" s="2"/>
      <c r="D1" s="2"/>
      <c r="E1" s="2"/>
      <c r="F1" s="2"/>
      <c r="G1" s="44"/>
      <c r="H1" s="287"/>
    </row>
    <row r="2" spans="1:8" ht="22.5" customHeight="1">
      <c r="A2" s="708" t="s">
        <v>1163</v>
      </c>
      <c r="B2" s="708"/>
      <c r="C2" s="708"/>
      <c r="D2" s="708"/>
      <c r="E2" s="708"/>
      <c r="F2" s="708"/>
      <c r="G2" s="708"/>
      <c r="H2" s="708"/>
    </row>
    <row r="3" spans="1:8" ht="22.5" customHeight="1">
      <c r="A3" s="526"/>
      <c r="B3" s="526"/>
      <c r="C3" s="526"/>
      <c r="D3" s="526"/>
      <c r="E3" s="526"/>
      <c r="F3" s="526"/>
      <c r="G3" s="526"/>
      <c r="H3" s="526"/>
    </row>
    <row r="4" spans="1:8" ht="22.5" customHeight="1">
      <c r="A4" s="823" t="s">
        <v>1164</v>
      </c>
      <c r="B4" s="824"/>
      <c r="C4" s="824"/>
      <c r="D4" s="824"/>
      <c r="E4" s="824"/>
      <c r="F4" s="824"/>
      <c r="G4" s="824"/>
      <c r="H4" s="824"/>
    </row>
    <row r="5" spans="1:8" ht="9" customHeight="1" thickBot="1">
      <c r="A5" s="190"/>
      <c r="B5" s="190"/>
      <c r="C5" s="190"/>
      <c r="D5" s="190"/>
      <c r="E5" s="190"/>
      <c r="F5" s="190"/>
      <c r="G5" s="190"/>
      <c r="H5" s="190"/>
    </row>
    <row r="6" spans="1:8" ht="30" customHeight="1">
      <c r="A6" s="709" t="s">
        <v>1286</v>
      </c>
      <c r="B6" s="710"/>
      <c r="C6" s="711"/>
      <c r="D6" s="712"/>
      <c r="E6" s="713"/>
      <c r="F6" s="714"/>
      <c r="G6" s="560" t="s">
        <v>921</v>
      </c>
      <c r="H6" s="360"/>
    </row>
    <row r="7" spans="1:8" ht="45" customHeight="1">
      <c r="A7" s="744" t="s">
        <v>878</v>
      </c>
      <c r="B7" s="745"/>
      <c r="C7" s="745"/>
      <c r="D7" s="723"/>
      <c r="E7" s="561" t="s">
        <v>899</v>
      </c>
      <c r="F7" s="559">
        <v>29</v>
      </c>
      <c r="G7" s="316" t="s">
        <v>896</v>
      </c>
      <c r="H7" s="368"/>
    </row>
    <row r="8" spans="1:8" ht="45" customHeight="1">
      <c r="A8" s="727"/>
      <c r="B8" s="754"/>
      <c r="C8" s="754"/>
      <c r="D8" s="726"/>
      <c r="E8" s="562" t="s">
        <v>869</v>
      </c>
      <c r="F8" s="507">
        <v>29</v>
      </c>
      <c r="G8" s="755"/>
      <c r="H8" s="756"/>
    </row>
    <row r="9" spans="1:8" ht="45" customHeight="1">
      <c r="A9" s="729"/>
      <c r="B9" s="730"/>
      <c r="C9" s="730"/>
      <c r="D9" s="731"/>
      <c r="E9" s="562" t="s">
        <v>870</v>
      </c>
      <c r="F9" s="558" t="s">
        <v>903</v>
      </c>
      <c r="G9" s="316" t="s">
        <v>896</v>
      </c>
      <c r="H9" s="452"/>
    </row>
    <row r="10" spans="1:8" ht="8.25" customHeight="1">
      <c r="A10" s="314"/>
      <c r="B10" s="326"/>
      <c r="C10" s="326"/>
      <c r="D10" s="327"/>
      <c r="E10" s="328"/>
      <c r="F10" s="328"/>
      <c r="G10" s="328"/>
      <c r="H10" s="328"/>
    </row>
    <row r="11" spans="1:8" ht="24.75" customHeight="1"/>
  </sheetData>
  <sheetProtection sheet="1" objects="1" scenarios="1"/>
  <dataConsolidate/>
  <mergeCells count="6">
    <mergeCell ref="A7:D9"/>
    <mergeCell ref="G8:H8"/>
    <mergeCell ref="A2:H2"/>
    <mergeCell ref="E6:F6"/>
    <mergeCell ref="A6:D6"/>
    <mergeCell ref="A4:H4"/>
  </mergeCells>
  <phoneticPr fontId="2"/>
  <conditionalFormatting sqref="H6">
    <cfRule type="expression" dxfId="56" priority="31" stopIfTrue="1">
      <formula>AND(#REF!="",$H$6&lt;&gt;"")</formula>
    </cfRule>
  </conditionalFormatting>
  <dataValidations xWindow="425" yWindow="528" count="6">
    <dataValidation type="whole" imeMode="halfAlpha" operator="greaterThanOrEqual" allowBlank="1" error="当該実施年度は開始年度以降にしてください。" prompt="和暦の数値年度のみ入力してください。_x000a_（例）平成28年度　→　「28」を入力" sqref="F8">
      <formula1>F7</formula1>
    </dataValidation>
    <dataValidation type="whole" imeMode="halfAlpha" allowBlank="1" showInputMessage="1" showErrorMessage="1" error="本事業の最長は4年間です。_x000a_事業開始年度から4年以内の終了年度を入力してください。" prompt="年度の数値のみ入力してください。_x000a_（例）平成29年度　→　「29」を入力" sqref="H7">
      <formula1>F7</formula1>
      <formula2>F7+3</formula2>
    </dataValidation>
    <dataValidation type="whole" imeMode="halfAlpha" allowBlank="1" error="年度の数値のみ入力してください。_x000a_（例）平成28年度　→　「28」を入力" prompt="年度の数値のみ入力してください。_x000a_（例）平成28年度　→　「28」を入力" sqref="F7">
      <formula1>1</formula1>
      <formula2>50</formula2>
    </dataValidation>
    <dataValidation type="list" allowBlank="1" showInputMessage="1" showErrorMessage="1" error="右端のリストボタンで表示されるリストから選択してください。" prompt="右端のリストボタンで表示されるリストから選択してください。" sqref="E6:F6">
      <formula1>エネ種_熱利用</formula1>
    </dataValidation>
    <dataValidation type="list" allowBlank="1" showInputMessage="1" showErrorMessage="1" error="補助率は「3分の1」「3分の2」のいずれかを選択してください。_x000a_※地方自治体からの指定・認定を受けていない場合は補助率を3分の2とすることはできません。" prompt="補助率を選んでください。" sqref="H6">
      <formula1>補助率</formula1>
    </dataValidation>
    <dataValidation type="date" allowBlank="1" showInputMessage="1" showErrorMessage="1" error="本年度の実績報告書提出締切日以前の日付を入力してください。" prompt="西暦/月/日で入力してください。_x000a_（自動的に和暦に変換されます）" sqref="H9">
      <formula1>42853</formula1>
      <formula2>43131</formula2>
    </dataValidation>
  </dataValidations>
  <pageMargins left="0.43307086614173229" right="0" top="0.15748031496062992" bottom="0.15748031496062992" header="0.31496062992125984" footer="0.31496062992125984"/>
  <pageSetup paperSize="9" scale="89" fitToHeight="0" orientation="portrait" blackAndWhite="1" r:id="rId1"/>
  <headerFooter alignWithMargins="0">
    <oddFooter>&amp;R&amp;"ＭＳ 明朝,標準"&amp;6ver.1.03</oddFooter>
  </headerFooter>
  <rowBreaks count="1" manualBreakCount="1">
    <brk id="1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70</vt:i4>
      </vt:variant>
    </vt:vector>
  </HeadingPairs>
  <TitlesOfParts>
    <vt:vector size="101" baseType="lpstr">
      <vt:lpstr>汎用入力規則リスト</vt:lpstr>
      <vt:lpstr>データ参照シート</vt:lpstr>
      <vt:lpstr>チェックリスト（可変）</vt:lpstr>
      <vt:lpstr>作成手順</vt:lpstr>
      <vt:lpstr>チェックリスト</vt:lpstr>
      <vt:lpstr>3-1実施計画概要（熱利用）元</vt:lpstr>
      <vt:lpstr>（別紙3）役員名簿</vt:lpstr>
      <vt:lpstr>（別紙3）役員名簿（２社目用）</vt:lpstr>
      <vt:lpstr>基本情報登録シート（初めに入力してください）</vt:lpstr>
      <vt:lpstr>3-2　設備導入事業経費の配分（当年度）（熱利用）</vt:lpstr>
      <vt:lpstr>3-2　設備導入事業経費の配分（他年度１）（熱利用）</vt:lpstr>
      <vt:lpstr>3-2　設備導入事業経費の配分（他年度２）（熱利用）</vt:lpstr>
      <vt:lpstr>3-2　設備導入事業経費の配分（他年度３）（熱利用）</vt:lpstr>
      <vt:lpstr>3-2　設備導入事業経費の配分（総計）（熱利用）</vt:lpstr>
      <vt:lpstr>3-4　補助事業に要する経費及びその調達方法</vt:lpstr>
      <vt:lpstr>3-6　熱利用単価の算定について</vt:lpstr>
      <vt:lpstr>3-7　設備及び導入効果（太陽熱利用）</vt:lpstr>
      <vt:lpstr>3-7　設備及び導入効果（温度差エネルギー利用）</vt:lpstr>
      <vt:lpstr>3-7　設備及び導入効果（雪氷熱利用）</vt:lpstr>
      <vt:lpstr>3-7　設備及び導入効果（地中熱利用）</vt:lpstr>
      <vt:lpstr>3-7　設備及び導入効果（バイオマス熱利用）</vt:lpstr>
      <vt:lpstr>3-7　設備及び導入効果（バイオマス燃料製造）</vt:lpstr>
      <vt:lpstr>3-8　再エネ設備を導入することによる化石燃料削減効果</vt:lpstr>
      <vt:lpstr>3-9　補助対象設備の機器リスト</vt:lpstr>
      <vt:lpstr>3-17　バイオマス依存率(熱利用)</vt:lpstr>
      <vt:lpstr>3-17　バイオマス依存率(燃料製造)</vt:lpstr>
      <vt:lpstr>3-22　事業実施に関連する事項（熱利用）</vt:lpstr>
      <vt:lpstr>3-25　事業実施体制</vt:lpstr>
      <vt:lpstr>3-24　事業実施予定スケジュール</vt:lpstr>
      <vt:lpstr>3-26　3分の2要件に係る概要説明書</vt:lpstr>
      <vt:lpstr>【参考】日本標準産業中分類</vt:lpstr>
      <vt:lpstr>'（別紙3）役員名簿'!Print_Area</vt:lpstr>
      <vt:lpstr>'（別紙3）役員名簿（２社目用）'!Print_Area</vt:lpstr>
      <vt:lpstr>'3-17　バイオマス依存率(熱利用)'!Print_Area</vt:lpstr>
      <vt:lpstr>'3-17　バイオマス依存率(燃料製造)'!Print_Area</vt:lpstr>
      <vt:lpstr>'3-2　設備導入事業経費の配分（総計）（熱利用）'!Print_Area</vt:lpstr>
      <vt:lpstr>'3-2　設備導入事業経費の配分（他年度１）（熱利用）'!Print_Area</vt:lpstr>
      <vt:lpstr>'3-2　設備導入事業経費の配分（他年度２）（熱利用）'!Print_Area</vt:lpstr>
      <vt:lpstr>'3-2　設備導入事業経費の配分（他年度３）（熱利用）'!Print_Area</vt:lpstr>
      <vt:lpstr>'3-2　設備導入事業経費の配分（当年度）（熱利用）'!Print_Area</vt:lpstr>
      <vt:lpstr>'3-22　事業実施に関連する事項（熱利用）'!Print_Area</vt:lpstr>
      <vt:lpstr>'3-24　事業実施予定スケジュール'!Print_Area</vt:lpstr>
      <vt:lpstr>'3-25　事業実施体制'!Print_Area</vt:lpstr>
      <vt:lpstr>'3-26　3分の2要件に係る概要説明書'!Print_Area</vt:lpstr>
      <vt:lpstr>'3-4　補助事業に要する経費及びその調達方法'!Print_Area</vt:lpstr>
      <vt:lpstr>'3-6　熱利用単価の算定について'!Print_Area</vt:lpstr>
      <vt:lpstr>'3-7　設備及び導入効果（バイオマス熱利用）'!Print_Area</vt:lpstr>
      <vt:lpstr>'3-7　設備及び導入効果（バイオマス燃料製造）'!Print_Area</vt:lpstr>
      <vt:lpstr>'3-7　設備及び導入効果（温度差エネルギー利用）'!Print_Area</vt:lpstr>
      <vt:lpstr>'3-7　設備及び導入効果（雪氷熱利用）'!Print_Area</vt:lpstr>
      <vt:lpstr>'3-7　設備及び導入効果（太陽熱利用）'!Print_Area</vt:lpstr>
      <vt:lpstr>'3-7　設備及び導入効果（地中熱利用）'!Print_Area</vt:lpstr>
      <vt:lpstr>'3-8　再エネ設備を導入することによる化石燃料削減効果'!Print_Area</vt:lpstr>
      <vt:lpstr>'3-9　補助対象設備の機器リスト'!Print_Area</vt:lpstr>
      <vt:lpstr>チェックリスト!Print_Area</vt:lpstr>
      <vt:lpstr>'チェックリスト（可変）'!Print_Area</vt:lpstr>
      <vt:lpstr>'基本情報登録シート（初めに入力してください）'!Print_Area</vt:lpstr>
      <vt:lpstr>作成手順!Print_Area</vt:lpstr>
      <vt:lpstr>エネ種</vt:lpstr>
      <vt:lpstr>エネ種_熱利用</vt:lpstr>
      <vt:lpstr>エネ種_発電設備</vt:lpstr>
      <vt:lpstr>バイオマスコジェネの発電方式</vt:lpstr>
      <vt:lpstr>バイオマス原料利用単位</vt:lpstr>
      <vt:lpstr>バイオマス原料利用単位_低位発熱量</vt:lpstr>
      <vt:lpstr>バイオマス熱利用</vt:lpstr>
      <vt:lpstr>バイオマス燃料の形態</vt:lpstr>
      <vt:lpstr>バイオマス燃料製造</vt:lpstr>
      <vt:lpstr>バイオマス燃料製造設備の方式</vt:lpstr>
      <vt:lpstr>バイオマス発電</vt:lpstr>
      <vt:lpstr>バイオマス発電形態</vt:lpstr>
      <vt:lpstr>温度差エネルギー利用</vt:lpstr>
      <vt:lpstr>換算表</vt:lpstr>
      <vt:lpstr>固定価格買取制度の有無</vt:lpstr>
      <vt:lpstr>'3-1実施計画概要（熱利用）元'!実施計画概要_３分の１</vt:lpstr>
      <vt:lpstr>'3-26　3分の2要件に係る概要説明書'!実施計画概要_３分の１</vt:lpstr>
      <vt:lpstr>実施計画概要_３分の１</vt:lpstr>
      <vt:lpstr>'3-1実施計画概要（熱利用）元'!実施計画概要_３分の２</vt:lpstr>
      <vt:lpstr>'3-26　3分の2要件に係る概要説明書'!実施計画概要_３分の２</vt:lpstr>
      <vt:lpstr>実施計画概要_３分の２</vt:lpstr>
      <vt:lpstr>新規・継続チェック</vt:lpstr>
      <vt:lpstr>'3-1実施計画概要（熱利用）元'!申請する補助率</vt:lpstr>
      <vt:lpstr>申請する補助率</vt:lpstr>
      <vt:lpstr>水力発電</vt:lpstr>
      <vt:lpstr>設備種別</vt:lpstr>
      <vt:lpstr>雪氷種別</vt:lpstr>
      <vt:lpstr>雪氷熱利用</vt:lpstr>
      <vt:lpstr>太陽光発電</vt:lpstr>
      <vt:lpstr>太陽熱利用</vt:lpstr>
      <vt:lpstr>地中熱の採熱方式</vt:lpstr>
      <vt:lpstr>地中熱利用</vt:lpstr>
      <vt:lpstr>地熱発電</vt:lpstr>
      <vt:lpstr>中分類</vt:lpstr>
      <vt:lpstr>都道府県コード</vt:lpstr>
      <vt:lpstr>熱利用用途</vt:lpstr>
      <vt:lpstr>燃料種別</vt:lpstr>
      <vt:lpstr>風力発電</vt:lpstr>
      <vt:lpstr>分類コード</vt:lpstr>
      <vt:lpstr>補助率</vt:lpstr>
      <vt:lpstr>無</vt:lpstr>
      <vt:lpstr>有</vt:lpstr>
      <vt:lpstr>有無チェック</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2017-04-21T02:04:56Z</cp:lastPrinted>
  <dcterms:created xsi:type="dcterms:W3CDTF">2012-07-26T07:45:28Z</dcterms:created>
  <dcterms:modified xsi:type="dcterms:W3CDTF">2017-07-12T06:36:06Z</dcterms:modified>
</cp:coreProperties>
</file>