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2A24A099-B90E-4F63-94B2-C9F3BF217496}" xr6:coauthVersionLast="47" xr6:coauthVersionMax="47" xr10:uidLastSave="{00000000-0000-0000-0000-000000000000}"/>
  <workbookProtection workbookAlgorithmName="SHA-512" workbookHashValue="Gc81u8qksDqa9KmWh3Wwyi0L5rJ6ZT3pBQAGz0I43bpgmp3HB29/JjhDVQqlyRSeDTmuQdZ8UbwLeE5nqm2eWA==" workbookSaltValue="mj+KUUQCwOMrSZbCjTlfoQ==" workbookSpinCount="100000" lockStructure="1"/>
  <bookViews>
    <workbookView xWindow="28680" yWindow="-120" windowWidth="29040" windowHeight="1584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B7" i="47"/>
  <c r="B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<sst xmlns="http://schemas.openxmlformats.org/spreadsheetml/2006/main" count="250" uniqueCount="135">
  <si>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</si>
  <si>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</si>
  <si>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</si>
  <si>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</si>
  <si>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</si>
  <si>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</si>
  <si>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</si>
  <si>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</si>
  <si>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</si>
  <si>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</si>
  <si>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</si>
  <si>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</si>
  <si>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</si>
  <si>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</si>
  <si>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</si>
  <si>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</si>
  <si>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</si>
  <si>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</si>
  <si>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</si>
  <si>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</si>
  <si>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</si>
  <si>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潜熱回収型給湯器</t>
  </si>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</sst>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General&quot;台&quot;"/>
    <numFmt numFmtId="181" formatCode="&quot;(&quot;@&quot;)&quot;"/>
    <numFmt numFmtId="182" formatCode="#,##0.0;[Red]\-#,##0.0"/>
    <numFmt numFmtId="183" formatCode="#,##0.00_ ;[Red]\-#,##0.00\ "/>
    <numFmt numFmtId="184" formatCode="0.000&quot; kl&quot;"/>
    <numFmt numFmtId="185" formatCode="#,##0.0_ "/>
    <numFmt numFmtId="186" formatCode="#,##0_ "/>
    <numFmt numFmtId="187" formatCode="#,##0.0_);[Red]\(#,##0.0\)"/>
    <numFmt numFmtId="188" formatCode="#,##0.000_);[Red]\(#,##0.000\)"/>
    <numFmt numFmtId="189" formatCode="0_);[Red]\(0\)"/>
    <numFmt numFmtId="190" formatCode="0.0_ "/>
    <numFmt numFmtId="191" formatCode="0.0_);[Red]\(0.0\)"/>
    <numFmt numFmtId="192"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17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8"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9">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7"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2"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2"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2"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3" fontId="28" fillId="0" borderId="4" xfId="21" applyNumberFormat="1" applyFont="1" applyFill="1" applyBorder="1" applyAlignment="1">
      <alignment horizontal="left" vertical="center" shrinkToFit="1"/>
    </xf>
    <xf numFmtId="183"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3" fontId="28" fillId="0" borderId="23" xfId="21" applyNumberFormat="1" applyFont="1" applyFill="1" applyBorder="1" applyAlignment="1">
      <alignment horizontal="left" vertical="center" shrinkToFit="1"/>
    </xf>
    <xf numFmtId="183"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7"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1" fontId="10" fillId="0" borderId="0" xfId="17" applyNumberFormat="1" applyFont="1" applyAlignment="1" applyProtection="1">
      <alignment vertical="center" shrinkToFit="1"/>
      <protection hidden="1"/>
    </xf>
    <xf numFmtId="186"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4"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7"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192" fontId="49" fillId="0" borderId="0" xfId="17" applyNumberFormat="1"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0" fontId="44" fillId="0" borderId="0" xfId="17" quotePrefix="1" applyFont="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91" fontId="10" fillId="4" borderId="2" xfId="20" applyNumberFormat="1" applyFont="1" applyFill="1" applyBorder="1" applyAlignment="1" applyProtection="1">
      <alignment horizontal="right" vertical="center" shrinkToFit="1"/>
      <protection hidden="1"/>
    </xf>
    <xf numFmtId="191" fontId="10" fillId="4" borderId="4" xfId="20" applyNumberFormat="1" applyFont="1" applyFill="1" applyBorder="1" applyAlignment="1" applyProtection="1">
      <alignment horizontal="right" vertical="center" shrinkToFit="1"/>
      <protection hidden="1"/>
    </xf>
    <xf numFmtId="0" fontId="43" fillId="0" borderId="0" xfId="17" applyFont="1" applyAlignment="1" applyProtection="1">
      <alignment horizontal="left" vertical="center" wrapText="1" shrinkToFit="1"/>
      <protection hidden="1"/>
    </xf>
    <xf numFmtId="180"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186" fontId="10" fillId="0" borderId="4" xfId="20" applyNumberFormat="1" applyFont="1" applyBorder="1" applyAlignment="1" applyProtection="1">
      <alignment horizontal="right"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179" fontId="10" fillId="2" borderId="4" xfId="17" applyNumberFormat="1" applyFont="1" applyFill="1" applyBorder="1" applyAlignment="1" applyProtection="1">
      <alignment horizontal="center" vertical="center" shrinkToFit="1"/>
      <protection hidden="1"/>
    </xf>
    <xf numFmtId="179" fontId="10" fillId="2" borderId="1" xfId="17" applyNumberFormat="1"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190" fontId="10" fillId="3" borderId="1" xfId="20" applyNumberFormat="1" applyFont="1" applyFill="1" applyBorder="1" applyAlignment="1" applyProtection="1">
      <alignment horizontal="center" vertical="center" shrinkToFit="1"/>
      <protection locked="0" hidden="1"/>
    </xf>
    <xf numFmtId="190" fontId="10" fillId="3" borderId="3" xfId="20" applyNumberFormat="1" applyFont="1" applyFill="1" applyBorder="1" applyAlignment="1" applyProtection="1">
      <alignment horizontal="center" vertical="center" shrinkToFit="1"/>
      <protection locked="0" hidden="1"/>
    </xf>
    <xf numFmtId="190"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4" xfId="17" applyFont="1" applyFill="1" applyBorder="1" applyAlignment="1" applyProtection="1">
      <alignment horizontal="center"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0" fontId="10" fillId="0" borderId="0" xfId="0" applyFont="1" applyAlignment="1" applyProtection="1">
      <alignment horizontal="center" vertical="center"/>
      <protection hidden="1"/>
    </xf>
    <xf numFmtId="0" fontId="10" fillId="2" borderId="19" xfId="17" applyFont="1" applyFill="1" applyBorder="1" applyAlignment="1" applyProtection="1">
      <alignment horizontal="center" vertical="center" shrinkToFit="1"/>
      <protection hidden="1"/>
    </xf>
    <xf numFmtId="179" fontId="10" fillId="2" borderId="18" xfId="17" applyNumberFormat="1" applyFont="1" applyFill="1" applyBorder="1" applyAlignment="1" applyProtection="1">
      <alignment horizontal="center" vertical="center" shrinkToFit="1"/>
      <protection hidden="1"/>
    </xf>
    <xf numFmtId="179"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5" fontId="10" fillId="3" borderId="40" xfId="17" applyNumberFormat="1" applyFont="1" applyFill="1" applyBorder="1" applyAlignment="1" applyProtection="1">
      <alignment horizontal="right" vertical="center" shrinkToFit="1"/>
      <protection locked="0" hidden="1"/>
    </xf>
    <xf numFmtId="185" fontId="10" fillId="3" borderId="4" xfId="17" applyNumberFormat="1" applyFont="1" applyFill="1" applyBorder="1" applyAlignment="1" applyProtection="1">
      <alignment horizontal="right" vertical="center" shrinkToFit="1"/>
      <protection locked="0" hidden="1"/>
    </xf>
    <xf numFmtId="185" fontId="10" fillId="3" borderId="41" xfId="17" applyNumberFormat="1" applyFont="1" applyFill="1" applyBorder="1" applyAlignment="1" applyProtection="1">
      <alignment horizontal="right" vertical="center" shrinkToFit="1"/>
      <protection locked="0" hidden="1"/>
    </xf>
    <xf numFmtId="185" fontId="10" fillId="3" borderId="37" xfId="17" applyNumberFormat="1" applyFont="1" applyFill="1" applyBorder="1" applyAlignment="1" applyProtection="1">
      <alignment horizontal="right" vertical="center" shrinkToFit="1"/>
      <protection locked="0" hidden="1"/>
    </xf>
    <xf numFmtId="185" fontId="10" fillId="3" borderId="38" xfId="17" applyNumberFormat="1" applyFont="1" applyFill="1" applyBorder="1" applyAlignment="1" applyProtection="1">
      <alignment horizontal="right" vertical="center" shrinkToFit="1"/>
      <protection locked="0" hidden="1"/>
    </xf>
    <xf numFmtId="185" fontId="10" fillId="3" borderId="39" xfId="17" applyNumberFormat="1" applyFont="1" applyFill="1" applyBorder="1" applyAlignment="1" applyProtection="1">
      <alignment horizontal="right" vertical="center" shrinkToFit="1"/>
      <protection locked="0" hidden="1"/>
    </xf>
    <xf numFmtId="185" fontId="10" fillId="3" borderId="42" xfId="17" applyNumberFormat="1" applyFont="1" applyFill="1" applyBorder="1" applyAlignment="1" applyProtection="1">
      <alignment horizontal="right" vertical="center" shrinkToFit="1"/>
      <protection locked="0" hidden="1"/>
    </xf>
    <xf numFmtId="185" fontId="10" fillId="3" borderId="43" xfId="17" applyNumberFormat="1" applyFont="1" applyFill="1" applyBorder="1" applyAlignment="1" applyProtection="1">
      <alignment horizontal="right" vertical="center" shrinkToFit="1"/>
      <protection locked="0" hidden="1"/>
    </xf>
    <xf numFmtId="185" fontId="10" fillId="3" borderId="44" xfId="17" applyNumberFormat="1" applyFont="1" applyFill="1" applyBorder="1" applyAlignment="1" applyProtection="1">
      <alignment horizontal="right" vertical="center" shrinkToFit="1"/>
      <protection locked="0"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0" fontId="10" fillId="2" borderId="26"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181" fontId="10" fillId="2" borderId="8" xfId="17" applyNumberFormat="1" applyFont="1" applyFill="1" applyBorder="1" applyAlignment="1" applyProtection="1">
      <alignment horizontal="center" vertical="center" shrinkToFit="1"/>
      <protection hidden="1"/>
    </xf>
    <xf numFmtId="181" fontId="10" fillId="2" borderId="0" xfId="17" applyNumberFormat="1" applyFont="1" applyFill="1" applyAlignment="1" applyProtection="1">
      <alignment horizontal="center" vertical="center" shrinkToFit="1"/>
      <protection hidden="1"/>
    </xf>
    <xf numFmtId="186" fontId="10" fillId="0" borderId="27" xfId="20" applyNumberFormat="1" applyFont="1" applyBorder="1" applyAlignment="1" applyProtection="1">
      <alignment horizontal="right" vertical="center" shrinkToFit="1"/>
      <protection hidden="1"/>
    </xf>
    <xf numFmtId="185" fontId="10" fillId="0" borderId="27" xfId="17" applyNumberFormat="1" applyFont="1" applyBorder="1" applyAlignment="1" applyProtection="1">
      <alignment horizontal="right" vertical="center" shrinkToFit="1"/>
      <protection hidden="1"/>
    </xf>
    <xf numFmtId="191" fontId="10" fillId="4" borderId="13" xfId="20" applyNumberFormat="1" applyFont="1" applyFill="1" applyBorder="1" applyAlignment="1" applyProtection="1">
      <alignment horizontal="right" vertical="center" shrinkToFit="1"/>
      <protection hidden="1"/>
    </xf>
    <xf numFmtId="191" fontId="10" fillId="4" borderId="18" xfId="20" applyNumberFormat="1" applyFont="1" applyFill="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wrapText="1" shrinkToFit="1"/>
      <protection hidden="1"/>
    </xf>
    <xf numFmtId="181" fontId="10" fillId="2" borderId="26" xfId="17" applyNumberFormat="1" applyFont="1" applyFill="1" applyBorder="1" applyAlignment="1" applyProtection="1">
      <alignment horizontal="center" vertical="center" shrinkToFit="1"/>
      <protection hidden="1"/>
    </xf>
    <xf numFmtId="187" fontId="10" fillId="0" borderId="34" xfId="17" applyNumberFormat="1" applyFont="1" applyBorder="1" applyAlignment="1" applyProtection="1">
      <alignment horizontal="right" vertical="center" shrinkToFit="1"/>
      <protection hidden="1"/>
    </xf>
    <xf numFmtId="187" fontId="10" fillId="0" borderId="35" xfId="17" applyNumberFormat="1" applyFont="1" applyBorder="1" applyAlignment="1" applyProtection="1">
      <alignment horizontal="right" vertical="center" shrinkToFit="1"/>
      <protection hidden="1"/>
    </xf>
    <xf numFmtId="187" fontId="10" fillId="0" borderId="36" xfId="17" applyNumberFormat="1" applyFont="1" applyBorder="1" applyAlignment="1" applyProtection="1">
      <alignment horizontal="right" vertical="center" shrinkToFit="1"/>
      <protection hidden="1"/>
    </xf>
    <xf numFmtId="186" fontId="10" fillId="0" borderId="1" xfId="20" applyNumberFormat="1" applyFont="1" applyBorder="1" applyAlignment="1" applyProtection="1">
      <alignment horizontal="right" vertical="center" shrinkToFit="1"/>
      <protection hidden="1"/>
    </xf>
    <xf numFmtId="186" fontId="10" fillId="0" borderId="3" xfId="20" applyNumberFormat="1" applyFont="1" applyBorder="1" applyAlignment="1" applyProtection="1">
      <alignment horizontal="right" vertical="center" shrinkToFit="1"/>
      <protection hidden="1"/>
    </xf>
    <xf numFmtId="186" fontId="10" fillId="3" borderId="4" xfId="20" applyNumberFormat="1" applyFont="1" applyFill="1" applyBorder="1" applyAlignment="1" applyProtection="1">
      <alignment horizontal="right" vertical="center" shrinkToFit="1"/>
      <protection locked="0" hidden="1"/>
    </xf>
    <xf numFmtId="191" fontId="10" fillId="3" borderId="4" xfId="20" applyNumberFormat="1" applyFont="1" applyFill="1" applyBorder="1" applyAlignment="1" applyProtection="1">
      <alignment horizontal="right" vertical="center" shrinkToFit="1"/>
      <protection locked="0" hidden="1"/>
    </xf>
    <xf numFmtId="191"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7" fontId="10" fillId="0" borderId="32" xfId="17" applyNumberFormat="1" applyFont="1" applyBorder="1" applyAlignment="1" applyProtection="1">
      <alignment horizontal="right" vertical="center" shrinkToFit="1"/>
      <protection hidden="1"/>
    </xf>
    <xf numFmtId="187" fontId="10" fillId="0" borderId="3" xfId="17" applyNumberFormat="1" applyFont="1" applyBorder="1" applyAlignment="1" applyProtection="1">
      <alignment horizontal="right" vertical="center" shrinkToFit="1"/>
      <protection hidden="1"/>
    </xf>
    <xf numFmtId="187" fontId="10" fillId="0" borderId="33" xfId="17" applyNumberFormat="1" applyFont="1" applyBorder="1" applyAlignment="1" applyProtection="1">
      <alignment horizontal="right" vertical="center" shrinkToFit="1"/>
      <protection hidden="1"/>
    </xf>
    <xf numFmtId="188" fontId="10" fillId="0" borderId="0" xfId="17" applyNumberFormat="1" applyFont="1" applyAlignment="1" applyProtection="1">
      <alignment horizontal="right" vertical="center" shrinkToFit="1"/>
      <protection hidden="1"/>
    </xf>
    <xf numFmtId="186" fontId="10" fillId="0" borderId="20" xfId="20" applyNumberFormat="1" applyFont="1" applyBorder="1" applyAlignment="1" applyProtection="1">
      <alignment horizontal="right" vertical="center" shrinkToFit="1"/>
      <protection hidden="1"/>
    </xf>
    <xf numFmtId="186" fontId="10" fillId="0" borderId="21" xfId="20" applyNumberFormat="1" applyFont="1" applyBorder="1" applyAlignment="1" applyProtection="1">
      <alignment horizontal="right" vertical="center" shrinkToFit="1"/>
      <protection hidden="1"/>
    </xf>
    <xf numFmtId="187" fontId="10" fillId="0" borderId="29" xfId="17" applyNumberFormat="1" applyFont="1" applyBorder="1" applyAlignment="1" applyProtection="1">
      <alignment horizontal="right" vertical="center" shrinkToFit="1"/>
      <protection hidden="1"/>
    </xf>
    <xf numFmtId="187" fontId="10" fillId="0" borderId="30" xfId="17" applyNumberFormat="1" applyFont="1" applyBorder="1" applyAlignment="1" applyProtection="1">
      <alignment horizontal="right" vertical="center" shrinkToFit="1"/>
      <protection hidden="1"/>
    </xf>
    <xf numFmtId="187" fontId="10" fillId="0" borderId="31" xfId="17" applyNumberFormat="1" applyFont="1" applyBorder="1" applyAlignment="1" applyProtection="1">
      <alignment horizontal="right" vertical="center" shrinkToFit="1"/>
      <protection hidden="1"/>
    </xf>
    <xf numFmtId="189" fontId="10" fillId="3" borderId="1" xfId="17" applyNumberFormat="1" applyFont="1" applyFill="1" applyBorder="1" applyAlignment="1" applyProtection="1">
      <alignment horizontal="center" vertical="center" shrinkToFit="1"/>
      <protection locked="0" hidden="1"/>
    </xf>
    <xf numFmtId="189"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1" fontId="10" fillId="2" borderId="10" xfId="17" applyNumberFormat="1" applyFont="1" applyFill="1" applyBorder="1" applyAlignment="1" applyProtection="1">
      <alignment horizontal="center" vertical="center" shrinkToFit="1"/>
      <protection hidden="1"/>
    </xf>
    <xf numFmtId="181" fontId="10" fillId="2" borderId="12" xfId="17" applyNumberFormat="1" applyFont="1" applyFill="1" applyBorder="1" applyAlignment="1" applyProtection="1">
      <alignment horizontal="center" vertical="center" shrinkToFit="1"/>
      <protection hidden="1"/>
    </xf>
    <xf numFmtId="181"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1" fontId="10" fillId="0" borderId="8" xfId="17" applyNumberFormat="1" applyFont="1" applyBorder="1" applyAlignment="1" applyProtection="1">
      <alignment horizontal="center" vertical="center" shrinkToFit="1"/>
      <protection hidden="1"/>
    </xf>
    <xf numFmtId="181" fontId="10" fillId="0" borderId="0" xfId="17" applyNumberFormat="1" applyFont="1" applyAlignment="1" applyProtection="1">
      <alignment horizontal="center"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6" fontId="10" fillId="3" borderId="18" xfId="20" applyNumberFormat="1" applyFont="1" applyFill="1" applyBorder="1" applyAlignment="1" applyProtection="1">
      <alignment horizontal="right" vertical="center" shrinkToFit="1"/>
      <protection locked="0" hidden="1"/>
    </xf>
    <xf numFmtId="191" fontId="10" fillId="3" borderId="18" xfId="20" applyNumberFormat="1" applyFont="1" applyFill="1" applyBorder="1" applyAlignment="1" applyProtection="1">
      <alignment horizontal="right" vertical="center" shrinkToFit="1"/>
      <protection locked="0" hidden="1"/>
    </xf>
    <xf numFmtId="191"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3" borderId="4" xfId="17" applyFont="1" applyFill="1" applyBorder="1" applyAlignment="1" applyProtection="1">
      <alignment vertical="center" shrinkToFit="1"/>
      <protection locked="0" hidden="1"/>
    </xf>
    <xf numFmtId="186" fontId="10" fillId="0" borderId="10" xfId="17" applyNumberFormat="1" applyFont="1" applyBorder="1" applyAlignment="1" applyProtection="1">
      <alignment horizontal="right" vertical="center" shrinkToFit="1"/>
      <protection hidden="1"/>
    </xf>
    <xf numFmtId="186" fontId="10" fillId="0" borderId="12" xfId="17" applyNumberFormat="1" applyFont="1" applyBorder="1" applyAlignment="1" applyProtection="1">
      <alignment horizontal="right" vertical="center" shrinkToFit="1"/>
      <protection hidden="1"/>
    </xf>
    <xf numFmtId="186"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7" fontId="10" fillId="0" borderId="19" xfId="17"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4">
    <dxf>
      <fill>
        <patternFill>
          <bgColor rgb="FFFFFFCC"/>
        </patternFill>
      </fill>
    </dxf>
    <dxf>
      <fill>
        <patternFill>
          <bgColor theme="0" tint="-4.9989318521683403E-2"/>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(Ⅲ)</a:t>
          </a:r>
          <a:r>
            <a:rPr kumimoji="1" lang="ja-JP" altLang="en-US" sz="1100" b="0" i="0" u="sng" strike="noStrike" kern="0" cap="none" spc="0" normalizeH="0" baseline="0" noProof="0">
              <a:ln>
                <a:noFill/>
              </a:ln>
              <a:solidFill>
                <a:srgbClr val="FF0000"/>
              </a:solidFill>
              <a:effectLst/>
              <a:uLnTx/>
              <a:uFillTx/>
              <a:latin typeface="+mn-lt"/>
              <a:ea typeface="+mn-ea"/>
              <a:cs typeface="+mn-cs"/>
            </a:rPr>
            <a:t>設備単位型」</a:t>
          </a:r>
          <a:r>
            <a:rPr kumimoji="1" lang="ja-JP" altLang="ja-JP" sz="1100" b="0" i="0" u="sng" strike="noStrike" kern="0" cap="none" spc="0" normalizeH="0" baseline="0" noProof="0">
              <a:ln>
                <a:noFill/>
              </a:ln>
              <a:solidFill>
                <a:srgbClr val="FF0000"/>
              </a:solidFill>
              <a:effectLst/>
              <a:uLnTx/>
              <a:uFillTx/>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省エネルギー投資促進支援事業費補助金</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97" t="s">
        <v>121</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37"/>
      <c r="AG1" s="37"/>
      <c r="AH1" s="37"/>
      <c r="AI1" s="38"/>
      <c r="AJ1" s="38"/>
      <c r="AK1" s="38"/>
      <c r="AL1" s="38"/>
      <c r="AM1" s="38"/>
      <c r="AN1" s="38"/>
      <c r="AO1" s="38"/>
      <c r="AP1" s="38"/>
      <c r="AQ1" s="38"/>
      <c r="AR1" s="38"/>
      <c r="AS1" s="38"/>
      <c r="AT1" s="38"/>
      <c r="AU1" s="38"/>
      <c r="AV1" s="38"/>
    </row>
    <row r="2" spans="1:48" ht="34.5" customHeight="1"/>
    <row r="3" spans="1:48" ht="55.5" customHeight="1"/>
    <row r="4" spans="1:48" ht="15" customHeight="1">
      <c r="B4" s="98"/>
      <c r="C4" s="99"/>
      <c r="D4" s="99"/>
      <c r="E4" s="100"/>
      <c r="F4" s="101" t="s">
        <v>119</v>
      </c>
      <c r="G4" s="102"/>
      <c r="H4" s="102"/>
      <c r="I4" s="102"/>
      <c r="J4" s="102"/>
      <c r="K4" s="102"/>
      <c r="AI4" s="40"/>
      <c r="AJ4" s="40"/>
      <c r="AK4" s="40"/>
      <c r="AL4" s="40"/>
    </row>
    <row r="5" spans="1:48" ht="15" customHeight="1">
      <c r="A5" s="39" t="s">
        <v>71</v>
      </c>
      <c r="AI5" s="40" t="s">
        <v>94</v>
      </c>
      <c r="AJ5" s="40"/>
      <c r="AK5" s="40"/>
      <c r="AL5" s="40"/>
    </row>
    <row r="6" spans="1:48" s="42" customFormat="1" ht="15" customHeight="1">
      <c r="A6" s="39"/>
      <c r="B6" s="108" t="s">
        <v>73</v>
      </c>
      <c r="C6" s="109"/>
      <c r="D6" s="109"/>
      <c r="E6" s="109"/>
      <c r="F6" s="109"/>
      <c r="G6" s="109"/>
      <c r="H6" s="110"/>
      <c r="I6" s="111" t="s">
        <v>77</v>
      </c>
      <c r="J6" s="112"/>
      <c r="K6" s="112"/>
      <c r="L6" s="112"/>
      <c r="M6" s="112"/>
      <c r="N6" s="112"/>
      <c r="O6" s="112"/>
      <c r="P6" s="112"/>
      <c r="Q6" s="112"/>
      <c r="R6" s="113"/>
      <c r="S6" s="41"/>
      <c r="T6" s="76"/>
      <c r="U6" s="76"/>
      <c r="V6" s="76"/>
      <c r="W6" s="76"/>
      <c r="X6" s="76"/>
      <c r="Y6" s="76"/>
      <c r="Z6" s="76"/>
      <c r="AA6" s="76"/>
      <c r="AB6" s="76"/>
      <c r="AC6" s="76"/>
      <c r="AD6" s="76"/>
      <c r="AE6" s="76"/>
      <c r="AF6" s="76"/>
      <c r="AG6" s="76"/>
      <c r="AI6" s="43" t="s">
        <v>70</v>
      </c>
      <c r="AJ6" s="43"/>
      <c r="AK6" s="43"/>
      <c r="AL6" s="43"/>
    </row>
    <row r="7" spans="1:48" s="42" customFormat="1" ht="15" customHeight="1">
      <c r="A7" s="39"/>
      <c r="B7" s="103" t="str">
        <f>IF(I6="導入予定設備","様式 c-2-2-1　NO.","様式 c-2-2-2　NO.")</f>
        <v>様式 c-2-2-2　NO.</v>
      </c>
      <c r="C7" s="104"/>
      <c r="D7" s="104"/>
      <c r="E7" s="104"/>
      <c r="F7" s="104"/>
      <c r="G7" s="104"/>
      <c r="H7" s="105"/>
      <c r="I7" s="86"/>
      <c r="J7" s="87"/>
      <c r="K7" s="87"/>
      <c r="L7" s="87"/>
      <c r="M7" s="87"/>
      <c r="N7" s="87"/>
      <c r="O7" s="87"/>
      <c r="P7" s="87"/>
      <c r="Q7" s="87"/>
      <c r="R7" s="88"/>
      <c r="S7" s="41"/>
      <c r="T7" s="76" t="s">
        <v>109</v>
      </c>
      <c r="U7" s="76"/>
      <c r="V7" s="76"/>
      <c r="W7" s="76"/>
      <c r="X7" s="76"/>
      <c r="Y7" s="76"/>
      <c r="Z7" s="76"/>
      <c r="AA7" s="76"/>
      <c r="AB7" s="76"/>
      <c r="AC7" s="76"/>
      <c r="AD7" s="76"/>
      <c r="AE7" s="76"/>
      <c r="AF7" s="76"/>
      <c r="AG7" s="76"/>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124" t="s">
        <v>122</v>
      </c>
      <c r="C10" s="124"/>
      <c r="D10" s="124"/>
      <c r="E10" s="124"/>
      <c r="F10" s="124"/>
      <c r="G10" s="124"/>
      <c r="H10" s="124"/>
      <c r="I10" s="86" t="s">
        <v>9</v>
      </c>
      <c r="J10" s="87"/>
      <c r="K10" s="87"/>
      <c r="L10" s="87"/>
      <c r="M10" s="87"/>
      <c r="N10" s="87"/>
      <c r="O10" s="87"/>
      <c r="P10" s="87"/>
      <c r="Q10" s="87"/>
      <c r="R10" s="87"/>
      <c r="S10" s="41"/>
      <c r="T10" s="76" t="s">
        <v>123</v>
      </c>
      <c r="U10" s="76"/>
      <c r="V10" s="76"/>
      <c r="W10" s="76"/>
      <c r="X10" s="76"/>
      <c r="Y10" s="76"/>
      <c r="Z10" s="76"/>
      <c r="AA10" s="76"/>
      <c r="AB10" s="76"/>
      <c r="AC10" s="76"/>
      <c r="AD10" s="76"/>
      <c r="AE10" s="76"/>
      <c r="AF10" s="76"/>
      <c r="AG10" s="76"/>
      <c r="AI10" s="43" t="s">
        <v>11</v>
      </c>
      <c r="AJ10" s="43"/>
      <c r="AK10" s="43"/>
      <c r="AL10" s="43"/>
    </row>
    <row r="11" spans="1:48" s="42" customFormat="1" ht="30" customHeight="1">
      <c r="A11" s="39"/>
      <c r="B11" s="124" t="s">
        <v>1</v>
      </c>
      <c r="C11" s="124"/>
      <c r="D11" s="124"/>
      <c r="E11" s="124"/>
      <c r="F11" s="124"/>
      <c r="G11" s="124"/>
      <c r="H11" s="124"/>
      <c r="I11" s="129" t="s">
        <v>104</v>
      </c>
      <c r="J11" s="87"/>
      <c r="K11" s="87"/>
      <c r="L11" s="87"/>
      <c r="M11" s="87"/>
      <c r="N11" s="87"/>
      <c r="O11" s="87"/>
      <c r="P11" s="87"/>
      <c r="Q11" s="87"/>
      <c r="R11" s="87"/>
      <c r="S11" s="46"/>
      <c r="T11" s="76" t="s">
        <v>110</v>
      </c>
      <c r="U11" s="76"/>
      <c r="V11" s="76"/>
      <c r="W11" s="76"/>
      <c r="X11" s="76"/>
      <c r="Y11" s="76"/>
      <c r="Z11" s="76"/>
      <c r="AA11" s="76"/>
      <c r="AB11" s="76"/>
      <c r="AC11" s="76"/>
      <c r="AD11" s="76"/>
      <c r="AE11" s="76"/>
      <c r="AF11" s="76"/>
      <c r="AG11" s="76"/>
      <c r="AI11" s="43"/>
      <c r="AJ11" s="43"/>
      <c r="AK11" s="43"/>
      <c r="AL11" s="43"/>
    </row>
    <row r="12" spans="1:48" s="42" customFormat="1" ht="15" customHeight="1">
      <c r="A12" s="39"/>
      <c r="B12" s="124" t="s">
        <v>72</v>
      </c>
      <c r="C12" s="124"/>
      <c r="D12" s="124"/>
      <c r="E12" s="124"/>
      <c r="F12" s="124"/>
      <c r="G12" s="124"/>
      <c r="H12" s="124"/>
      <c r="I12" s="86" t="s">
        <v>90</v>
      </c>
      <c r="J12" s="87"/>
      <c r="K12" s="87"/>
      <c r="L12" s="87"/>
      <c r="M12" s="87"/>
      <c r="N12" s="87"/>
      <c r="O12" s="87"/>
      <c r="P12" s="87"/>
      <c r="Q12" s="87"/>
      <c r="R12" s="87"/>
      <c r="S12" s="46"/>
      <c r="T12" s="76" t="s">
        <v>111</v>
      </c>
      <c r="U12" s="76"/>
      <c r="V12" s="76"/>
      <c r="W12" s="76"/>
      <c r="X12" s="76"/>
      <c r="Y12" s="76"/>
      <c r="Z12" s="76"/>
      <c r="AA12" s="76"/>
      <c r="AB12" s="76"/>
      <c r="AC12" s="76"/>
      <c r="AD12" s="76"/>
      <c r="AE12" s="76"/>
      <c r="AF12" s="76"/>
      <c r="AG12" s="76"/>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77" t="s">
        <v>112</v>
      </c>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36"/>
      <c r="AI14" s="47"/>
      <c r="AJ14" s="47"/>
      <c r="AK14" s="47"/>
      <c r="AL14" s="47"/>
      <c r="AM14" s="48"/>
      <c r="AN14" s="48"/>
      <c r="AO14" s="48"/>
      <c r="AP14" s="36"/>
      <c r="AQ14" s="36"/>
      <c r="AR14" s="36"/>
      <c r="AS14" s="36"/>
      <c r="AT14" s="36"/>
    </row>
    <row r="15" spans="1:48" s="42" customFormat="1" ht="15" customHeight="1">
      <c r="A15" s="35" t="s">
        <v>107</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124" t="s">
        <v>75</v>
      </c>
      <c r="C16" s="124"/>
      <c r="D16" s="124"/>
      <c r="E16" s="124"/>
      <c r="F16" s="124"/>
      <c r="G16" s="124"/>
      <c r="H16" s="124"/>
      <c r="I16" s="78" t="s">
        <v>21</v>
      </c>
      <c r="J16" s="78"/>
      <c r="K16" s="78"/>
      <c r="L16" s="78"/>
      <c r="M16" s="78"/>
      <c r="N16" s="78"/>
      <c r="O16" s="78"/>
      <c r="P16" s="78"/>
      <c r="Q16" s="78"/>
      <c r="R16" s="78"/>
      <c r="S16" s="45"/>
      <c r="T16" s="76" t="s">
        <v>113</v>
      </c>
      <c r="U16" s="76"/>
      <c r="V16" s="76"/>
      <c r="W16" s="76"/>
      <c r="X16" s="76"/>
      <c r="Y16" s="76"/>
      <c r="Z16" s="76"/>
      <c r="AA16" s="76"/>
      <c r="AB16" s="76"/>
      <c r="AC16" s="76"/>
      <c r="AD16" s="76"/>
      <c r="AE16" s="76"/>
      <c r="AF16" s="76"/>
      <c r="AG16" s="76"/>
    </row>
    <row r="17" spans="1:36" s="42" customFormat="1" ht="15" customHeight="1">
      <c r="A17" s="39"/>
      <c r="B17" s="125" t="s">
        <v>105</v>
      </c>
      <c r="C17" s="124"/>
      <c r="D17" s="124"/>
      <c r="E17" s="124"/>
      <c r="F17" s="124"/>
      <c r="G17" s="124"/>
      <c r="H17" s="124"/>
      <c r="I17" s="123" t="s">
        <v>50</v>
      </c>
      <c r="J17" s="123"/>
      <c r="K17" s="123"/>
      <c r="L17" s="123"/>
      <c r="M17" s="123"/>
      <c r="N17" s="123"/>
      <c r="O17" s="123"/>
      <c r="P17" s="123"/>
      <c r="Q17" s="123"/>
      <c r="R17" s="123"/>
      <c r="S17" s="41"/>
      <c r="T17" s="76" t="s">
        <v>114</v>
      </c>
      <c r="U17" s="76"/>
      <c r="V17" s="76"/>
      <c r="W17" s="76"/>
      <c r="X17" s="76"/>
      <c r="Y17" s="76"/>
      <c r="Z17" s="76"/>
      <c r="AA17" s="76"/>
      <c r="AB17" s="76"/>
      <c r="AC17" s="76"/>
      <c r="AD17" s="76"/>
      <c r="AE17" s="76"/>
      <c r="AF17" s="76"/>
      <c r="AG17" s="76"/>
    </row>
    <row r="18" spans="1:36" s="42" customFormat="1" ht="30" customHeight="1">
      <c r="A18" s="39"/>
      <c r="B18" s="49"/>
      <c r="C18" s="126" t="s">
        <v>106</v>
      </c>
      <c r="D18" s="127"/>
      <c r="E18" s="127"/>
      <c r="F18" s="127"/>
      <c r="G18" s="127"/>
      <c r="H18" s="128"/>
      <c r="I18" s="89">
        <f>VLOOKUP($I$17,'&lt;給湯器&gt;マスタ'!$B$6:$F$24,2,FALSE)</f>
        <v>41.8</v>
      </c>
      <c r="J18" s="90"/>
      <c r="K18" s="90"/>
      <c r="L18" s="90"/>
      <c r="M18" s="90"/>
      <c r="N18" s="90"/>
      <c r="O18" s="91"/>
      <c r="P18" s="92" t="str">
        <f>VLOOKUP($I$17,'&lt;給湯器&gt;マスタ'!$B$6:$F$24,3,FALSE)</f>
        <v>MJ/L</v>
      </c>
      <c r="Q18" s="93"/>
      <c r="R18" s="94"/>
      <c r="S18" s="41"/>
      <c r="T18" s="81" t="s">
        <v>125</v>
      </c>
      <c r="U18" s="76"/>
      <c r="V18" s="76"/>
      <c r="W18" s="76"/>
      <c r="X18" s="76"/>
      <c r="Y18" s="76"/>
      <c r="Z18" s="76"/>
      <c r="AA18" s="76"/>
      <c r="AB18" s="76"/>
      <c r="AC18" s="76"/>
      <c r="AD18" s="76"/>
      <c r="AE18" s="76"/>
      <c r="AF18" s="76"/>
      <c r="AG18" s="76"/>
    </row>
    <row r="19" spans="1:36" s="42" customFormat="1" ht="15" customHeight="1">
      <c r="A19" s="39"/>
      <c r="B19" s="124" t="str">
        <f>VLOOKUP($I$17,'&lt;給湯器&gt;マスタ'!B6:H24,6,0)</f>
        <v>定格給湯熱効率</v>
      </c>
      <c r="C19" s="124"/>
      <c r="D19" s="124"/>
      <c r="E19" s="124"/>
      <c r="F19" s="124"/>
      <c r="G19" s="124"/>
      <c r="H19" s="124"/>
      <c r="I19" s="114">
        <v>78</v>
      </c>
      <c r="J19" s="115"/>
      <c r="K19" s="115"/>
      <c r="L19" s="115"/>
      <c r="M19" s="115"/>
      <c r="N19" s="115"/>
      <c r="O19" s="116"/>
      <c r="P19" s="117" t="str">
        <f>VLOOKUP($I$17,'&lt;給湯器&gt;マスタ'!B6:H24,7,0)</f>
        <v>%</v>
      </c>
      <c r="Q19" s="117"/>
      <c r="R19" s="117"/>
      <c r="S19" s="41"/>
      <c r="T19" s="81" t="s">
        <v>118</v>
      </c>
      <c r="U19" s="76"/>
      <c r="V19" s="76"/>
      <c r="W19" s="76"/>
      <c r="X19" s="76"/>
      <c r="Y19" s="76"/>
      <c r="Z19" s="76"/>
      <c r="AA19" s="76"/>
      <c r="AB19" s="76"/>
      <c r="AC19" s="76"/>
      <c r="AD19" s="76"/>
      <c r="AE19" s="76"/>
      <c r="AF19" s="76"/>
      <c r="AG19" s="76"/>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50"/>
      <c r="F21" s="50"/>
      <c r="G21" s="50"/>
      <c r="H21" s="50"/>
      <c r="I21" s="45"/>
      <c r="J21" s="45"/>
      <c r="K21" s="45"/>
      <c r="L21" s="45"/>
      <c r="M21" s="45"/>
      <c r="N21" s="45"/>
      <c r="O21" s="45"/>
      <c r="P21" s="45"/>
      <c r="Q21" s="45"/>
      <c r="R21" s="45"/>
      <c r="S21" s="45"/>
      <c r="T21" s="76"/>
      <c r="U21" s="76"/>
      <c r="V21" s="76"/>
      <c r="W21" s="76"/>
      <c r="X21" s="76"/>
      <c r="Y21" s="76"/>
      <c r="Z21" s="76"/>
      <c r="AA21" s="76"/>
      <c r="AB21" s="76"/>
      <c r="AC21" s="76"/>
      <c r="AD21" s="76"/>
      <c r="AE21" s="76"/>
      <c r="AF21" s="76"/>
      <c r="AG21" s="76"/>
    </row>
    <row r="22" spans="1:36" s="42" customFormat="1" ht="45" customHeight="1">
      <c r="A22" s="39"/>
      <c r="B22" s="119" t="s">
        <v>79</v>
      </c>
      <c r="C22" s="156"/>
      <c r="D22" s="156"/>
      <c r="E22" s="156"/>
      <c r="F22" s="156"/>
      <c r="G22" s="156"/>
      <c r="H22" s="120"/>
      <c r="I22" s="86" t="s">
        <v>8</v>
      </c>
      <c r="J22" s="87"/>
      <c r="K22" s="87"/>
      <c r="L22" s="87"/>
      <c r="M22" s="87"/>
      <c r="N22" s="87"/>
      <c r="O22" s="87"/>
      <c r="P22" s="87"/>
      <c r="Q22" s="87"/>
      <c r="R22" s="88"/>
      <c r="T22" s="81" t="s">
        <v>126</v>
      </c>
      <c r="U22" s="76"/>
      <c r="V22" s="76"/>
      <c r="W22" s="76"/>
      <c r="X22" s="76"/>
      <c r="Y22" s="76"/>
      <c r="Z22" s="76"/>
      <c r="AA22" s="76"/>
      <c r="AB22" s="76"/>
      <c r="AC22" s="76"/>
      <c r="AD22" s="76"/>
      <c r="AE22" s="76"/>
      <c r="AF22" s="76"/>
      <c r="AG22" s="76"/>
      <c r="AI22" s="51" t="s">
        <v>13</v>
      </c>
      <c r="AJ22" s="52">
        <f>IF(I22="有り",0.9,1)</f>
        <v>0.9</v>
      </c>
    </row>
    <row r="23" spans="1:36" s="42" customFormat="1" ht="15" customHeight="1">
      <c r="A23" s="39"/>
      <c r="B23" s="124" t="s">
        <v>74</v>
      </c>
      <c r="C23" s="124"/>
      <c r="D23" s="124"/>
      <c r="E23" s="124"/>
      <c r="F23" s="124"/>
      <c r="G23" s="124"/>
      <c r="H23" s="124"/>
      <c r="I23" s="83">
        <v>1</v>
      </c>
      <c r="J23" s="84"/>
      <c r="K23" s="84"/>
      <c r="L23" s="84"/>
      <c r="M23" s="84"/>
      <c r="N23" s="84"/>
      <c r="O23" s="84"/>
      <c r="P23" s="82" t="s">
        <v>116</v>
      </c>
      <c r="Q23" s="82"/>
      <c r="R23" s="82"/>
      <c r="T23" s="76" t="s">
        <v>117</v>
      </c>
      <c r="U23" s="76"/>
      <c r="V23" s="76"/>
      <c r="W23" s="76"/>
      <c r="X23" s="76"/>
      <c r="Y23" s="76"/>
      <c r="Z23" s="76"/>
      <c r="AA23" s="76"/>
      <c r="AB23" s="76"/>
      <c r="AC23" s="76"/>
      <c r="AD23" s="76"/>
      <c r="AE23" s="76"/>
      <c r="AF23" s="76"/>
      <c r="AG23" s="76"/>
    </row>
    <row r="24" spans="1:36" s="42" customFormat="1" ht="3" customHeight="1">
      <c r="A24" s="39"/>
      <c r="B24" s="71"/>
      <c r="C24" s="71"/>
      <c r="D24" s="71"/>
      <c r="E24" s="118"/>
      <c r="F24" s="118"/>
      <c r="G24" s="118"/>
      <c r="H24" s="118"/>
      <c r="I24" s="143"/>
      <c r="J24" s="143"/>
      <c r="K24" s="143"/>
      <c r="L24" s="143"/>
      <c r="M24" s="143"/>
      <c r="N24" s="143"/>
      <c r="O24" s="143"/>
      <c r="P24" s="143"/>
      <c r="Q24" s="143"/>
      <c r="R24" s="143"/>
      <c r="S24" s="95"/>
      <c r="T24" s="95"/>
      <c r="U24" s="95"/>
      <c r="V24" s="95"/>
      <c r="W24" s="85"/>
      <c r="X24" s="85"/>
      <c r="Y24" s="85"/>
      <c r="Z24" s="85"/>
      <c r="AA24" s="85"/>
      <c r="AB24" s="85"/>
      <c r="AC24" s="85"/>
      <c r="AD24" s="85"/>
      <c r="AE24" s="85"/>
      <c r="AF24" s="85"/>
      <c r="AG24" s="39"/>
    </row>
    <row r="25" spans="1:36" ht="14.2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34" t="str">
        <f>VLOOKUP($I$17,'&lt;給湯器&gt;マスタ'!$B$6:$F$24,5,FALSE)</f>
        <v>油</v>
      </c>
      <c r="C26" s="135"/>
      <c r="D26" s="136"/>
      <c r="E26" s="119" t="s">
        <v>4</v>
      </c>
      <c r="F26" s="120"/>
      <c r="G26" s="119" t="s">
        <v>16</v>
      </c>
      <c r="H26" s="156"/>
      <c r="I26" s="156"/>
      <c r="J26" s="156"/>
      <c r="K26" s="156"/>
      <c r="L26" s="156"/>
      <c r="M26" s="156"/>
      <c r="N26" s="125" t="s">
        <v>7</v>
      </c>
      <c r="O26" s="125"/>
      <c r="P26" s="125"/>
      <c r="Q26" s="125"/>
      <c r="R26" s="125"/>
      <c r="S26" s="125"/>
      <c r="T26" s="125"/>
      <c r="U26" s="163" t="s">
        <v>76</v>
      </c>
      <c r="V26" s="163"/>
      <c r="W26" s="163"/>
      <c r="X26" s="163"/>
      <c r="Y26" s="163"/>
      <c r="Z26" s="163"/>
      <c r="AA26" s="163"/>
      <c r="AB26" s="53"/>
      <c r="AC26" s="53"/>
      <c r="AD26" s="53"/>
      <c r="AE26" s="53"/>
      <c r="AF26" s="53"/>
    </row>
    <row r="27" spans="1:36" ht="15" customHeight="1" thickBot="1">
      <c r="B27" s="137"/>
      <c r="C27" s="138"/>
      <c r="D27" s="139"/>
      <c r="E27" s="121"/>
      <c r="F27" s="122"/>
      <c r="G27" s="157" t="str">
        <f>VLOOKUP($I$17,'&lt;給湯器&gt;マスタ'!$B$6:$I$24,4,FALSE)</f>
        <v>L</v>
      </c>
      <c r="H27" s="158"/>
      <c r="I27" s="158"/>
      <c r="J27" s="158"/>
      <c r="K27" s="158"/>
      <c r="L27" s="158"/>
      <c r="M27" s="158"/>
      <c r="N27" s="155" t="str">
        <f>IF(P19=" ","","("&amp;P19&amp;")")</f>
        <v>(%)</v>
      </c>
      <c r="O27" s="155"/>
      <c r="P27" s="155"/>
      <c r="Q27" s="155"/>
      <c r="R27" s="155"/>
      <c r="S27" s="155"/>
      <c r="T27" s="155"/>
      <c r="U27" s="164" t="s">
        <v>12</v>
      </c>
      <c r="V27" s="164"/>
      <c r="W27" s="164"/>
      <c r="X27" s="164"/>
      <c r="Y27" s="164"/>
      <c r="Z27" s="164"/>
      <c r="AA27" s="164"/>
      <c r="AB27" s="54"/>
      <c r="AC27" s="54"/>
      <c r="AD27" s="54"/>
      <c r="AE27" s="54"/>
      <c r="AF27" s="54"/>
    </row>
    <row r="28" spans="1:36" ht="15" customHeight="1" thickTop="1">
      <c r="B28" s="137"/>
      <c r="C28" s="138"/>
      <c r="D28" s="139"/>
      <c r="E28" s="106">
        <v>4</v>
      </c>
      <c r="F28" s="107"/>
      <c r="G28" s="147">
        <v>2450</v>
      </c>
      <c r="H28" s="148"/>
      <c r="I28" s="148"/>
      <c r="J28" s="148"/>
      <c r="K28" s="148"/>
      <c r="L28" s="148"/>
      <c r="M28" s="149"/>
      <c r="N28" s="79">
        <f>$I$19</f>
        <v>78</v>
      </c>
      <c r="O28" s="80"/>
      <c r="P28" s="80"/>
      <c r="Q28" s="80"/>
      <c r="R28" s="80"/>
      <c r="S28" s="80"/>
      <c r="T28" s="80"/>
      <c r="U28" s="96">
        <f>ROUNDDOWN(G28*$I$18*$N28/100*$AJ$22,0)</f>
        <v>71891</v>
      </c>
      <c r="V28" s="96"/>
      <c r="W28" s="96"/>
      <c r="X28" s="96"/>
      <c r="Y28" s="96"/>
      <c r="Z28" s="96"/>
      <c r="AA28" s="96"/>
      <c r="AB28" s="55"/>
      <c r="AC28" s="55"/>
      <c r="AD28" s="55"/>
      <c r="AE28" s="55"/>
      <c r="AF28" s="55"/>
    </row>
    <row r="29" spans="1:36" ht="15" customHeight="1">
      <c r="B29" s="137"/>
      <c r="C29" s="138"/>
      <c r="D29" s="139"/>
      <c r="E29" s="106">
        <v>5</v>
      </c>
      <c r="F29" s="107"/>
      <c r="G29" s="144">
        <v>2450</v>
      </c>
      <c r="H29" s="145"/>
      <c r="I29" s="145"/>
      <c r="J29" s="145"/>
      <c r="K29" s="145"/>
      <c r="L29" s="145"/>
      <c r="M29" s="146"/>
      <c r="N29" s="79">
        <f t="shared" ref="N29:N39" si="0">$I$19</f>
        <v>78</v>
      </c>
      <c r="O29" s="80"/>
      <c r="P29" s="80"/>
      <c r="Q29" s="80"/>
      <c r="R29" s="80"/>
      <c r="S29" s="80"/>
      <c r="T29" s="80"/>
      <c r="U29" s="96">
        <f>ROUNDDOWN(G29*$I$18*$N29/100*$AJ$22,0)</f>
        <v>71891</v>
      </c>
      <c r="V29" s="96"/>
      <c r="W29" s="96"/>
      <c r="X29" s="96"/>
      <c r="Y29" s="96"/>
      <c r="Z29" s="96"/>
      <c r="AA29" s="96"/>
      <c r="AB29" s="55"/>
      <c r="AC29" s="55"/>
      <c r="AD29" s="55"/>
      <c r="AE29" s="55"/>
      <c r="AF29" s="55"/>
    </row>
    <row r="30" spans="1:36" ht="15" customHeight="1">
      <c r="B30" s="137"/>
      <c r="C30" s="138"/>
      <c r="D30" s="139"/>
      <c r="E30" s="106">
        <v>6</v>
      </c>
      <c r="F30" s="107"/>
      <c r="G30" s="144">
        <v>2450</v>
      </c>
      <c r="H30" s="145"/>
      <c r="I30" s="145"/>
      <c r="J30" s="145"/>
      <c r="K30" s="145"/>
      <c r="L30" s="145"/>
      <c r="M30" s="146"/>
      <c r="N30" s="79">
        <f t="shared" si="0"/>
        <v>78</v>
      </c>
      <c r="O30" s="80"/>
      <c r="P30" s="80"/>
      <c r="Q30" s="80"/>
      <c r="R30" s="80"/>
      <c r="S30" s="80"/>
      <c r="T30" s="80"/>
      <c r="U30" s="96">
        <f t="shared" ref="U30:U39" si="1">ROUNDDOWN(G30*$I$18*$N30/100*$AJ$22,0)</f>
        <v>71891</v>
      </c>
      <c r="V30" s="96"/>
      <c r="W30" s="96"/>
      <c r="X30" s="96"/>
      <c r="Y30" s="96"/>
      <c r="Z30" s="96"/>
      <c r="AA30" s="96"/>
      <c r="AB30" s="55"/>
      <c r="AC30" s="55"/>
      <c r="AD30" s="55"/>
      <c r="AE30" s="55"/>
      <c r="AF30" s="55"/>
    </row>
    <row r="31" spans="1:36" ht="15" customHeight="1">
      <c r="B31" s="137"/>
      <c r="C31" s="138"/>
      <c r="D31" s="139"/>
      <c r="E31" s="106">
        <v>7</v>
      </c>
      <c r="F31" s="107"/>
      <c r="G31" s="144">
        <v>2450</v>
      </c>
      <c r="H31" s="145"/>
      <c r="I31" s="145"/>
      <c r="J31" s="145"/>
      <c r="K31" s="145"/>
      <c r="L31" s="145"/>
      <c r="M31" s="146"/>
      <c r="N31" s="79">
        <f t="shared" si="0"/>
        <v>78</v>
      </c>
      <c r="O31" s="80"/>
      <c r="P31" s="80"/>
      <c r="Q31" s="80"/>
      <c r="R31" s="80"/>
      <c r="S31" s="80"/>
      <c r="T31" s="80"/>
      <c r="U31" s="96">
        <f t="shared" si="1"/>
        <v>71891</v>
      </c>
      <c r="V31" s="96"/>
      <c r="W31" s="96"/>
      <c r="X31" s="96"/>
      <c r="Y31" s="96"/>
      <c r="Z31" s="96"/>
      <c r="AA31" s="96"/>
      <c r="AB31" s="55"/>
      <c r="AC31" s="55"/>
      <c r="AD31" s="55"/>
      <c r="AE31" s="55"/>
      <c r="AF31" s="55"/>
    </row>
    <row r="32" spans="1:36" ht="15" customHeight="1">
      <c r="B32" s="137"/>
      <c r="C32" s="138"/>
      <c r="D32" s="139"/>
      <c r="E32" s="106">
        <v>8</v>
      </c>
      <c r="F32" s="107"/>
      <c r="G32" s="144">
        <v>1900</v>
      </c>
      <c r="H32" s="145"/>
      <c r="I32" s="145"/>
      <c r="J32" s="145"/>
      <c r="K32" s="145"/>
      <c r="L32" s="145"/>
      <c r="M32" s="146"/>
      <c r="N32" s="79">
        <f t="shared" si="0"/>
        <v>78</v>
      </c>
      <c r="O32" s="80"/>
      <c r="P32" s="80"/>
      <c r="Q32" s="80"/>
      <c r="R32" s="80"/>
      <c r="S32" s="80"/>
      <c r="T32" s="80"/>
      <c r="U32" s="96">
        <f t="shared" si="1"/>
        <v>55752</v>
      </c>
      <c r="V32" s="96"/>
      <c r="W32" s="96"/>
      <c r="X32" s="96"/>
      <c r="Y32" s="96"/>
      <c r="Z32" s="96"/>
      <c r="AA32" s="96"/>
      <c r="AB32" s="55"/>
      <c r="AC32" s="55"/>
      <c r="AD32" s="55"/>
      <c r="AE32" s="55"/>
      <c r="AF32" s="55"/>
    </row>
    <row r="33" spans="2:34" ht="15" customHeight="1">
      <c r="B33" s="137"/>
      <c r="C33" s="138"/>
      <c r="D33" s="139"/>
      <c r="E33" s="106">
        <v>9</v>
      </c>
      <c r="F33" s="107"/>
      <c r="G33" s="144">
        <v>1900</v>
      </c>
      <c r="H33" s="145"/>
      <c r="I33" s="145"/>
      <c r="J33" s="145"/>
      <c r="K33" s="145"/>
      <c r="L33" s="145"/>
      <c r="M33" s="146"/>
      <c r="N33" s="79">
        <f t="shared" si="0"/>
        <v>78</v>
      </c>
      <c r="O33" s="80"/>
      <c r="P33" s="80"/>
      <c r="Q33" s="80"/>
      <c r="R33" s="80"/>
      <c r="S33" s="80"/>
      <c r="T33" s="80"/>
      <c r="U33" s="96">
        <f t="shared" si="1"/>
        <v>55752</v>
      </c>
      <c r="V33" s="96"/>
      <c r="W33" s="96"/>
      <c r="X33" s="96"/>
      <c r="Y33" s="96"/>
      <c r="Z33" s="96"/>
      <c r="AA33" s="96"/>
      <c r="AB33" s="55"/>
      <c r="AC33" s="55"/>
      <c r="AD33" s="55"/>
      <c r="AE33" s="55"/>
      <c r="AF33" s="55"/>
    </row>
    <row r="34" spans="2:34" ht="15" customHeight="1">
      <c r="B34" s="137"/>
      <c r="C34" s="138"/>
      <c r="D34" s="139"/>
      <c r="E34" s="106">
        <v>10</v>
      </c>
      <c r="F34" s="107"/>
      <c r="G34" s="144">
        <v>1900</v>
      </c>
      <c r="H34" s="145"/>
      <c r="I34" s="145"/>
      <c r="J34" s="145"/>
      <c r="K34" s="145"/>
      <c r="L34" s="145"/>
      <c r="M34" s="146"/>
      <c r="N34" s="79">
        <f t="shared" si="0"/>
        <v>78</v>
      </c>
      <c r="O34" s="80"/>
      <c r="P34" s="80"/>
      <c r="Q34" s="80"/>
      <c r="R34" s="80"/>
      <c r="S34" s="80"/>
      <c r="T34" s="80"/>
      <c r="U34" s="96">
        <f t="shared" si="1"/>
        <v>55752</v>
      </c>
      <c r="V34" s="96"/>
      <c r="W34" s="96"/>
      <c r="X34" s="96"/>
      <c r="Y34" s="96"/>
      <c r="Z34" s="96"/>
      <c r="AA34" s="96"/>
      <c r="AB34" s="55"/>
      <c r="AC34" s="55"/>
      <c r="AD34" s="55"/>
      <c r="AE34" s="55"/>
      <c r="AF34" s="55"/>
    </row>
    <row r="35" spans="2:34" ht="15" customHeight="1">
      <c r="B35" s="137"/>
      <c r="C35" s="138"/>
      <c r="D35" s="139"/>
      <c r="E35" s="106">
        <v>11</v>
      </c>
      <c r="F35" s="107"/>
      <c r="G35" s="144">
        <v>1900</v>
      </c>
      <c r="H35" s="145"/>
      <c r="I35" s="145"/>
      <c r="J35" s="145"/>
      <c r="K35" s="145"/>
      <c r="L35" s="145"/>
      <c r="M35" s="146"/>
      <c r="N35" s="79">
        <f t="shared" si="0"/>
        <v>78</v>
      </c>
      <c r="O35" s="80"/>
      <c r="P35" s="80"/>
      <c r="Q35" s="80"/>
      <c r="R35" s="80"/>
      <c r="S35" s="80"/>
      <c r="T35" s="80"/>
      <c r="U35" s="96">
        <f t="shared" si="1"/>
        <v>55752</v>
      </c>
      <c r="V35" s="96"/>
      <c r="W35" s="96"/>
      <c r="X35" s="96"/>
      <c r="Y35" s="96"/>
      <c r="Z35" s="96"/>
      <c r="AA35" s="96"/>
      <c r="AB35" s="55"/>
      <c r="AC35" s="55"/>
      <c r="AD35" s="55"/>
      <c r="AE35" s="55"/>
      <c r="AF35" s="55"/>
    </row>
    <row r="36" spans="2:34" ht="15" customHeight="1">
      <c r="B36" s="137"/>
      <c r="C36" s="138"/>
      <c r="D36" s="139"/>
      <c r="E36" s="106">
        <v>12</v>
      </c>
      <c r="F36" s="107"/>
      <c r="G36" s="144">
        <v>1900</v>
      </c>
      <c r="H36" s="145"/>
      <c r="I36" s="145"/>
      <c r="J36" s="145"/>
      <c r="K36" s="145"/>
      <c r="L36" s="145"/>
      <c r="M36" s="146"/>
      <c r="N36" s="79">
        <f t="shared" si="0"/>
        <v>78</v>
      </c>
      <c r="O36" s="80"/>
      <c r="P36" s="80"/>
      <c r="Q36" s="80"/>
      <c r="R36" s="80"/>
      <c r="S36" s="80"/>
      <c r="T36" s="80"/>
      <c r="U36" s="96">
        <f t="shared" si="1"/>
        <v>55752</v>
      </c>
      <c r="V36" s="96"/>
      <c r="W36" s="96"/>
      <c r="X36" s="96"/>
      <c r="Y36" s="96"/>
      <c r="Z36" s="96"/>
      <c r="AA36" s="96"/>
      <c r="AB36" s="75" t="s">
        <v>127</v>
      </c>
      <c r="AC36" s="75"/>
      <c r="AD36" s="75"/>
      <c r="AE36" s="75"/>
      <c r="AF36" s="75"/>
      <c r="AG36" s="75"/>
      <c r="AH36" s="75"/>
    </row>
    <row r="37" spans="2:34" ht="15" customHeight="1">
      <c r="B37" s="137"/>
      <c r="C37" s="138"/>
      <c r="D37" s="139"/>
      <c r="E37" s="106">
        <v>1</v>
      </c>
      <c r="F37" s="107"/>
      <c r="G37" s="144">
        <v>1900</v>
      </c>
      <c r="H37" s="145"/>
      <c r="I37" s="145"/>
      <c r="J37" s="145"/>
      <c r="K37" s="145"/>
      <c r="L37" s="145"/>
      <c r="M37" s="146"/>
      <c r="N37" s="79">
        <f t="shared" si="0"/>
        <v>78</v>
      </c>
      <c r="O37" s="80"/>
      <c r="P37" s="80"/>
      <c r="Q37" s="80"/>
      <c r="R37" s="80"/>
      <c r="S37" s="80"/>
      <c r="T37" s="80"/>
      <c r="U37" s="96">
        <f t="shared" si="1"/>
        <v>55752</v>
      </c>
      <c r="V37" s="96"/>
      <c r="W37" s="96"/>
      <c r="X37" s="96"/>
      <c r="Y37" s="96"/>
      <c r="Z37" s="96"/>
      <c r="AA37" s="96"/>
      <c r="AB37" s="75"/>
      <c r="AC37" s="75"/>
      <c r="AD37" s="75"/>
      <c r="AE37" s="75"/>
      <c r="AF37" s="75"/>
      <c r="AG37" s="75"/>
      <c r="AH37" s="75"/>
    </row>
    <row r="38" spans="2:34" ht="15" customHeight="1">
      <c r="B38" s="137"/>
      <c r="C38" s="138"/>
      <c r="D38" s="139"/>
      <c r="E38" s="106">
        <v>2</v>
      </c>
      <c r="F38" s="107"/>
      <c r="G38" s="144">
        <v>2450</v>
      </c>
      <c r="H38" s="145"/>
      <c r="I38" s="145"/>
      <c r="J38" s="145"/>
      <c r="K38" s="145"/>
      <c r="L38" s="145"/>
      <c r="M38" s="146"/>
      <c r="N38" s="79">
        <f t="shared" si="0"/>
        <v>78</v>
      </c>
      <c r="O38" s="80"/>
      <c r="P38" s="80"/>
      <c r="Q38" s="80"/>
      <c r="R38" s="80"/>
      <c r="S38" s="80"/>
      <c r="T38" s="80"/>
      <c r="U38" s="96">
        <f t="shared" si="1"/>
        <v>71891</v>
      </c>
      <c r="V38" s="96"/>
      <c r="W38" s="96"/>
      <c r="X38" s="96"/>
      <c r="Y38" s="96"/>
      <c r="Z38" s="96"/>
      <c r="AA38" s="96"/>
      <c r="AB38" s="75"/>
      <c r="AC38" s="75"/>
      <c r="AD38" s="75"/>
      <c r="AE38" s="75"/>
      <c r="AF38" s="75"/>
      <c r="AG38" s="75"/>
      <c r="AH38" s="75"/>
    </row>
    <row r="39" spans="2:34" ht="15" customHeight="1" thickBot="1">
      <c r="B39" s="137"/>
      <c r="C39" s="138"/>
      <c r="D39" s="139"/>
      <c r="E39" s="132">
        <v>3</v>
      </c>
      <c r="F39" s="133"/>
      <c r="G39" s="150">
        <v>2450</v>
      </c>
      <c r="H39" s="151"/>
      <c r="I39" s="151"/>
      <c r="J39" s="151"/>
      <c r="K39" s="151"/>
      <c r="L39" s="151"/>
      <c r="M39" s="152"/>
      <c r="N39" s="161">
        <f t="shared" si="0"/>
        <v>78</v>
      </c>
      <c r="O39" s="162"/>
      <c r="P39" s="162"/>
      <c r="Q39" s="162"/>
      <c r="R39" s="162"/>
      <c r="S39" s="162"/>
      <c r="T39" s="162"/>
      <c r="U39" s="96">
        <f t="shared" si="1"/>
        <v>71891</v>
      </c>
      <c r="V39" s="96"/>
      <c r="W39" s="96"/>
      <c r="X39" s="96"/>
      <c r="Y39" s="96"/>
      <c r="Z39" s="96"/>
      <c r="AA39" s="96"/>
      <c r="AB39" s="75"/>
      <c r="AC39" s="75"/>
      <c r="AD39" s="75"/>
      <c r="AE39" s="75"/>
      <c r="AF39" s="75"/>
      <c r="AG39" s="75"/>
      <c r="AH39" s="75"/>
    </row>
    <row r="40" spans="2:34" ht="15" customHeight="1" thickTop="1">
      <c r="B40" s="140"/>
      <c r="C40" s="141"/>
      <c r="D40" s="142"/>
      <c r="E40" s="131" t="s">
        <v>0</v>
      </c>
      <c r="F40" s="131"/>
      <c r="G40" s="153">
        <f>SUM(G28:K39)</f>
        <v>26100</v>
      </c>
      <c r="H40" s="154"/>
      <c r="I40" s="154"/>
      <c r="J40" s="154"/>
      <c r="K40" s="154"/>
      <c r="L40" s="154"/>
      <c r="M40" s="154"/>
      <c r="N40" s="160"/>
      <c r="O40" s="160"/>
      <c r="P40" s="160"/>
      <c r="Q40" s="160"/>
      <c r="R40" s="160"/>
      <c r="S40" s="160"/>
      <c r="T40" s="160"/>
      <c r="U40" s="159">
        <f>SUM(U28:AA39)</f>
        <v>765858</v>
      </c>
      <c r="V40" s="159"/>
      <c r="W40" s="159"/>
      <c r="X40" s="159"/>
      <c r="Y40" s="159"/>
      <c r="Z40" s="159"/>
      <c r="AA40" s="159"/>
      <c r="AB40" s="75"/>
      <c r="AC40" s="75"/>
      <c r="AD40" s="75"/>
      <c r="AE40" s="75"/>
      <c r="AF40" s="75"/>
      <c r="AG40" s="75"/>
      <c r="AH40" s="75"/>
    </row>
    <row r="41" spans="2:34" ht="15" customHeight="1">
      <c r="B41" s="56"/>
      <c r="C41" s="56"/>
      <c r="D41" s="56"/>
    </row>
    <row r="42" spans="2:34" ht="15" customHeight="1">
      <c r="B42" s="130"/>
      <c r="C42" s="130"/>
      <c r="S42" s="57"/>
      <c r="Z42" s="58"/>
      <c r="AA42" s="58"/>
      <c r="AB42" s="58"/>
      <c r="AC42" s="58"/>
      <c r="AD42" s="58"/>
      <c r="AE42" s="58"/>
      <c r="AF42" s="58"/>
    </row>
    <row r="43" spans="2:34" ht="15" customHeight="1"/>
  </sheetData>
  <sheetProtection algorithmName="SHA-512" hashValue="ya53x+p6JTJXm/FdVZ5AvS2LeieepZMGHY1LZKsy4Kjuznv9IorkEESa2EKsSkhsP2/XLA0oSyceLIMn86l0BQ==" saltValue="wW+Xg9VRU+b+BjC4Dess3w==" spinCount="100000" sheet="1" objects="1" scenarios="1" selectLockedCells="1"/>
  <mergeCells count="107">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 ref="U29:AA29"/>
    <mergeCell ref="U30:AA30"/>
    <mergeCell ref="U31:AA31"/>
    <mergeCell ref="U32:AA32"/>
    <mergeCell ref="U33:AA33"/>
    <mergeCell ref="U34:AA34"/>
    <mergeCell ref="G29:M29"/>
    <mergeCell ref="G30:M30"/>
    <mergeCell ref="G31:M31"/>
    <mergeCell ref="G32:M32"/>
    <mergeCell ref="G33:M33"/>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s>
  <phoneticPr fontId="9"/>
  <conditionalFormatting sqref="I18:O18">
    <cfRule type="cellIs" dxfId="3" priority="1" operator="equal">
      <formula>"手入力"</formula>
    </cfRule>
  </conditionalFormatting>
  <conditionalFormatting sqref="N28:N30">
    <cfRule type="expression" dxfId="2" priority="4">
      <formula>#REF!="独自計算"</formula>
    </cfRule>
  </conditionalFormatting>
  <conditionalFormatting sqref="N31:N39">
    <cfRule type="expression" dxfId="1" priority="2">
      <formula>#REF!="独自計算"</formula>
    </cfRule>
  </conditionalFormatting>
  <dataValidations count="2">
    <dataValidation type="list" allowBlank="1" showInputMessage="1" showErrorMessage="1" sqref="I22:R22" xr:uid="{00000000-0002-0000-0000-000000000000}">
      <formula1>"有り,無し"</formula1>
    </dataValidation>
    <dataValidation type="list" allowBlank="1" showInputMessage="1" showErrorMessage="1" sqref="I16:R16" xr:uid="{00000000-0002-0000-0000-000001000000}">
      <formula1>"潜熱回収型給湯器,その他燃焼式給湯器"</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97" t="s">
        <v>121</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55.5"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98"/>
      <c r="C4" s="99"/>
      <c r="D4" s="99"/>
      <c r="E4" s="100"/>
      <c r="F4" s="101" t="s">
        <v>119</v>
      </c>
      <c r="G4" s="102"/>
      <c r="H4" s="102"/>
      <c r="I4" s="102"/>
      <c r="J4" s="102"/>
      <c r="K4" s="102"/>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71</v>
      </c>
      <c r="AH5" s="61"/>
      <c r="AI5" s="39" t="s">
        <v>95</v>
      </c>
    </row>
    <row r="6" spans="1:48" s="42" customFormat="1" ht="15" customHeight="1">
      <c r="A6" s="39"/>
      <c r="B6" s="108" t="s">
        <v>73</v>
      </c>
      <c r="C6" s="109"/>
      <c r="D6" s="109"/>
      <c r="E6" s="109"/>
      <c r="F6" s="109"/>
      <c r="G6" s="109"/>
      <c r="H6" s="110"/>
      <c r="I6" s="111" t="s">
        <v>78</v>
      </c>
      <c r="J6" s="112"/>
      <c r="K6" s="112"/>
      <c r="L6" s="112"/>
      <c r="M6" s="112"/>
      <c r="N6" s="112"/>
      <c r="O6" s="112"/>
      <c r="P6" s="112"/>
      <c r="Q6" s="112"/>
      <c r="R6" s="113"/>
      <c r="S6" s="41"/>
      <c r="T6" s="45"/>
      <c r="U6" s="45"/>
      <c r="V6" s="45"/>
      <c r="AG6" s="39"/>
      <c r="AI6" s="42" t="s">
        <v>14</v>
      </c>
    </row>
    <row r="7" spans="1:48" s="42" customFormat="1" ht="15" customHeight="1">
      <c r="A7" s="39"/>
      <c r="B7" s="103" t="str">
        <f>IF(I6="導入予定設備","様式 c-2-2-1　NO.","様式 c-2-2-2　NO.")</f>
        <v>様式 c-2-2-1　NO.</v>
      </c>
      <c r="C7" s="104"/>
      <c r="D7" s="104"/>
      <c r="E7" s="104"/>
      <c r="F7" s="104"/>
      <c r="G7" s="104"/>
      <c r="H7" s="105"/>
      <c r="I7" s="86"/>
      <c r="J7" s="87"/>
      <c r="K7" s="87"/>
      <c r="L7" s="87"/>
      <c r="M7" s="87"/>
      <c r="N7" s="87"/>
      <c r="O7" s="87"/>
      <c r="P7" s="87"/>
      <c r="Q7" s="87"/>
      <c r="R7" s="88"/>
      <c r="S7" s="41"/>
      <c r="T7" s="76" t="s">
        <v>109</v>
      </c>
      <c r="U7" s="76"/>
      <c r="V7" s="76"/>
      <c r="W7" s="76"/>
      <c r="X7" s="76"/>
      <c r="Y7" s="76"/>
      <c r="Z7" s="76"/>
      <c r="AA7" s="76"/>
      <c r="AB7" s="76"/>
      <c r="AC7" s="76"/>
      <c r="AD7" s="76"/>
      <c r="AE7" s="76"/>
      <c r="AF7" s="76"/>
      <c r="AG7" s="76"/>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124" t="s">
        <v>122</v>
      </c>
      <c r="C10" s="124"/>
      <c r="D10" s="124"/>
      <c r="E10" s="124"/>
      <c r="F10" s="124"/>
      <c r="G10" s="124"/>
      <c r="H10" s="124"/>
      <c r="I10" s="123" t="s">
        <v>10</v>
      </c>
      <c r="J10" s="123"/>
      <c r="K10" s="123"/>
      <c r="L10" s="123"/>
      <c r="M10" s="123"/>
      <c r="N10" s="123"/>
      <c r="O10" s="123"/>
      <c r="P10" s="123"/>
      <c r="Q10" s="123"/>
      <c r="R10" s="123"/>
      <c r="S10" s="41"/>
      <c r="T10" s="76" t="s">
        <v>123</v>
      </c>
      <c r="U10" s="76"/>
      <c r="V10" s="76"/>
      <c r="W10" s="76"/>
      <c r="X10" s="76"/>
      <c r="Y10" s="76"/>
      <c r="Z10" s="76"/>
      <c r="AA10" s="76"/>
      <c r="AB10" s="76"/>
      <c r="AC10" s="76"/>
      <c r="AD10" s="76"/>
      <c r="AE10" s="76"/>
      <c r="AF10" s="76"/>
      <c r="AG10" s="76"/>
      <c r="AI10" s="42" t="s">
        <v>19</v>
      </c>
    </row>
    <row r="11" spans="1:48" s="42" customFormat="1" ht="30" customHeight="1">
      <c r="A11" s="39"/>
      <c r="B11" s="124" t="s">
        <v>1</v>
      </c>
      <c r="C11" s="124"/>
      <c r="D11" s="124"/>
      <c r="E11" s="124"/>
      <c r="F11" s="124"/>
      <c r="G11" s="124"/>
      <c r="H11" s="124"/>
      <c r="I11" s="123" t="s">
        <v>34</v>
      </c>
      <c r="J11" s="123"/>
      <c r="K11" s="123"/>
      <c r="L11" s="123"/>
      <c r="M11" s="123"/>
      <c r="N11" s="123"/>
      <c r="O11" s="123"/>
      <c r="P11" s="123"/>
      <c r="Q11" s="123"/>
      <c r="R11" s="123"/>
      <c r="S11" s="46"/>
      <c r="T11" s="76" t="s">
        <v>110</v>
      </c>
      <c r="U11" s="76"/>
      <c r="V11" s="76"/>
      <c r="W11" s="76"/>
      <c r="X11" s="76"/>
      <c r="Y11" s="76"/>
      <c r="Z11" s="76"/>
      <c r="AA11" s="76"/>
      <c r="AB11" s="76"/>
      <c r="AC11" s="76"/>
      <c r="AD11" s="76"/>
      <c r="AE11" s="76"/>
      <c r="AF11" s="76"/>
      <c r="AG11" s="76"/>
      <c r="AI11" s="42" t="s">
        <v>18</v>
      </c>
    </row>
    <row r="12" spans="1:48" s="42" customFormat="1" ht="15" customHeight="1">
      <c r="A12" s="39"/>
      <c r="B12" s="124" t="s">
        <v>72</v>
      </c>
      <c r="C12" s="124"/>
      <c r="D12" s="124"/>
      <c r="E12" s="124"/>
      <c r="F12" s="124"/>
      <c r="G12" s="124"/>
      <c r="H12" s="124"/>
      <c r="I12" s="123" t="s">
        <v>35</v>
      </c>
      <c r="J12" s="123"/>
      <c r="K12" s="123"/>
      <c r="L12" s="123"/>
      <c r="M12" s="123"/>
      <c r="N12" s="123"/>
      <c r="O12" s="123"/>
      <c r="P12" s="123"/>
      <c r="Q12" s="123"/>
      <c r="R12" s="123"/>
      <c r="S12" s="46"/>
      <c r="T12" s="76" t="s">
        <v>111</v>
      </c>
      <c r="U12" s="76"/>
      <c r="V12" s="76"/>
      <c r="W12" s="76"/>
      <c r="X12" s="76"/>
      <c r="Y12" s="76"/>
      <c r="Z12" s="76"/>
      <c r="AA12" s="76"/>
      <c r="AB12" s="76"/>
      <c r="AC12" s="76"/>
      <c r="AD12" s="76"/>
      <c r="AE12" s="76"/>
      <c r="AF12" s="76"/>
      <c r="AG12" s="76"/>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22</v>
      </c>
    </row>
    <row r="14" spans="1:48" s="42" customFormat="1" ht="15" customHeight="1">
      <c r="A14" s="62"/>
      <c r="B14" s="77" t="s">
        <v>112</v>
      </c>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60"/>
      <c r="AI14" s="42" t="s">
        <v>23</v>
      </c>
    </row>
    <row r="15" spans="1:48" s="42" customFormat="1" ht="15" customHeight="1">
      <c r="A15" s="39" t="s">
        <v>96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97</v>
      </c>
      <c r="AJ15" s="67"/>
      <c r="AK15" s="67"/>
      <c r="AL15" s="67"/>
      <c r="AM15" s="67"/>
      <c r="AN15" s="67"/>
      <c r="AO15" s="67"/>
      <c r="AP15" s="67"/>
      <c r="AQ15" s="67"/>
      <c r="AR15" s="67"/>
      <c r="AS15" s="60"/>
      <c r="AT15" s="60"/>
    </row>
    <row r="16" spans="1:48" s="42" customFormat="1" ht="15" customHeight="1">
      <c r="A16" s="39"/>
      <c r="B16" s="108" t="s">
        <v>75</v>
      </c>
      <c r="C16" s="109"/>
      <c r="D16" s="109"/>
      <c r="E16" s="109"/>
      <c r="F16" s="109"/>
      <c r="G16" s="109"/>
      <c r="H16" s="110"/>
      <c r="I16" s="201" t="s">
        <v>21</v>
      </c>
      <c r="J16" s="201"/>
      <c r="K16" s="201"/>
      <c r="L16" s="201"/>
      <c r="M16" s="201"/>
      <c r="N16" s="201"/>
      <c r="O16" s="201"/>
      <c r="P16" s="201"/>
      <c r="Q16" s="201"/>
      <c r="R16" s="201"/>
      <c r="S16" s="45"/>
      <c r="T16" s="76" t="s">
        <v>113</v>
      </c>
      <c r="U16" s="76"/>
      <c r="V16" s="76"/>
      <c r="W16" s="76"/>
      <c r="X16" s="76"/>
      <c r="Y16" s="76"/>
      <c r="Z16" s="76"/>
      <c r="AA16" s="76"/>
      <c r="AB16" s="76"/>
      <c r="AC16" s="76"/>
      <c r="AD16" s="76"/>
      <c r="AE16" s="76"/>
      <c r="AF16" s="76"/>
      <c r="AG16" s="76"/>
      <c r="AI16" s="42" t="s">
        <v>24</v>
      </c>
    </row>
    <row r="17" spans="1:36" s="42" customFormat="1" ht="15" customHeight="1">
      <c r="A17" s="39"/>
      <c r="B17" s="125" t="s">
        <v>105</v>
      </c>
      <c r="C17" s="124"/>
      <c r="D17" s="124"/>
      <c r="E17" s="124"/>
      <c r="F17" s="124"/>
      <c r="G17" s="124"/>
      <c r="H17" s="124"/>
      <c r="I17" s="123" t="s">
        <v>38</v>
      </c>
      <c r="J17" s="123"/>
      <c r="K17" s="123"/>
      <c r="L17" s="123"/>
      <c r="M17" s="123"/>
      <c r="N17" s="123"/>
      <c r="O17" s="123"/>
      <c r="P17" s="123"/>
      <c r="Q17" s="123"/>
      <c r="R17" s="123"/>
      <c r="S17" s="41"/>
      <c r="T17" s="76" t="s">
        <v>114</v>
      </c>
      <c r="U17" s="76"/>
      <c r="V17" s="76"/>
      <c r="W17" s="76"/>
      <c r="X17" s="76"/>
      <c r="Y17" s="76"/>
      <c r="Z17" s="76"/>
      <c r="AA17" s="76"/>
      <c r="AB17" s="76"/>
      <c r="AC17" s="76"/>
      <c r="AD17" s="76"/>
      <c r="AE17" s="76"/>
      <c r="AF17" s="76"/>
      <c r="AG17" s="76"/>
    </row>
    <row r="18" spans="1:36" s="42" customFormat="1" ht="30" customHeight="1">
      <c r="A18" s="39"/>
      <c r="B18" s="63"/>
      <c r="C18" s="126" t="s">
        <v>106</v>
      </c>
      <c r="D18" s="127"/>
      <c r="E18" s="127"/>
      <c r="F18" s="127"/>
      <c r="G18" s="127"/>
      <c r="H18" s="128"/>
      <c r="I18" s="89">
        <f>VLOOKUP($I$17,'&lt;給湯器&gt;マスタ'!$B$6:$F$24,2,FALSE)</f>
        <v>8.64</v>
      </c>
      <c r="J18" s="90"/>
      <c r="K18" s="90"/>
      <c r="L18" s="90"/>
      <c r="M18" s="90"/>
      <c r="N18" s="90"/>
      <c r="O18" s="91"/>
      <c r="P18" s="92" t="str">
        <f>VLOOKUP($I$17,'&lt;給湯器&gt;マスタ'!$B$6:$F$24,3,FALSE)</f>
        <v>MJ/kWh</v>
      </c>
      <c r="Q18" s="93"/>
      <c r="R18" s="94"/>
      <c r="S18" s="41"/>
      <c r="T18" s="81" t="s">
        <v>125</v>
      </c>
      <c r="U18" s="76"/>
      <c r="V18" s="76"/>
      <c r="W18" s="76"/>
      <c r="X18" s="76"/>
      <c r="Y18" s="76"/>
      <c r="Z18" s="76"/>
      <c r="AA18" s="76"/>
      <c r="AB18" s="76"/>
      <c r="AC18" s="76"/>
      <c r="AD18" s="76"/>
      <c r="AE18" s="76"/>
      <c r="AF18" s="76"/>
      <c r="AG18" s="76"/>
      <c r="AI18" s="42" t="s">
        <v>25</v>
      </c>
    </row>
    <row r="19" spans="1:36" s="42" customFormat="1" ht="15" customHeight="1">
      <c r="A19" s="39"/>
      <c r="B19" s="108" t="str">
        <f>VLOOKUP($I$17,'&lt;給湯器&gt;マスタ'!B6:H24,6,0)</f>
        <v>年間加熱効率</v>
      </c>
      <c r="C19" s="109"/>
      <c r="D19" s="109"/>
      <c r="E19" s="109"/>
      <c r="F19" s="109"/>
      <c r="G19" s="109"/>
      <c r="H19" s="110"/>
      <c r="I19" s="114">
        <v>95</v>
      </c>
      <c r="J19" s="115"/>
      <c r="K19" s="115"/>
      <c r="L19" s="115"/>
      <c r="M19" s="115"/>
      <c r="N19" s="115"/>
      <c r="O19" s="116"/>
      <c r="P19" s="117" t="str">
        <f>VLOOKUP($I$17,'&lt;給湯器&gt;マスタ'!B6:H24,7,0)</f>
        <v xml:space="preserve"> </v>
      </c>
      <c r="Q19" s="117"/>
      <c r="R19" s="117"/>
      <c r="S19" s="41"/>
      <c r="T19" s="81" t="s">
        <v>118</v>
      </c>
      <c r="U19" s="76"/>
      <c r="V19" s="76"/>
      <c r="W19" s="76"/>
      <c r="X19" s="76"/>
      <c r="Y19" s="76"/>
      <c r="Z19" s="76"/>
      <c r="AA19" s="76"/>
      <c r="AB19" s="76"/>
      <c r="AC19" s="76"/>
      <c r="AD19" s="76"/>
      <c r="AE19" s="76"/>
      <c r="AF19" s="76"/>
      <c r="AG19" s="76"/>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124" t="s">
        <v>79</v>
      </c>
      <c r="C22" s="124"/>
      <c r="D22" s="124"/>
      <c r="E22" s="124"/>
      <c r="F22" s="124"/>
      <c r="G22" s="124"/>
      <c r="H22" s="124"/>
      <c r="I22" s="86" t="s">
        <v>8</v>
      </c>
      <c r="J22" s="87"/>
      <c r="K22" s="87"/>
      <c r="L22" s="87"/>
      <c r="M22" s="87"/>
      <c r="N22" s="87"/>
      <c r="O22" s="87"/>
      <c r="P22" s="87"/>
      <c r="Q22" s="87"/>
      <c r="R22" s="88"/>
      <c r="S22" s="41"/>
      <c r="T22" s="81" t="s">
        <v>126</v>
      </c>
      <c r="U22" s="76"/>
      <c r="V22" s="76"/>
      <c r="W22" s="76"/>
      <c r="X22" s="76"/>
      <c r="Y22" s="76"/>
      <c r="Z22" s="76"/>
      <c r="AA22" s="76"/>
      <c r="AB22" s="76"/>
      <c r="AC22" s="76"/>
      <c r="AD22" s="76"/>
      <c r="AE22" s="76"/>
      <c r="AF22" s="76"/>
      <c r="AG22" s="76"/>
      <c r="AI22" s="68" t="s">
        <v>13</v>
      </c>
      <c r="AJ22" s="69">
        <f>IF(I22="有り",0.9,1)</f>
        <v>0.9</v>
      </c>
    </row>
    <row r="23" spans="1:36" s="42" customFormat="1" ht="15" customHeight="1">
      <c r="A23" s="39"/>
      <c r="B23" s="124" t="s">
        <v>74</v>
      </c>
      <c r="C23" s="124"/>
      <c r="D23" s="124"/>
      <c r="E23" s="124"/>
      <c r="F23" s="124"/>
      <c r="G23" s="124"/>
      <c r="H23" s="124"/>
      <c r="I23" s="183">
        <v>1</v>
      </c>
      <c r="J23" s="184"/>
      <c r="K23" s="184"/>
      <c r="L23" s="184"/>
      <c r="M23" s="184"/>
      <c r="N23" s="184"/>
      <c r="O23" s="184"/>
      <c r="P23" s="82" t="s">
        <v>116</v>
      </c>
      <c r="Q23" s="82"/>
      <c r="R23" s="82"/>
      <c r="S23" s="41"/>
      <c r="T23" s="76" t="s">
        <v>115</v>
      </c>
      <c r="U23" s="76"/>
      <c r="V23" s="76"/>
      <c r="W23" s="76"/>
      <c r="X23" s="76"/>
      <c r="Y23" s="76"/>
      <c r="Z23" s="76"/>
      <c r="AA23" s="76"/>
      <c r="AB23" s="76"/>
      <c r="AC23" s="76"/>
      <c r="AD23" s="76"/>
      <c r="AE23" s="76"/>
      <c r="AF23" s="76"/>
      <c r="AG23" s="76"/>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34" t="str">
        <f>VLOOKUP($I$17,'&lt;給湯器&gt;マスタ'!$B$6:$F$24,5,FALSE)</f>
        <v>電気</v>
      </c>
      <c r="C26" s="135"/>
      <c r="D26" s="136"/>
      <c r="E26" s="119" t="s">
        <v>4</v>
      </c>
      <c r="F26" s="120"/>
      <c r="G26" s="119" t="s">
        <v>76</v>
      </c>
      <c r="H26" s="156"/>
      <c r="I26" s="156"/>
      <c r="J26" s="156"/>
      <c r="K26" s="156"/>
      <c r="L26" s="192" t="s">
        <v>80</v>
      </c>
      <c r="M26" s="193"/>
      <c r="N26" s="193"/>
      <c r="O26" s="193"/>
      <c r="P26" s="194"/>
      <c r="Q26" s="119" t="s">
        <v>7</v>
      </c>
      <c r="R26" s="156"/>
      <c r="S26" s="156"/>
      <c r="T26" s="156"/>
      <c r="U26" s="156"/>
      <c r="V26" s="120"/>
      <c r="W26" s="119" t="s">
        <v>3</v>
      </c>
      <c r="X26" s="156"/>
      <c r="Y26" s="156"/>
      <c r="Z26" s="156"/>
      <c r="AA26" s="120"/>
      <c r="AB26" s="185"/>
      <c r="AC26" s="95"/>
      <c r="AD26" s="95"/>
      <c r="AE26" s="95"/>
      <c r="AF26" s="95"/>
      <c r="AG26" s="39"/>
      <c r="AH26" s="39"/>
    </row>
    <row r="27" spans="1:36" s="42" customFormat="1" ht="15" customHeight="1" thickBot="1">
      <c r="A27" s="39"/>
      <c r="B27" s="137"/>
      <c r="C27" s="138"/>
      <c r="D27" s="139"/>
      <c r="E27" s="121"/>
      <c r="F27" s="122"/>
      <c r="G27" s="186" t="s">
        <v>12</v>
      </c>
      <c r="H27" s="187"/>
      <c r="I27" s="187"/>
      <c r="J27" s="187"/>
      <c r="K27" s="187"/>
      <c r="L27" s="157" t="s">
        <v>20</v>
      </c>
      <c r="M27" s="158"/>
      <c r="N27" s="158"/>
      <c r="O27" s="158"/>
      <c r="P27" s="188"/>
      <c r="Q27" s="121" t="str">
        <f>IF(P19=" ","","("&amp;P19&amp;")")</f>
        <v/>
      </c>
      <c r="R27" s="189"/>
      <c r="S27" s="189"/>
      <c r="T27" s="189"/>
      <c r="U27" s="189"/>
      <c r="V27" s="122"/>
      <c r="W27" s="157" t="str">
        <f>VLOOKUP($I$17,'&lt;給湯器&gt;マスタ'!$B$6:$I$24,4,FALSE)</f>
        <v>kWh</v>
      </c>
      <c r="X27" s="158"/>
      <c r="Y27" s="158"/>
      <c r="Z27" s="158"/>
      <c r="AA27" s="188"/>
      <c r="AB27" s="190"/>
      <c r="AC27" s="191"/>
      <c r="AD27" s="191"/>
      <c r="AE27" s="191"/>
      <c r="AF27" s="191"/>
      <c r="AG27" s="39"/>
      <c r="AH27" s="39"/>
      <c r="AI27" s="70" t="s">
        <v>93</v>
      </c>
    </row>
    <row r="28" spans="1:36" s="42" customFormat="1" ht="15" customHeight="1" thickTop="1">
      <c r="A28" s="39"/>
      <c r="B28" s="137"/>
      <c r="C28" s="138"/>
      <c r="D28" s="139"/>
      <c r="E28" s="106">
        <v>4</v>
      </c>
      <c r="F28" s="106"/>
      <c r="G28" s="168">
        <f>既存設備!U28</f>
        <v>71891</v>
      </c>
      <c r="H28" s="169"/>
      <c r="I28" s="169"/>
      <c r="J28" s="169"/>
      <c r="K28" s="169"/>
      <c r="L28" s="170">
        <v>77395</v>
      </c>
      <c r="M28" s="170"/>
      <c r="N28" s="171"/>
      <c r="O28" s="171"/>
      <c r="P28" s="171"/>
      <c r="Q28" s="172">
        <f>$I$19</f>
        <v>95</v>
      </c>
      <c r="R28" s="172"/>
      <c r="S28" s="172"/>
      <c r="T28" s="172"/>
      <c r="U28" s="173"/>
      <c r="V28" s="173"/>
      <c r="W28" s="180">
        <f>ROUNDDOWN(IF($B$26="電気",AI28/Q28/$AJ$22,AI28/(Q28/100)/$AJ$22),1)</f>
        <v>251.4</v>
      </c>
      <c r="X28" s="181"/>
      <c r="Y28" s="181"/>
      <c r="Z28" s="181"/>
      <c r="AA28" s="182"/>
      <c r="AB28" s="177"/>
      <c r="AC28" s="177"/>
      <c r="AD28" s="177"/>
      <c r="AE28" s="177"/>
      <c r="AF28" s="177"/>
      <c r="AG28" s="39"/>
      <c r="AH28" s="39"/>
      <c r="AI28" s="39">
        <f>ROUNDDOWN(IF($B$26="電気",L28/'&lt;給湯器&gt;マスタ'!$T$5,L28/$I$18),1)</f>
        <v>21498.6</v>
      </c>
    </row>
    <row r="29" spans="1:36" ht="15" customHeight="1">
      <c r="B29" s="137"/>
      <c r="C29" s="138"/>
      <c r="D29" s="139"/>
      <c r="E29" s="106">
        <v>5</v>
      </c>
      <c r="F29" s="106"/>
      <c r="G29" s="168">
        <f>既存設備!U29</f>
        <v>71891</v>
      </c>
      <c r="H29" s="169"/>
      <c r="I29" s="169"/>
      <c r="J29" s="169"/>
      <c r="K29" s="169"/>
      <c r="L29" s="170">
        <v>77395</v>
      </c>
      <c r="M29" s="170"/>
      <c r="N29" s="171"/>
      <c r="O29" s="171"/>
      <c r="P29" s="171"/>
      <c r="Q29" s="172">
        <f t="shared" ref="Q29:Q39" si="0">$I$19</f>
        <v>95</v>
      </c>
      <c r="R29" s="172"/>
      <c r="S29" s="172"/>
      <c r="T29" s="172"/>
      <c r="U29" s="173"/>
      <c r="V29" s="173"/>
      <c r="W29" s="174">
        <f>ROUNDDOWN(IF($B$26="電気",AI29/Q29/$AJ$22,AI29/(Q29/100)/$AJ$22),1)</f>
        <v>251.4</v>
      </c>
      <c r="X29" s="175"/>
      <c r="Y29" s="175"/>
      <c r="Z29" s="175"/>
      <c r="AA29" s="176"/>
      <c r="AB29" s="177"/>
      <c r="AC29" s="177"/>
      <c r="AD29" s="177"/>
      <c r="AE29" s="177"/>
      <c r="AF29" s="177"/>
      <c r="AI29" s="39">
        <f>ROUNDDOWN(IF($B$26="電気",L29/'&lt;給湯器&gt;マスタ'!$T$5,L29/$I$18),1)</f>
        <v>21498.6</v>
      </c>
    </row>
    <row r="30" spans="1:36" ht="15" customHeight="1">
      <c r="B30" s="137"/>
      <c r="C30" s="138"/>
      <c r="D30" s="139"/>
      <c r="E30" s="106">
        <v>6</v>
      </c>
      <c r="F30" s="106"/>
      <c r="G30" s="168">
        <f>既存設備!U30</f>
        <v>71891</v>
      </c>
      <c r="H30" s="169"/>
      <c r="I30" s="169"/>
      <c r="J30" s="169"/>
      <c r="K30" s="169"/>
      <c r="L30" s="170">
        <v>77395</v>
      </c>
      <c r="M30" s="170"/>
      <c r="N30" s="171"/>
      <c r="O30" s="171"/>
      <c r="P30" s="171"/>
      <c r="Q30" s="172">
        <f t="shared" si="0"/>
        <v>95</v>
      </c>
      <c r="R30" s="172"/>
      <c r="S30" s="172"/>
      <c r="T30" s="172"/>
      <c r="U30" s="173"/>
      <c r="V30" s="173"/>
      <c r="W30" s="174">
        <f t="shared" ref="W30:W39" si="1">ROUNDDOWN(IF($B$26="電気",AI30/Q30/$AJ$22,AI30/(Q30/100)/$AJ$22),1)</f>
        <v>251.4</v>
      </c>
      <c r="X30" s="175"/>
      <c r="Y30" s="175"/>
      <c r="Z30" s="175"/>
      <c r="AA30" s="176"/>
      <c r="AB30" s="177"/>
      <c r="AC30" s="177"/>
      <c r="AD30" s="177"/>
      <c r="AE30" s="177"/>
      <c r="AF30" s="177"/>
      <c r="AI30" s="39">
        <f>ROUNDDOWN(IF($B$26="電気",L30/'&lt;給湯器&gt;マスタ'!$T$5,L30/$I$18),1)</f>
        <v>21498.6</v>
      </c>
    </row>
    <row r="31" spans="1:36" ht="15" customHeight="1">
      <c r="B31" s="137"/>
      <c r="C31" s="138"/>
      <c r="D31" s="139"/>
      <c r="E31" s="106">
        <v>7</v>
      </c>
      <c r="F31" s="106"/>
      <c r="G31" s="168">
        <f>既存設備!U31</f>
        <v>71891</v>
      </c>
      <c r="H31" s="169"/>
      <c r="I31" s="169"/>
      <c r="J31" s="169"/>
      <c r="K31" s="169"/>
      <c r="L31" s="170">
        <v>77395</v>
      </c>
      <c r="M31" s="170"/>
      <c r="N31" s="171"/>
      <c r="O31" s="171"/>
      <c r="P31" s="171"/>
      <c r="Q31" s="172">
        <f t="shared" si="0"/>
        <v>95</v>
      </c>
      <c r="R31" s="172"/>
      <c r="S31" s="172"/>
      <c r="T31" s="172"/>
      <c r="U31" s="173"/>
      <c r="V31" s="173"/>
      <c r="W31" s="174">
        <f t="shared" si="1"/>
        <v>251.4</v>
      </c>
      <c r="X31" s="175"/>
      <c r="Y31" s="175"/>
      <c r="Z31" s="175"/>
      <c r="AA31" s="176"/>
      <c r="AB31" s="177"/>
      <c r="AC31" s="177"/>
      <c r="AD31" s="177"/>
      <c r="AE31" s="177"/>
      <c r="AF31" s="177"/>
      <c r="AI31" s="39">
        <f>ROUNDDOWN(IF($B$26="電気",L31/'&lt;給湯器&gt;マスタ'!$T$5,L31/$I$18),1)</f>
        <v>21498.6</v>
      </c>
    </row>
    <row r="32" spans="1:36" ht="15" customHeight="1">
      <c r="B32" s="137"/>
      <c r="C32" s="138"/>
      <c r="D32" s="139"/>
      <c r="E32" s="106">
        <v>8</v>
      </c>
      <c r="F32" s="106"/>
      <c r="G32" s="168">
        <f>既存設備!U32</f>
        <v>55752</v>
      </c>
      <c r="H32" s="169"/>
      <c r="I32" s="169"/>
      <c r="J32" s="169"/>
      <c r="K32" s="169"/>
      <c r="L32" s="170">
        <v>60021</v>
      </c>
      <c r="M32" s="170"/>
      <c r="N32" s="171"/>
      <c r="O32" s="171"/>
      <c r="P32" s="171"/>
      <c r="Q32" s="172">
        <f t="shared" si="0"/>
        <v>95</v>
      </c>
      <c r="R32" s="172"/>
      <c r="S32" s="172"/>
      <c r="T32" s="172"/>
      <c r="U32" s="173"/>
      <c r="V32" s="173"/>
      <c r="W32" s="174">
        <f t="shared" si="1"/>
        <v>195</v>
      </c>
      <c r="X32" s="175"/>
      <c r="Y32" s="175"/>
      <c r="Z32" s="175"/>
      <c r="AA32" s="176"/>
      <c r="AB32" s="177"/>
      <c r="AC32" s="177"/>
      <c r="AD32" s="177"/>
      <c r="AE32" s="177"/>
      <c r="AF32" s="177"/>
      <c r="AI32" s="39">
        <f>ROUNDDOWN(IF($B$26="電気",L32/'&lt;給湯器&gt;マスタ'!$T$5,L32/$I$18),1)</f>
        <v>16672.5</v>
      </c>
    </row>
    <row r="33" spans="2:35" ht="15" customHeight="1">
      <c r="B33" s="137"/>
      <c r="C33" s="138"/>
      <c r="D33" s="139"/>
      <c r="E33" s="106">
        <v>9</v>
      </c>
      <c r="F33" s="106"/>
      <c r="G33" s="168">
        <f>既存設備!U33</f>
        <v>55752</v>
      </c>
      <c r="H33" s="169"/>
      <c r="I33" s="169"/>
      <c r="J33" s="169"/>
      <c r="K33" s="169"/>
      <c r="L33" s="170">
        <v>60021</v>
      </c>
      <c r="M33" s="170"/>
      <c r="N33" s="171"/>
      <c r="O33" s="171"/>
      <c r="P33" s="171"/>
      <c r="Q33" s="172">
        <f t="shared" si="0"/>
        <v>95</v>
      </c>
      <c r="R33" s="172"/>
      <c r="S33" s="172"/>
      <c r="T33" s="172"/>
      <c r="U33" s="173"/>
      <c r="V33" s="173"/>
      <c r="W33" s="174">
        <f t="shared" si="1"/>
        <v>195</v>
      </c>
      <c r="X33" s="175"/>
      <c r="Y33" s="175"/>
      <c r="Z33" s="175"/>
      <c r="AA33" s="176"/>
      <c r="AB33" s="177"/>
      <c r="AC33" s="177"/>
      <c r="AD33" s="177"/>
      <c r="AE33" s="177"/>
      <c r="AF33" s="177"/>
      <c r="AI33" s="39">
        <f>ROUNDDOWN(IF($B$26="電気",L33/'&lt;給湯器&gt;マスタ'!$T$5,L33/$I$18),1)</f>
        <v>16672.5</v>
      </c>
    </row>
    <row r="34" spans="2:35" ht="15" customHeight="1">
      <c r="B34" s="137"/>
      <c r="C34" s="138"/>
      <c r="D34" s="139"/>
      <c r="E34" s="106">
        <v>10</v>
      </c>
      <c r="F34" s="106"/>
      <c r="G34" s="168">
        <f>既存設備!U34</f>
        <v>55752</v>
      </c>
      <c r="H34" s="169"/>
      <c r="I34" s="169"/>
      <c r="J34" s="169"/>
      <c r="K34" s="169"/>
      <c r="L34" s="170">
        <v>60021</v>
      </c>
      <c r="M34" s="170"/>
      <c r="N34" s="171"/>
      <c r="O34" s="171"/>
      <c r="P34" s="171"/>
      <c r="Q34" s="172">
        <f t="shared" si="0"/>
        <v>95</v>
      </c>
      <c r="R34" s="172"/>
      <c r="S34" s="172"/>
      <c r="T34" s="172"/>
      <c r="U34" s="173"/>
      <c r="V34" s="173"/>
      <c r="W34" s="174">
        <f t="shared" si="1"/>
        <v>195</v>
      </c>
      <c r="X34" s="175"/>
      <c r="Y34" s="175"/>
      <c r="Z34" s="175"/>
      <c r="AA34" s="176"/>
      <c r="AB34" s="177"/>
      <c r="AC34" s="177"/>
      <c r="AD34" s="177"/>
      <c r="AE34" s="177"/>
      <c r="AF34" s="177"/>
      <c r="AI34" s="39">
        <f>ROUNDDOWN(IF($B$26="電気",L34/'&lt;給湯器&gt;マスタ'!$T$5,L34/$I$18),1)</f>
        <v>16672.5</v>
      </c>
    </row>
    <row r="35" spans="2:35" ht="15" customHeight="1">
      <c r="B35" s="137"/>
      <c r="C35" s="138"/>
      <c r="D35" s="139"/>
      <c r="E35" s="106">
        <v>11</v>
      </c>
      <c r="F35" s="106"/>
      <c r="G35" s="168">
        <f>既存設備!U35</f>
        <v>55752</v>
      </c>
      <c r="H35" s="169"/>
      <c r="I35" s="169"/>
      <c r="J35" s="169"/>
      <c r="K35" s="169"/>
      <c r="L35" s="170">
        <v>60021</v>
      </c>
      <c r="M35" s="170"/>
      <c r="N35" s="171"/>
      <c r="O35" s="171"/>
      <c r="P35" s="171"/>
      <c r="Q35" s="172">
        <f t="shared" si="0"/>
        <v>95</v>
      </c>
      <c r="R35" s="172"/>
      <c r="S35" s="172"/>
      <c r="T35" s="172"/>
      <c r="U35" s="173"/>
      <c r="V35" s="173"/>
      <c r="W35" s="174">
        <f t="shared" si="1"/>
        <v>195</v>
      </c>
      <c r="X35" s="175"/>
      <c r="Y35" s="175"/>
      <c r="Z35" s="175"/>
      <c r="AA35" s="176"/>
      <c r="AB35" s="177"/>
      <c r="AC35" s="177"/>
      <c r="AD35" s="177"/>
      <c r="AE35" s="177"/>
      <c r="AF35" s="177"/>
      <c r="AI35" s="39">
        <f>ROUNDDOWN(IF($B$26="電気",L35/'&lt;給湯器&gt;マスタ'!$T$5,L35/$I$18),1)</f>
        <v>16672.5</v>
      </c>
    </row>
    <row r="36" spans="2:35" ht="15" customHeight="1">
      <c r="B36" s="137"/>
      <c r="C36" s="138"/>
      <c r="D36" s="139"/>
      <c r="E36" s="106">
        <v>12</v>
      </c>
      <c r="F36" s="106"/>
      <c r="G36" s="168">
        <f>既存設備!U36</f>
        <v>55752</v>
      </c>
      <c r="H36" s="169"/>
      <c r="I36" s="169"/>
      <c r="J36" s="169"/>
      <c r="K36" s="169"/>
      <c r="L36" s="170">
        <v>60021</v>
      </c>
      <c r="M36" s="170"/>
      <c r="N36" s="171"/>
      <c r="O36" s="171"/>
      <c r="P36" s="171"/>
      <c r="Q36" s="172">
        <f t="shared" si="0"/>
        <v>95</v>
      </c>
      <c r="R36" s="172"/>
      <c r="S36" s="172"/>
      <c r="T36" s="172"/>
      <c r="U36" s="173"/>
      <c r="V36" s="173"/>
      <c r="W36" s="174">
        <f t="shared" si="1"/>
        <v>195</v>
      </c>
      <c r="X36" s="175"/>
      <c r="Y36" s="175"/>
      <c r="Z36" s="175"/>
      <c r="AA36" s="176"/>
      <c r="AB36" s="75" t="s">
        <v>120</v>
      </c>
      <c r="AC36" s="75"/>
      <c r="AD36" s="75"/>
      <c r="AE36" s="75"/>
      <c r="AF36" s="75"/>
      <c r="AG36" s="75"/>
      <c r="AH36" s="75"/>
      <c r="AI36" s="39">
        <f>ROUNDDOWN(IF($B$26="電気",L36/'&lt;給湯器&gt;マスタ'!$T$5,L36/$I$18),1)</f>
        <v>16672.5</v>
      </c>
    </row>
    <row r="37" spans="2:35" ht="15" customHeight="1">
      <c r="B37" s="137"/>
      <c r="C37" s="138"/>
      <c r="D37" s="139"/>
      <c r="E37" s="106">
        <v>1</v>
      </c>
      <c r="F37" s="106"/>
      <c r="G37" s="168">
        <f>既存設備!U37</f>
        <v>55752</v>
      </c>
      <c r="H37" s="169"/>
      <c r="I37" s="169"/>
      <c r="J37" s="169"/>
      <c r="K37" s="169"/>
      <c r="L37" s="170">
        <v>60021</v>
      </c>
      <c r="M37" s="170"/>
      <c r="N37" s="171"/>
      <c r="O37" s="171"/>
      <c r="P37" s="171"/>
      <c r="Q37" s="172">
        <f t="shared" si="0"/>
        <v>95</v>
      </c>
      <c r="R37" s="172"/>
      <c r="S37" s="172"/>
      <c r="T37" s="172"/>
      <c r="U37" s="173"/>
      <c r="V37" s="173"/>
      <c r="W37" s="174">
        <f t="shared" si="1"/>
        <v>195</v>
      </c>
      <c r="X37" s="175"/>
      <c r="Y37" s="175"/>
      <c r="Z37" s="175"/>
      <c r="AA37" s="176"/>
      <c r="AB37" s="75"/>
      <c r="AC37" s="75"/>
      <c r="AD37" s="75"/>
      <c r="AE37" s="75"/>
      <c r="AF37" s="75"/>
      <c r="AG37" s="75"/>
      <c r="AH37" s="75"/>
      <c r="AI37" s="39">
        <f>ROUNDDOWN(IF($B$26="電気",L37/'&lt;給湯器&gt;マスタ'!$T$5,L37/$I$18),1)</f>
        <v>16672.5</v>
      </c>
    </row>
    <row r="38" spans="2:35" ht="15" customHeight="1">
      <c r="B38" s="137"/>
      <c r="C38" s="138"/>
      <c r="D38" s="139"/>
      <c r="E38" s="106">
        <v>2</v>
      </c>
      <c r="F38" s="106"/>
      <c r="G38" s="168">
        <f>既存設備!U38</f>
        <v>71891</v>
      </c>
      <c r="H38" s="169"/>
      <c r="I38" s="169"/>
      <c r="J38" s="169"/>
      <c r="K38" s="169"/>
      <c r="L38" s="170">
        <v>77395</v>
      </c>
      <c r="M38" s="170"/>
      <c r="N38" s="171"/>
      <c r="O38" s="171"/>
      <c r="P38" s="171"/>
      <c r="Q38" s="172">
        <f t="shared" si="0"/>
        <v>95</v>
      </c>
      <c r="R38" s="172"/>
      <c r="S38" s="172"/>
      <c r="T38" s="172"/>
      <c r="U38" s="173"/>
      <c r="V38" s="173"/>
      <c r="W38" s="174">
        <f t="shared" si="1"/>
        <v>251.4</v>
      </c>
      <c r="X38" s="175"/>
      <c r="Y38" s="175"/>
      <c r="Z38" s="175"/>
      <c r="AA38" s="176"/>
      <c r="AB38" s="75"/>
      <c r="AC38" s="75"/>
      <c r="AD38" s="75"/>
      <c r="AE38" s="75"/>
      <c r="AF38" s="75"/>
      <c r="AG38" s="75"/>
      <c r="AH38" s="75"/>
      <c r="AI38" s="39">
        <f>ROUNDDOWN(IF($B$26="電気",L38/'&lt;給湯器&gt;マスタ'!$T$5,L38/$I$18),1)</f>
        <v>21498.6</v>
      </c>
    </row>
    <row r="39" spans="2:35" ht="15" customHeight="1" thickBot="1">
      <c r="B39" s="137"/>
      <c r="C39" s="138"/>
      <c r="D39" s="139"/>
      <c r="E39" s="132">
        <v>3</v>
      </c>
      <c r="F39" s="132"/>
      <c r="G39" s="168">
        <f>既存設備!U39</f>
        <v>71891</v>
      </c>
      <c r="H39" s="169"/>
      <c r="I39" s="169"/>
      <c r="J39" s="169"/>
      <c r="K39" s="169"/>
      <c r="L39" s="195">
        <v>77395</v>
      </c>
      <c r="M39" s="195"/>
      <c r="N39" s="196"/>
      <c r="O39" s="196"/>
      <c r="P39" s="196"/>
      <c r="Q39" s="197">
        <f t="shared" si="0"/>
        <v>95</v>
      </c>
      <c r="R39" s="197"/>
      <c r="S39" s="197"/>
      <c r="T39" s="197"/>
      <c r="U39" s="198"/>
      <c r="V39" s="198"/>
      <c r="W39" s="165">
        <f t="shared" si="1"/>
        <v>251.4</v>
      </c>
      <c r="X39" s="166"/>
      <c r="Y39" s="166"/>
      <c r="Z39" s="166"/>
      <c r="AA39" s="167"/>
      <c r="AB39" s="75"/>
      <c r="AC39" s="75"/>
      <c r="AD39" s="75"/>
      <c r="AE39" s="75"/>
      <c r="AF39" s="75"/>
      <c r="AG39" s="75"/>
      <c r="AH39" s="75"/>
      <c r="AI39" s="39">
        <f>ROUNDDOWN(IF($B$26="電気",L39/'&lt;給湯器&gt;マスタ'!$T$5,L39/$I$18),1)</f>
        <v>21498.6</v>
      </c>
    </row>
    <row r="40" spans="2:35" ht="15" customHeight="1" thickTop="1">
      <c r="B40" s="140"/>
      <c r="C40" s="141"/>
      <c r="D40" s="142"/>
      <c r="E40" s="131" t="s">
        <v>0</v>
      </c>
      <c r="F40" s="131"/>
      <c r="G40" s="178">
        <f>SUM(G28:K39)</f>
        <v>765858</v>
      </c>
      <c r="H40" s="179"/>
      <c r="I40" s="179"/>
      <c r="J40" s="179"/>
      <c r="K40" s="179"/>
      <c r="L40" s="202">
        <f>SUM(L28:P39)</f>
        <v>824496</v>
      </c>
      <c r="M40" s="203"/>
      <c r="N40" s="203"/>
      <c r="O40" s="203"/>
      <c r="P40" s="204"/>
      <c r="Q40" s="205"/>
      <c r="R40" s="206"/>
      <c r="S40" s="206"/>
      <c r="T40" s="206"/>
      <c r="U40" s="206"/>
      <c r="V40" s="207"/>
      <c r="W40" s="208">
        <f>SUM(W28:AA39)</f>
        <v>2678.4</v>
      </c>
      <c r="X40" s="208"/>
      <c r="Y40" s="208"/>
      <c r="Z40" s="208"/>
      <c r="AA40" s="208"/>
      <c r="AB40" s="75"/>
      <c r="AC40" s="75"/>
      <c r="AD40" s="75"/>
      <c r="AE40" s="75"/>
      <c r="AF40" s="75"/>
      <c r="AG40" s="75"/>
      <c r="AH40" s="75"/>
    </row>
    <row r="41" spans="2:35" ht="15" customHeight="1">
      <c r="B41" s="56"/>
      <c r="C41" s="56"/>
      <c r="D41" s="56"/>
      <c r="G41" s="199" t="s">
        <v>124</v>
      </c>
      <c r="H41" s="199"/>
      <c r="I41" s="199"/>
      <c r="J41" s="199"/>
      <c r="K41" s="199"/>
      <c r="L41" s="199"/>
      <c r="M41" s="199"/>
      <c r="N41" s="199"/>
      <c r="O41" s="199"/>
      <c r="P41" s="199"/>
      <c r="Q41" s="199"/>
      <c r="R41" s="199"/>
      <c r="S41" s="199"/>
      <c r="T41" s="199"/>
      <c r="U41" s="199"/>
      <c r="V41" s="199"/>
      <c r="W41" s="199"/>
      <c r="X41" s="199"/>
      <c r="Y41" s="199"/>
      <c r="Z41" s="199"/>
      <c r="AA41" s="199"/>
    </row>
    <row r="42" spans="2:35" ht="15" customHeight="1">
      <c r="B42" s="130"/>
      <c r="C42" s="130"/>
      <c r="G42" s="200"/>
      <c r="H42" s="200"/>
      <c r="I42" s="200"/>
      <c r="J42" s="200"/>
      <c r="K42" s="200"/>
      <c r="L42" s="200"/>
      <c r="M42" s="200"/>
      <c r="N42" s="200"/>
      <c r="O42" s="200"/>
      <c r="P42" s="200"/>
      <c r="Q42" s="200"/>
      <c r="R42" s="200"/>
      <c r="S42" s="200"/>
      <c r="T42" s="200"/>
      <c r="U42" s="200"/>
      <c r="V42" s="200"/>
      <c r="W42" s="200"/>
      <c r="X42" s="200"/>
      <c r="Y42" s="200"/>
      <c r="Z42" s="200"/>
      <c r="AA42" s="200"/>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kzFrSApHyv+Fhs8Yzmx2+BBKf64RzaMU+JO2P3SJr9RdT4W3SWisyndXD0nRulSV2vKXE4nbSPoSvpNiMv34/A==" saltValue="koFZjX146QmPcLl4hqyRrA==" spinCount="100000" sheet="1" objects="1" scenarios="1" selectLockedCells="1"/>
  <mergeCells count="127">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 ref="B7:H7"/>
    <mergeCell ref="I10:R10"/>
    <mergeCell ref="I11:R11"/>
    <mergeCell ref="I12:R12"/>
    <mergeCell ref="B6:H6"/>
    <mergeCell ref="I6:R6"/>
    <mergeCell ref="I7:R7"/>
    <mergeCell ref="B14:AG14"/>
    <mergeCell ref="T7:AG7"/>
    <mergeCell ref="T10:AG10"/>
    <mergeCell ref="T11:AG11"/>
    <mergeCell ref="T12:AG12"/>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s>
  <phoneticPr fontId="9"/>
  <conditionalFormatting sqref="I18:O18">
    <cfRule type="cellIs" dxfId="0" priority="1" operator="equal">
      <formula>"手入力"</formula>
    </cfRule>
  </conditionalFormatting>
  <dataValidations count="2">
    <dataValidation type="list" allowBlank="1" showInputMessage="1" showErrorMessage="1" sqref="I16:R16" xr:uid="{00000000-0002-0000-0100-000000000000}">
      <formula1>"潜熱回収型給湯器,業務用HP給湯器"</formula1>
    </dataValidation>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s>
  <sheetData>
    <row r="1" spans="2:22" ht="13.5" thickBot="1"/>
    <row r="2" spans="2:22" ht="14.5" thickBot="1">
      <c r="B2" s="1" t="s">
        <v>5</v>
      </c>
      <c r="C2" s="2"/>
      <c r="D2" s="2"/>
      <c r="E2" s="2"/>
      <c r="F2" s="2"/>
      <c r="G2" s="2"/>
      <c r="H2" s="2"/>
      <c r="I2" s="2"/>
      <c r="J2" s="2"/>
      <c r="K2" s="2"/>
      <c r="L2" s="2"/>
      <c r="M2" s="2"/>
      <c r="N2" s="3"/>
    </row>
    <row r="4" spans="2:22">
      <c r="B4" s="8" t="s">
        <v>36</v>
      </c>
      <c r="C4" s="9"/>
      <c r="D4" s="4"/>
      <c r="E4" s="4"/>
      <c r="F4" s="4"/>
      <c r="G4" s="4"/>
      <c r="H4" s="4"/>
      <c r="J4" s="28" t="s">
        <v>84</v>
      </c>
      <c r="K4" s="31"/>
      <c r="L4" s="28" t="s">
        <v>85</v>
      </c>
      <c r="M4" s="4"/>
      <c r="O4" s="5" t="s">
        <v>31</v>
      </c>
      <c r="P4" s="5"/>
      <c r="Q4" s="5"/>
      <c r="T4" s="4" t="s">
        <v>89</v>
      </c>
      <c r="V4" s="4" t="s">
        <v>99</v>
      </c>
    </row>
    <row r="5" spans="2:22" ht="22">
      <c r="B5" s="10" t="s">
        <v>6</v>
      </c>
      <c r="C5" s="11" t="s">
        <v>37</v>
      </c>
      <c r="D5" s="20" t="s">
        <v>54</v>
      </c>
      <c r="E5" s="21" t="s">
        <v>55</v>
      </c>
      <c r="F5" s="22" t="s">
        <v>56</v>
      </c>
      <c r="G5" s="22"/>
      <c r="H5" s="22"/>
      <c r="J5" s="72" t="s">
        <v>86</v>
      </c>
      <c r="K5" s="32"/>
      <c r="L5" s="72">
        <v>2016</v>
      </c>
      <c r="M5" s="30"/>
      <c r="O5" s="6" t="s">
        <v>26</v>
      </c>
      <c r="P5" s="6" t="s">
        <v>28</v>
      </c>
      <c r="Q5" s="7" t="s">
        <v>29</v>
      </c>
      <c r="R5" s="6" t="s">
        <v>33</v>
      </c>
      <c r="T5" s="29">
        <v>3.6</v>
      </c>
      <c r="V5" s="34" t="s">
        <v>100</v>
      </c>
    </row>
    <row r="6" spans="2:22">
      <c r="B6" s="12" t="s">
        <v>38</v>
      </c>
      <c r="C6" s="13">
        <v>8.64</v>
      </c>
      <c r="D6" s="23" t="s">
        <v>92</v>
      </c>
      <c r="E6" s="24" t="s">
        <v>57</v>
      </c>
      <c r="F6" s="24" t="s">
        <v>58</v>
      </c>
      <c r="G6" s="23" t="s">
        <v>81</v>
      </c>
      <c r="H6" s="23" t="s">
        <v>134</v>
      </c>
      <c r="J6" s="72">
        <v>1951</v>
      </c>
      <c r="K6" s="32"/>
      <c r="L6" s="72">
        <v>2017</v>
      </c>
      <c r="M6" s="4"/>
      <c r="O6" s="6" t="s">
        <v>27</v>
      </c>
      <c r="P6" s="6" t="s">
        <v>30</v>
      </c>
      <c r="Q6" s="6" t="s">
        <v>91</v>
      </c>
      <c r="R6" s="6" t="s">
        <v>32</v>
      </c>
      <c r="V6" s="34" t="s">
        <v>102</v>
      </c>
    </row>
    <row r="7" spans="2:22">
      <c r="B7" s="12" t="s">
        <v>39</v>
      </c>
      <c r="C7" s="14" t="s">
        <v>133</v>
      </c>
      <c r="D7" s="24" t="s">
        <v>92</v>
      </c>
      <c r="E7" s="24" t="s">
        <v>57</v>
      </c>
      <c r="F7" s="24" t="s">
        <v>58</v>
      </c>
      <c r="G7" s="23" t="s">
        <v>81</v>
      </c>
      <c r="H7" s="23" t="s">
        <v>134</v>
      </c>
      <c r="J7" s="72">
        <v>1952</v>
      </c>
      <c r="K7" s="31"/>
      <c r="L7" s="4"/>
      <c r="M7" s="4"/>
      <c r="T7" s="4" t="s">
        <v>87</v>
      </c>
      <c r="V7" s="34" t="s">
        <v>101</v>
      </c>
    </row>
    <row r="8" spans="2:22">
      <c r="B8" s="15" t="s">
        <v>40</v>
      </c>
      <c r="C8" s="16">
        <v>45</v>
      </c>
      <c r="D8" s="23" t="s">
        <v>59</v>
      </c>
      <c r="E8" s="23" t="s">
        <v>60</v>
      </c>
      <c r="F8" s="23" t="s">
        <v>61</v>
      </c>
      <c r="G8" s="23" t="s">
        <v>83</v>
      </c>
      <c r="H8" s="23" t="s">
        <v>82</v>
      </c>
      <c r="J8" s="72">
        <v>1953</v>
      </c>
      <c r="K8" s="31"/>
      <c r="L8" s="4"/>
      <c r="M8" s="4"/>
      <c r="T8" s="29">
        <v>2.58E-2</v>
      </c>
      <c r="V8" s="34" t="s">
        <v>103</v>
      </c>
    </row>
    <row r="9" spans="2:22">
      <c r="B9" s="15" t="s">
        <v>41</v>
      </c>
      <c r="C9" s="16">
        <v>46</v>
      </c>
      <c r="D9" s="23" t="s">
        <v>59</v>
      </c>
      <c r="E9" s="23" t="s">
        <v>60</v>
      </c>
      <c r="F9" s="23" t="s">
        <v>61</v>
      </c>
      <c r="G9" s="23" t="s">
        <v>83</v>
      </c>
      <c r="H9" s="23" t="s">
        <v>82</v>
      </c>
      <c r="J9" s="72">
        <v>1954</v>
      </c>
      <c r="K9" s="31"/>
      <c r="L9" s="4"/>
      <c r="M9" s="4"/>
    </row>
    <row r="10" spans="2:22">
      <c r="B10" s="15" t="s">
        <v>42</v>
      </c>
      <c r="C10" s="16">
        <v>50.1</v>
      </c>
      <c r="D10" s="23" t="s">
        <v>62</v>
      </c>
      <c r="E10" s="25" t="s">
        <v>63</v>
      </c>
      <c r="F10" s="23" t="s">
        <v>61</v>
      </c>
      <c r="G10" s="23" t="s">
        <v>83</v>
      </c>
      <c r="H10" s="23" t="s">
        <v>82</v>
      </c>
      <c r="J10" s="72">
        <v>1955</v>
      </c>
      <c r="K10" s="31"/>
      <c r="L10" s="4"/>
      <c r="M10" s="4"/>
      <c r="T10" s="8" t="s">
        <v>88</v>
      </c>
    </row>
    <row r="11" spans="2:22">
      <c r="B11" s="17" t="s">
        <v>43</v>
      </c>
      <c r="C11" s="18">
        <v>54.7</v>
      </c>
      <c r="D11" s="26" t="s">
        <v>62</v>
      </c>
      <c r="E11" s="25" t="s">
        <v>63</v>
      </c>
      <c r="F11" s="23" t="s">
        <v>61</v>
      </c>
      <c r="G11" s="23" t="s">
        <v>83</v>
      </c>
      <c r="H11" s="23" t="s">
        <v>82</v>
      </c>
      <c r="J11" s="72">
        <v>1956</v>
      </c>
      <c r="K11" s="31"/>
      <c r="L11" s="4"/>
      <c r="M11" s="4"/>
      <c r="T11" s="33">
        <v>4.1900000000000004</v>
      </c>
    </row>
    <row r="12" spans="2:22">
      <c r="B12" s="15" t="s">
        <v>44</v>
      </c>
      <c r="C12" s="16">
        <v>38.4</v>
      </c>
      <c r="D12" s="23" t="s">
        <v>59</v>
      </c>
      <c r="E12" s="23" t="s">
        <v>60</v>
      </c>
      <c r="F12" s="23" t="s">
        <v>61</v>
      </c>
      <c r="G12" s="23" t="s">
        <v>83</v>
      </c>
      <c r="H12" s="23" t="s">
        <v>82</v>
      </c>
      <c r="J12" s="72">
        <v>1957</v>
      </c>
      <c r="K12" s="31"/>
      <c r="L12" s="4"/>
      <c r="M12" s="4"/>
    </row>
    <row r="13" spans="2:22">
      <c r="B13" s="19" t="s">
        <v>45</v>
      </c>
      <c r="C13" s="14" t="s">
        <v>133</v>
      </c>
      <c r="D13" s="23" t="s">
        <v>59</v>
      </c>
      <c r="E13" s="23" t="s">
        <v>60</v>
      </c>
      <c r="F13" s="23" t="s">
        <v>61</v>
      </c>
      <c r="G13" s="23" t="s">
        <v>83</v>
      </c>
      <c r="H13" s="23" t="s">
        <v>82</v>
      </c>
      <c r="J13" s="72">
        <v>1958</v>
      </c>
      <c r="K13" s="31"/>
      <c r="L13" s="4"/>
      <c r="M13" s="4"/>
    </row>
    <row r="14" spans="2:22">
      <c r="B14" s="12" t="s">
        <v>45</v>
      </c>
      <c r="C14" s="14" t="s">
        <v>133</v>
      </c>
      <c r="D14" s="23" t="s">
        <v>64</v>
      </c>
      <c r="E14" s="26" t="s">
        <v>63</v>
      </c>
      <c r="F14" s="23" t="s">
        <v>61</v>
      </c>
      <c r="G14" s="23" t="s">
        <v>83</v>
      </c>
      <c r="H14" s="23" t="s">
        <v>82</v>
      </c>
      <c r="J14" s="72">
        <v>1959</v>
      </c>
      <c r="K14" s="31"/>
      <c r="L14" s="4"/>
      <c r="M14" s="4"/>
    </row>
    <row r="15" spans="2:22">
      <c r="B15" s="15" t="s">
        <v>46</v>
      </c>
      <c r="C15" s="14">
        <v>36.5</v>
      </c>
      <c r="D15" s="24" t="s">
        <v>65</v>
      </c>
      <c r="E15" s="23" t="s">
        <v>66</v>
      </c>
      <c r="F15" s="23" t="s">
        <v>67</v>
      </c>
      <c r="G15" s="23" t="s">
        <v>83</v>
      </c>
      <c r="H15" s="23" t="s">
        <v>82</v>
      </c>
      <c r="J15" s="72">
        <v>1960</v>
      </c>
      <c r="K15" s="31"/>
      <c r="L15" s="4"/>
      <c r="M15" s="4"/>
    </row>
    <row r="16" spans="2:22">
      <c r="B16" s="15" t="s">
        <v>47</v>
      </c>
      <c r="C16" s="16">
        <v>38</v>
      </c>
      <c r="D16" s="23" t="s">
        <v>65</v>
      </c>
      <c r="E16" s="23" t="s">
        <v>66</v>
      </c>
      <c r="F16" s="23" t="s">
        <v>67</v>
      </c>
      <c r="G16" s="23" t="s">
        <v>83</v>
      </c>
      <c r="H16" s="23" t="s">
        <v>82</v>
      </c>
      <c r="J16" s="72">
        <v>1961</v>
      </c>
      <c r="K16" s="31"/>
      <c r="L16" s="4"/>
      <c r="M16" s="4"/>
    </row>
    <row r="17" spans="2:13">
      <c r="B17" s="15" t="s">
        <v>48</v>
      </c>
      <c r="C17" s="16">
        <v>38.9</v>
      </c>
      <c r="D17" s="23" t="s">
        <v>65</v>
      </c>
      <c r="E17" s="23" t="s">
        <v>66</v>
      </c>
      <c r="F17" s="23" t="s">
        <v>67</v>
      </c>
      <c r="G17" s="23" t="s">
        <v>83</v>
      </c>
      <c r="H17" s="23" t="s">
        <v>82</v>
      </c>
      <c r="J17" s="72">
        <v>1962</v>
      </c>
      <c r="K17" s="31"/>
      <c r="L17" s="4"/>
      <c r="M17" s="4"/>
    </row>
    <row r="18" spans="2:13">
      <c r="B18" s="15" t="s">
        <v>49</v>
      </c>
      <c r="C18" s="16">
        <v>41.8</v>
      </c>
      <c r="D18" s="23" t="s">
        <v>65</v>
      </c>
      <c r="E18" s="23" t="s">
        <v>66</v>
      </c>
      <c r="F18" s="23" t="s">
        <v>67</v>
      </c>
      <c r="G18" s="23" t="s">
        <v>83</v>
      </c>
      <c r="H18" s="23" t="s">
        <v>82</v>
      </c>
      <c r="J18" s="72">
        <v>1963</v>
      </c>
      <c r="K18" s="31"/>
      <c r="L18" s="4"/>
      <c r="M18" s="4"/>
    </row>
    <row r="19" spans="2:13">
      <c r="B19" s="15" t="s">
        <v>50</v>
      </c>
      <c r="C19" s="16">
        <v>41.8</v>
      </c>
      <c r="D19" s="23" t="s">
        <v>65</v>
      </c>
      <c r="E19" s="23" t="s">
        <v>66</v>
      </c>
      <c r="F19" s="23" t="s">
        <v>67</v>
      </c>
      <c r="G19" s="23" t="s">
        <v>83</v>
      </c>
      <c r="H19" s="23" t="s">
        <v>82</v>
      </c>
      <c r="J19" s="72">
        <v>1964</v>
      </c>
      <c r="K19" s="31"/>
      <c r="L19" s="4"/>
      <c r="M19" s="4"/>
    </row>
    <row r="20" spans="2:13">
      <c r="B20" s="12" t="s">
        <v>51</v>
      </c>
      <c r="C20" s="14" t="s">
        <v>133</v>
      </c>
      <c r="D20" s="27" t="s">
        <v>65</v>
      </c>
      <c r="E20" s="24" t="s">
        <v>66</v>
      </c>
      <c r="F20" s="23" t="s">
        <v>67</v>
      </c>
      <c r="G20" s="23" t="s">
        <v>83</v>
      </c>
      <c r="H20" s="23" t="s">
        <v>82</v>
      </c>
      <c r="J20" s="72">
        <v>1965</v>
      </c>
      <c r="K20" s="31"/>
      <c r="L20" s="4"/>
      <c r="M20" s="4"/>
    </row>
    <row r="21" spans="2:13">
      <c r="B21" s="15" t="s">
        <v>132</v>
      </c>
      <c r="C21" s="16">
        <v>26.1</v>
      </c>
      <c r="D21" s="23" t="s">
        <v>62</v>
      </c>
      <c r="E21" s="23" t="s">
        <v>68</v>
      </c>
      <c r="F21" s="23" t="s">
        <v>129</v>
      </c>
      <c r="G21" s="23" t="s">
        <v>130</v>
      </c>
      <c r="H21" s="23" t="s">
        <v>131</v>
      </c>
      <c r="J21" s="72">
        <v>1966</v>
      </c>
      <c r="K21" s="31"/>
      <c r="L21" s="4"/>
      <c r="M21" s="4"/>
    </row>
    <row r="22" spans="2:13">
      <c r="B22" s="73" t="s">
        <v>128</v>
      </c>
      <c r="C22" s="74">
        <v>24.2</v>
      </c>
      <c r="D22" s="73" t="s">
        <v>62</v>
      </c>
      <c r="E22" s="73" t="s">
        <v>68</v>
      </c>
      <c r="F22" s="73" t="s">
        <v>129</v>
      </c>
      <c r="G22" s="23" t="s">
        <v>130</v>
      </c>
      <c r="H22" s="73" t="s">
        <v>131</v>
      </c>
      <c r="J22" s="72">
        <v>1967</v>
      </c>
      <c r="K22" s="31"/>
      <c r="L22" s="4"/>
      <c r="M22" s="4"/>
    </row>
    <row r="23" spans="2:13">
      <c r="B23" s="15" t="s">
        <v>52</v>
      </c>
      <c r="C23" s="16">
        <v>29</v>
      </c>
      <c r="D23" s="23" t="s">
        <v>64</v>
      </c>
      <c r="E23" s="23" t="s">
        <v>63</v>
      </c>
      <c r="F23" s="23" t="s">
        <v>69</v>
      </c>
      <c r="G23" s="23" t="s">
        <v>83</v>
      </c>
      <c r="H23" s="23" t="s">
        <v>82</v>
      </c>
      <c r="J23" s="72">
        <v>1968</v>
      </c>
      <c r="K23" s="31"/>
      <c r="L23" s="4"/>
      <c r="M23" s="4"/>
    </row>
    <row r="24" spans="2:13">
      <c r="B24" s="15" t="s">
        <v>53</v>
      </c>
      <c r="C24" s="14" t="s">
        <v>133</v>
      </c>
      <c r="D24" s="23" t="s">
        <v>64</v>
      </c>
      <c r="E24" s="23" t="s">
        <v>63</v>
      </c>
      <c r="F24" s="23" t="s">
        <v>69</v>
      </c>
      <c r="G24" s="23" t="s">
        <v>83</v>
      </c>
      <c r="H24" s="23" t="s">
        <v>82</v>
      </c>
      <c r="J24" s="72">
        <v>1969</v>
      </c>
      <c r="K24" s="31"/>
      <c r="L24" s="4"/>
      <c r="M24" s="4"/>
    </row>
    <row r="25" spans="2:13">
      <c r="J25" s="72">
        <v>1970</v>
      </c>
      <c r="K25" s="31"/>
      <c r="L25" s="4"/>
      <c r="M25" s="4"/>
    </row>
    <row r="26" spans="2:13">
      <c r="J26" s="72">
        <v>1971</v>
      </c>
      <c r="K26" s="31"/>
      <c r="L26" s="4"/>
      <c r="M26" s="4"/>
    </row>
    <row r="27" spans="2:13">
      <c r="J27" s="72">
        <v>1972</v>
      </c>
      <c r="K27" s="31"/>
      <c r="L27" s="4"/>
      <c r="M27" s="4"/>
    </row>
    <row r="28" spans="2:13">
      <c r="J28" s="72">
        <v>1973</v>
      </c>
      <c r="K28" s="31"/>
      <c r="L28" s="4"/>
      <c r="M28" s="4"/>
    </row>
    <row r="29" spans="2:13">
      <c r="J29" s="72">
        <v>1974</v>
      </c>
      <c r="K29" s="31"/>
      <c r="L29" s="4"/>
      <c r="M29" s="4"/>
    </row>
    <row r="30" spans="2:13">
      <c r="J30" s="72">
        <v>1975</v>
      </c>
      <c r="K30" s="31"/>
      <c r="L30" s="4"/>
      <c r="M30" s="4"/>
    </row>
    <row r="31" spans="2:13">
      <c r="J31" s="72">
        <v>1976</v>
      </c>
      <c r="K31" s="31"/>
      <c r="L31" s="4"/>
      <c r="M31" s="4"/>
    </row>
    <row r="32" spans="2:13">
      <c r="J32" s="72">
        <v>1977</v>
      </c>
      <c r="K32" s="31"/>
      <c r="L32" s="4"/>
      <c r="M32" s="4"/>
    </row>
    <row r="33" spans="10:13">
      <c r="J33" s="72">
        <v>1978</v>
      </c>
      <c r="K33" s="31"/>
      <c r="L33" s="4"/>
      <c r="M33" s="4"/>
    </row>
    <row r="34" spans="10:13">
      <c r="J34" s="72">
        <v>1979</v>
      </c>
      <c r="K34" s="31"/>
      <c r="L34" s="4"/>
      <c r="M34" s="4"/>
    </row>
    <row r="35" spans="10:13">
      <c r="J35" s="72">
        <v>1980</v>
      </c>
      <c r="K35" s="31"/>
      <c r="L35" s="4"/>
      <c r="M35" s="4"/>
    </row>
    <row r="36" spans="10:13">
      <c r="J36" s="72">
        <v>1981</v>
      </c>
      <c r="K36" s="31"/>
      <c r="L36" s="4"/>
      <c r="M36" s="4"/>
    </row>
    <row r="37" spans="10:13">
      <c r="J37" s="72">
        <v>1982</v>
      </c>
      <c r="K37" s="31"/>
      <c r="L37" s="4"/>
      <c r="M37" s="4"/>
    </row>
    <row r="38" spans="10:13">
      <c r="J38" s="72">
        <v>1983</v>
      </c>
      <c r="K38" s="31"/>
      <c r="L38" s="4"/>
      <c r="M38" s="4"/>
    </row>
    <row r="39" spans="10:13">
      <c r="J39" s="72">
        <v>1984</v>
      </c>
      <c r="K39" s="31"/>
      <c r="L39" s="4"/>
      <c r="M39" s="4"/>
    </row>
    <row r="40" spans="10:13">
      <c r="J40" s="72">
        <v>1985</v>
      </c>
      <c r="K40" s="31"/>
      <c r="L40" s="4"/>
      <c r="M40" s="4"/>
    </row>
    <row r="41" spans="10:13">
      <c r="J41" s="72">
        <v>1986</v>
      </c>
      <c r="K41" s="31"/>
      <c r="L41" s="4"/>
      <c r="M41" s="4"/>
    </row>
    <row r="42" spans="10:13">
      <c r="J42" s="72">
        <v>1987</v>
      </c>
      <c r="K42" s="31"/>
      <c r="M42" s="4"/>
    </row>
    <row r="43" spans="10:13">
      <c r="J43" s="72">
        <v>1988</v>
      </c>
      <c r="K43" s="31"/>
    </row>
    <row r="44" spans="10:13">
      <c r="J44" s="72">
        <v>1989</v>
      </c>
      <c r="K44" s="31"/>
    </row>
    <row r="45" spans="10:13">
      <c r="J45" s="72">
        <v>1990</v>
      </c>
      <c r="K45" s="31"/>
    </row>
    <row r="46" spans="10:13">
      <c r="J46" s="72">
        <v>1991</v>
      </c>
      <c r="K46" s="31"/>
    </row>
    <row r="47" spans="10:13">
      <c r="J47" s="72">
        <v>1992</v>
      </c>
      <c r="K47" s="31"/>
    </row>
    <row r="48" spans="10: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2024-03-22T01:55:11Z</dcterms:modified>
</cp:coreProperties>
</file>