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updateLinks="never"/>
  <xr:revisionPtr revIDLastSave="0" documentId="13_ncr:1_{BFC4C99F-5864-4317-BDCE-005F12390D0A}" xr6:coauthVersionLast="47" xr6:coauthVersionMax="47" xr10:uidLastSave="{00000000-0000-0000-0000-000000000000}"/>
  <workbookProtection workbookAlgorithmName="SHA-512" workbookHashValue="cQCdNfoj0gyLvykq6BmcM3BJqoVV4CxpmSLFoJ46O6blMNYW6XZ/VY/6EKnEHOSedtiOH7vJUo2FCtExwRBUUg==" workbookSaltValue="DMMmeP65Y/SDmtpTUHeThA==" workbookSpinCount="100000" lockStructure="1"/>
  <bookViews>
    <workbookView xWindow="0" yWindow="-16320" windowWidth="29040" windowHeight="1599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>既設器具消費電力テーブル!#REF!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既設器具消費電力テーブル!#REF!</definedName>
    <definedName name="HIDランプ">既設器具消費電力テーブル!$N$6:$N$42</definedName>
    <definedName name="LED">既設器具消費電力テーブル!#REF!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9" l="1"/>
  <c r="P19" i="59"/>
  <c r="P20" i="59"/>
  <c r="I20" i="59"/>
  <c r="I19" i="59"/>
  <c r="B7" i="59"/>
  <c r="N41" i="57"/>
  <c r="G41" i="57"/>
  <c r="I23" i="57" s="1"/>
  <c r="P20" i="57"/>
  <c r="P19" i="57"/>
  <c r="I20" i="57"/>
  <c r="I19" i="57"/>
  <c r="B7" i="57"/>
  <c r="B27" i="59" l="1"/>
  <c r="N28" i="59" l="1"/>
  <c r="N28" i="57"/>
  <c r="B27" i="57"/>
  <c r="S39" i="57" l="1"/>
  <c r="S31" i="57"/>
  <c r="G31" i="59" s="1"/>
  <c r="N31" i="59" s="1"/>
  <c r="S38" i="57"/>
  <c r="S29" i="57"/>
  <c r="S36" i="57"/>
  <c r="S35" i="57"/>
  <c r="S34" i="57"/>
  <c r="S33" i="57"/>
  <c r="G33" i="59" s="1"/>
  <c r="N33" i="59" s="1"/>
  <c r="S40" i="57"/>
  <c r="S32" i="57"/>
  <c r="G32" i="59" s="1"/>
  <c r="N32" i="59" s="1"/>
  <c r="S30" i="57"/>
  <c r="G30" i="59" s="1"/>
  <c r="N30" i="59" s="1"/>
  <c r="S37" i="57"/>
  <c r="G34" i="59"/>
  <c r="N34" i="59" s="1"/>
  <c r="G38" i="59"/>
  <c r="N38" i="59" s="1"/>
  <c r="G35" i="59"/>
  <c r="N35" i="59" s="1"/>
  <c r="G39" i="59"/>
  <c r="N39" i="59" s="1"/>
  <c r="G40" i="59"/>
  <c r="N40" i="59" s="1"/>
  <c r="G36" i="59"/>
  <c r="N36" i="59" s="1"/>
  <c r="G37" i="59"/>
  <c r="N37" i="59" s="1"/>
  <c r="S41" i="57" l="1"/>
  <c r="G29" i="59"/>
  <c r="N29" i="59" s="1"/>
  <c r="N41" i="59" s="1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<sst xmlns="http://schemas.openxmlformats.org/spreadsheetml/2006/main" count="791" uniqueCount="316">
  <si>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</si>
  <si>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</si>
  <si>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</si>
  <si>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</si>
  <si>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直管蛍光ランプ</t>
    <rPh sb="0" eb="1">
      <t>チョク</t>
    </rPh>
    <rPh sb="1" eb="2">
      <t>カン</t>
    </rPh>
    <rPh sb="2" eb="4">
      <t>ケイコウ</t>
    </rPh>
    <phoneticPr fontId="18"/>
  </si>
  <si>
    <t>FHF16形　1灯用</t>
    <rPh sb="8" eb="10">
      <t>トウヨウ</t>
    </rPh>
    <phoneticPr fontId="18"/>
  </si>
  <si>
    <t>高出力</t>
    <rPh sb="0" eb="3">
      <t>コウシュツリョク</t>
    </rPh>
    <phoneticPr fontId="18"/>
  </si>
  <si>
    <t>エネルギー使用量</t>
  </si>
  <si>
    <t>２－６　省エネルギー効果計算書（設備毎）_更新'!J13</t>
    <phoneticPr fontId="18"/>
  </si>
  <si>
    <t>２－６　省エネルギー効果計算書（設備毎）_既存'!J18</t>
    <phoneticPr fontId="18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</si>
  <si>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8"/>
  </si>
  <si>
    <t>２－６　省エネルギー効果計算書（設備毎）_既存'!X19</t>
    <phoneticPr fontId="18"/>
  </si>
  <si>
    <t>性能区分</t>
    <rPh sb="0" eb="2">
      <t>セイノウ</t>
    </rPh>
    <rPh sb="2" eb="4">
      <t>クブン</t>
    </rPh>
    <phoneticPr fontId="18"/>
  </si>
  <si>
    <t>使用ランプ</t>
    <rPh sb="0" eb="2">
      <t>シヨウ</t>
    </rPh>
    <phoneticPr fontId="18"/>
  </si>
  <si>
    <t>安定器出力</t>
    <rPh sb="0" eb="3">
      <t>アンテイキ</t>
    </rPh>
    <rPh sb="3" eb="5">
      <t>シュツリョク</t>
    </rPh>
    <phoneticPr fontId="18"/>
  </si>
  <si>
    <t>LEDダウンライト（埋込穴300mm以下）</t>
    <phoneticPr fontId="18"/>
  </si>
  <si>
    <t>光色</t>
    <rPh sb="0" eb="2">
      <t>コウショク</t>
    </rPh>
    <phoneticPr fontId="18"/>
  </si>
  <si>
    <t>検索値</t>
    <rPh sb="0" eb="2">
      <t>ケンサク</t>
    </rPh>
    <rPh sb="2" eb="3">
      <t>チ</t>
    </rPh>
    <phoneticPr fontId="18"/>
  </si>
  <si>
    <t>エネルギー消費効率</t>
    <rPh sb="5" eb="7">
      <t>ショウヒ</t>
    </rPh>
    <rPh sb="7" eb="9">
      <t>コウリツ</t>
    </rPh>
    <phoneticPr fontId="18"/>
  </si>
  <si>
    <t>演色性</t>
    <rPh sb="0" eb="1">
      <t>エン</t>
    </rPh>
    <rPh sb="1" eb="2">
      <t>ショク</t>
    </rPh>
    <rPh sb="2" eb="3">
      <t>セイ</t>
    </rPh>
    <phoneticPr fontId="18"/>
  </si>
  <si>
    <t>円形蛍光ランプ</t>
    <rPh sb="0" eb="2">
      <t>エンケイ</t>
    </rPh>
    <rPh sb="2" eb="4">
      <t>ケイコウ</t>
    </rPh>
    <phoneticPr fontId="18"/>
  </si>
  <si>
    <t>コンパクト蛍光ランプ</t>
    <rPh sb="5" eb="7">
      <t>ケイコウ</t>
    </rPh>
    <phoneticPr fontId="18"/>
  </si>
  <si>
    <t>HIDランプ</t>
    <phoneticPr fontId="18"/>
  </si>
  <si>
    <t>電球形蛍光ランプ</t>
    <rPh sb="0" eb="2">
      <t>デンキュウ</t>
    </rPh>
    <rPh sb="2" eb="3">
      <t>ガタ</t>
    </rPh>
    <rPh sb="3" eb="5">
      <t>ケイコウ</t>
    </rPh>
    <phoneticPr fontId="18"/>
  </si>
  <si>
    <t>クリプトン電球</t>
    <rPh sb="5" eb="7">
      <t>デンキュウ</t>
    </rPh>
    <phoneticPr fontId="18"/>
  </si>
  <si>
    <t>白熱電球</t>
    <rPh sb="0" eb="2">
      <t>ハクネツ</t>
    </rPh>
    <rPh sb="2" eb="4">
      <t>デンキュウ</t>
    </rPh>
    <phoneticPr fontId="18"/>
  </si>
  <si>
    <t>ハロゲン電球_JD110V</t>
    <rPh sb="4" eb="6">
      <t>デンキュウ</t>
    </rPh>
    <phoneticPr fontId="18"/>
  </si>
  <si>
    <t>定格出力</t>
    <rPh sb="0" eb="2">
      <t>テイカク</t>
    </rPh>
    <rPh sb="2" eb="4">
      <t>シュツリョク</t>
    </rPh>
    <phoneticPr fontId="18"/>
  </si>
  <si>
    <t>種類・灯数</t>
    <rPh sb="0" eb="2">
      <t>シュルイ</t>
    </rPh>
    <rPh sb="3" eb="4">
      <t>トウ</t>
    </rPh>
    <rPh sb="4" eb="5">
      <t>スウ</t>
    </rPh>
    <phoneticPr fontId="18"/>
  </si>
  <si>
    <t>安定器種類</t>
    <rPh sb="0" eb="3">
      <t>アンテイキ</t>
    </rPh>
    <rPh sb="3" eb="5">
      <t>シュルイ</t>
    </rPh>
    <phoneticPr fontId="18"/>
  </si>
  <si>
    <t>消費電力案</t>
    <rPh sb="0" eb="2">
      <t>ショウヒ</t>
    </rPh>
    <rPh sb="2" eb="4">
      <t>デンリョク</t>
    </rPh>
    <rPh sb="4" eb="5">
      <t>アン</t>
    </rPh>
    <phoneticPr fontId="18"/>
  </si>
  <si>
    <t>LED高天井用器具（定格光束 12,000lm以上）</t>
    <phoneticPr fontId="18"/>
  </si>
  <si>
    <t>昼光色</t>
  </si>
  <si>
    <t>LEDダウンライト（埋込穴300mm以下）昼光色</t>
  </si>
  <si>
    <t>FCL20形　1灯用</t>
    <rPh sb="5" eb="6">
      <t>カタ</t>
    </rPh>
    <phoneticPr fontId="18"/>
  </si>
  <si>
    <t>FDL13形　1灯用</t>
    <rPh sb="5" eb="6">
      <t>カタ</t>
    </rPh>
    <phoneticPr fontId="18"/>
  </si>
  <si>
    <t>高圧水銀ランプ 40形</t>
    <rPh sb="0" eb="2">
      <t>コウアツ</t>
    </rPh>
    <rPh sb="2" eb="4">
      <t>スイギン</t>
    </rPh>
    <rPh sb="10" eb="11">
      <t>カタ</t>
    </rPh>
    <phoneticPr fontId="18"/>
  </si>
  <si>
    <t>EFA10・EFD10形</t>
    <rPh sb="11" eb="12">
      <t>カタ</t>
    </rPh>
    <phoneticPr fontId="18"/>
  </si>
  <si>
    <t>40形</t>
    <rPh sb="2" eb="3">
      <t>カタ</t>
    </rPh>
    <phoneticPr fontId="18"/>
  </si>
  <si>
    <t>60W</t>
    <phoneticPr fontId="18"/>
  </si>
  <si>
    <t>その他LED照明器具</t>
    <rPh sb="2" eb="3">
      <t>タ</t>
    </rPh>
    <phoneticPr fontId="18"/>
  </si>
  <si>
    <t>昼白色</t>
  </si>
  <si>
    <t>LEDダウンライト（埋込穴300mm以下）昼白色</t>
  </si>
  <si>
    <t>FHF16形　2灯用</t>
    <rPh sb="8" eb="10">
      <t>トウヨウ</t>
    </rPh>
    <phoneticPr fontId="18"/>
  </si>
  <si>
    <t>FCL30形　1灯用</t>
    <rPh sb="5" eb="6">
      <t>カタ</t>
    </rPh>
    <phoneticPr fontId="18"/>
  </si>
  <si>
    <t>FDL18形　1灯用</t>
    <rPh sb="5" eb="6">
      <t>カタ</t>
    </rPh>
    <phoneticPr fontId="18"/>
  </si>
  <si>
    <t>高圧水銀ランプ 80形</t>
    <phoneticPr fontId="18"/>
  </si>
  <si>
    <t>EFA15・EFD15形</t>
    <rPh sb="11" eb="12">
      <t>カタ</t>
    </rPh>
    <phoneticPr fontId="18"/>
  </si>
  <si>
    <t>60形</t>
    <rPh sb="2" eb="3">
      <t>カタ</t>
    </rPh>
    <phoneticPr fontId="18"/>
  </si>
  <si>
    <t>65W</t>
    <phoneticPr fontId="18"/>
  </si>
  <si>
    <t>不明</t>
    <rPh sb="0" eb="2">
      <t>フメイ</t>
    </rPh>
    <phoneticPr fontId="18"/>
  </si>
  <si>
    <t>LEDダウンライト（埋込穴300mm以下）</t>
    <phoneticPr fontId="18"/>
  </si>
  <si>
    <t>白　色</t>
  </si>
  <si>
    <t>LEDダウンライト（埋込穴300mm以下）白　色</t>
  </si>
  <si>
    <t>HIDランプ</t>
    <phoneticPr fontId="18"/>
  </si>
  <si>
    <t>FHF32形　1灯用</t>
    <rPh sb="8" eb="10">
      <t>トウヨウ</t>
    </rPh>
    <phoneticPr fontId="18"/>
  </si>
  <si>
    <t>FCL32形　1灯用</t>
    <rPh sb="5" eb="6">
      <t>カタ</t>
    </rPh>
    <phoneticPr fontId="18"/>
  </si>
  <si>
    <t>FDL27形　1灯用</t>
    <rPh sb="5" eb="6">
      <t>カタ</t>
    </rPh>
    <phoneticPr fontId="18"/>
  </si>
  <si>
    <t>高圧水銀ランプ 100形</t>
    <rPh sb="0" eb="2">
      <t>コウアツ</t>
    </rPh>
    <rPh sb="2" eb="4">
      <t>スイギン</t>
    </rPh>
    <rPh sb="11" eb="12">
      <t>カタ</t>
    </rPh>
    <phoneticPr fontId="18"/>
  </si>
  <si>
    <t>EFA25・EFD25形</t>
    <rPh sb="11" eb="12">
      <t>カタ</t>
    </rPh>
    <phoneticPr fontId="18"/>
  </si>
  <si>
    <t>100形</t>
    <rPh sb="3" eb="4">
      <t>カタ</t>
    </rPh>
    <phoneticPr fontId="18"/>
  </si>
  <si>
    <t>85W</t>
    <phoneticPr fontId="18"/>
  </si>
  <si>
    <t>温白色</t>
  </si>
  <si>
    <t>LEDダウンライト（埋込穴300mm以下）温白色</t>
  </si>
  <si>
    <t>FHF32形　2灯用</t>
    <rPh sb="8" eb="10">
      <t>トウヨウ</t>
    </rPh>
    <phoneticPr fontId="18"/>
  </si>
  <si>
    <t>FCL40形　1灯用</t>
    <rPh sb="5" eb="6">
      <t>カタ</t>
    </rPh>
    <phoneticPr fontId="18"/>
  </si>
  <si>
    <t>FPL13・FML13形　1灯用</t>
    <rPh sb="11" eb="12">
      <t>カタ</t>
    </rPh>
    <rPh sb="14" eb="16">
      <t>トウヨウ</t>
    </rPh>
    <phoneticPr fontId="18"/>
  </si>
  <si>
    <t>高圧水銀ランプ 200形</t>
    <rPh sb="0" eb="2">
      <t>コウアツ</t>
    </rPh>
    <rPh sb="2" eb="4">
      <t>スイギン</t>
    </rPh>
    <rPh sb="11" eb="12">
      <t>カタ</t>
    </rPh>
    <phoneticPr fontId="18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</si>
  <si>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</si>
  <si>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</si>
  <si>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</si>
  <si>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8"/>
  </si>
  <si>
    <t>FPL18・FML18形　1灯用</t>
    <rPh sb="11" eb="12">
      <t>カタ</t>
    </rPh>
    <phoneticPr fontId="18"/>
  </si>
  <si>
    <t>高圧水銀ランプ 250形</t>
    <rPh sb="0" eb="2">
      <t>コウアツ</t>
    </rPh>
    <rPh sb="2" eb="4">
      <t>スイギン</t>
    </rPh>
    <rPh sb="11" eb="12">
      <t>カタ</t>
    </rPh>
    <phoneticPr fontId="18"/>
  </si>
  <si>
    <t>130W</t>
  </si>
  <si>
    <t>LED高天井用器具（定格光束 12,000lm以上）昼光色</t>
  </si>
  <si>
    <t>FHF32形　4灯用</t>
    <rPh sb="8" eb="10">
      <t>トウヨウ</t>
    </rPh>
    <phoneticPr fontId="18"/>
  </si>
  <si>
    <t>FPL27形・FML27形 1灯用</t>
    <rPh sb="5" eb="6">
      <t>カタ</t>
    </rPh>
    <rPh sb="15" eb="17">
      <t>トウヨウ</t>
    </rPh>
    <phoneticPr fontId="18"/>
  </si>
  <si>
    <t>高圧水銀ランプ 300形</t>
    <rPh sb="0" eb="2">
      <t>コウアツ</t>
    </rPh>
    <rPh sb="2" eb="4">
      <t>スイギン</t>
    </rPh>
    <rPh sb="11" eb="12">
      <t>カタ</t>
    </rPh>
    <phoneticPr fontId="18"/>
  </si>
  <si>
    <t>200W</t>
    <phoneticPr fontId="18"/>
  </si>
  <si>
    <t>LED高天井用器具（定格光束 12,000lm以上）昼白色</t>
  </si>
  <si>
    <t>FHF32形　5灯用</t>
    <rPh sb="8" eb="10">
      <t>トウヨウ</t>
    </rPh>
    <phoneticPr fontId="18"/>
  </si>
  <si>
    <t>FPL36形・FML36形 1灯用</t>
    <rPh sb="5" eb="6">
      <t>カタ</t>
    </rPh>
    <rPh sb="15" eb="17">
      <t>トウヨウ</t>
    </rPh>
    <phoneticPr fontId="18"/>
  </si>
  <si>
    <t>高圧水銀ランプ 400形</t>
    <rPh sb="0" eb="2">
      <t>コウアツ</t>
    </rPh>
    <rPh sb="2" eb="4">
      <t>スイギン</t>
    </rPh>
    <rPh sb="11" eb="12">
      <t>カタ</t>
    </rPh>
    <phoneticPr fontId="18"/>
  </si>
  <si>
    <t>250W</t>
    <phoneticPr fontId="18"/>
  </si>
  <si>
    <t>LED高天井用器具（定格光束 12,000lm以上）白　色</t>
  </si>
  <si>
    <t>FHF32形　6灯用</t>
    <rPh sb="8" eb="10">
      <t>トウヨウ</t>
    </rPh>
    <phoneticPr fontId="18"/>
  </si>
  <si>
    <t>FPL36形・FML36形 2灯用</t>
    <rPh sb="5" eb="6">
      <t>カタ</t>
    </rPh>
    <rPh sb="15" eb="17">
      <t>トウヨウ</t>
    </rPh>
    <phoneticPr fontId="18"/>
  </si>
  <si>
    <t>高圧水銀ランプ 700形</t>
    <rPh sb="0" eb="2">
      <t>コウアツ</t>
    </rPh>
    <rPh sb="2" eb="4">
      <t>スイギン</t>
    </rPh>
    <rPh sb="11" eb="12">
      <t>カタ</t>
    </rPh>
    <phoneticPr fontId="18"/>
  </si>
  <si>
    <t>500W</t>
    <phoneticPr fontId="18"/>
  </si>
  <si>
    <t>LED高天井用器具（定格光束 12,000lm以上）</t>
    <phoneticPr fontId="18"/>
  </si>
  <si>
    <t>LED高天井用器具（定格光束 12,000lm以上）温白色</t>
  </si>
  <si>
    <t>FPL36形 3灯用</t>
    <rPh sb="5" eb="6">
      <t>カタ</t>
    </rPh>
    <rPh sb="8" eb="10">
      <t>トウヨウ</t>
    </rPh>
    <phoneticPr fontId="18"/>
  </si>
  <si>
    <t>高圧水銀ランプ 1000形</t>
    <rPh sb="0" eb="2">
      <t>コウアツ</t>
    </rPh>
    <rPh sb="2" eb="4">
      <t>スイギン</t>
    </rPh>
    <rPh sb="12" eb="13">
      <t>カタ</t>
    </rPh>
    <phoneticPr fontId="18"/>
  </si>
  <si>
    <t>LED高天井用器具（定格光束 12,000lm以上）電球色</t>
  </si>
  <si>
    <t>FPL36形 4灯用</t>
    <rPh sb="5" eb="6">
      <t>カタ</t>
    </rPh>
    <rPh sb="8" eb="10">
      <t>トウヨウ</t>
    </rPh>
    <phoneticPr fontId="18"/>
  </si>
  <si>
    <t>メタルハライドランプ 100形</t>
    <rPh sb="14" eb="15">
      <t>カタ</t>
    </rPh>
    <phoneticPr fontId="18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</si>
  <si>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8"/>
  </si>
  <si>
    <t>その他LED照明器具昼光色</t>
  </si>
  <si>
    <t>FPL55形 3灯用</t>
    <rPh sb="5" eb="6">
      <t>カタ</t>
    </rPh>
    <rPh sb="8" eb="10">
      <t>トウヨウ</t>
    </rPh>
    <phoneticPr fontId="18"/>
  </si>
  <si>
    <t>メタルハライドランプ 200形</t>
    <rPh sb="14" eb="15">
      <t>カタ</t>
    </rPh>
    <phoneticPr fontId="18"/>
  </si>
  <si>
    <t>その他LED照明器具昼白色</t>
  </si>
  <si>
    <t>FPL55形 4灯用</t>
    <rPh sb="5" eb="6">
      <t>カタ</t>
    </rPh>
    <rPh sb="8" eb="10">
      <t>トウヨウ</t>
    </rPh>
    <phoneticPr fontId="18"/>
  </si>
  <si>
    <t>メタルハライドランプ 250形</t>
    <rPh sb="14" eb="15">
      <t>カタ</t>
    </rPh>
    <phoneticPr fontId="18"/>
  </si>
  <si>
    <t>その他LED照明器具白　色</t>
  </si>
  <si>
    <t>FHP23形 1灯用</t>
    <rPh sb="5" eb="6">
      <t>カタ</t>
    </rPh>
    <rPh sb="8" eb="10">
      <t>トウヨウ</t>
    </rPh>
    <phoneticPr fontId="18"/>
  </si>
  <si>
    <t>メタルハライドランプ 300形</t>
    <rPh sb="14" eb="15">
      <t>カタ</t>
    </rPh>
    <phoneticPr fontId="18"/>
  </si>
  <si>
    <t>その他LED照明器具温白色</t>
  </si>
  <si>
    <t>FHP23形 2灯用</t>
    <rPh sb="5" eb="6">
      <t>カタ</t>
    </rPh>
    <rPh sb="8" eb="10">
      <t>トウヨウ</t>
    </rPh>
    <phoneticPr fontId="18"/>
  </si>
  <si>
    <t>メタルハライドランプ 400形</t>
    <rPh sb="14" eb="15">
      <t>カタ</t>
    </rPh>
    <phoneticPr fontId="18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</si>
  <si>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</si>
  <si>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8"/>
  </si>
  <si>
    <t>FHP32形 3灯用</t>
    <rPh sb="5" eb="6">
      <t>カタ</t>
    </rPh>
    <rPh sb="8" eb="10">
      <t>トウヨウ</t>
    </rPh>
    <phoneticPr fontId="18"/>
  </si>
  <si>
    <t>メタルハライドランプ 700形</t>
    <rPh sb="14" eb="15">
      <t>カタ</t>
    </rPh>
    <phoneticPr fontId="18"/>
  </si>
  <si>
    <t>FHF63形　2灯用</t>
    <rPh sb="5" eb="6">
      <t>ガタ</t>
    </rPh>
    <rPh sb="8" eb="9">
      <t>トウ</t>
    </rPh>
    <rPh sb="9" eb="10">
      <t>ヨウ</t>
    </rPh>
    <phoneticPr fontId="18"/>
  </si>
  <si>
    <t>FHP32形 4灯用</t>
    <rPh sb="5" eb="6">
      <t>カタ</t>
    </rPh>
    <rPh sb="8" eb="10">
      <t>トウヨウ</t>
    </rPh>
    <phoneticPr fontId="18"/>
  </si>
  <si>
    <t>メタルハライドランプ 1000形</t>
    <rPh sb="15" eb="16">
      <t>カタ</t>
    </rPh>
    <phoneticPr fontId="18"/>
  </si>
  <si>
    <t>FHF86形　1灯用</t>
    <rPh sb="8" eb="10">
      <t>トウヨウ</t>
    </rPh>
    <phoneticPr fontId="18"/>
  </si>
  <si>
    <t>セラミックメタルハライドランプ 150形</t>
    <rPh sb="19" eb="20">
      <t>カタ</t>
    </rPh>
    <phoneticPr fontId="18"/>
  </si>
  <si>
    <t>FHF86形　2灯用</t>
    <rPh sb="8" eb="10">
      <t>トウヨウ</t>
    </rPh>
    <phoneticPr fontId="18"/>
  </si>
  <si>
    <t>セラミックメタルハライドランプ 180形</t>
    <rPh sb="19" eb="20">
      <t>カタ</t>
    </rPh>
    <phoneticPr fontId="18"/>
  </si>
  <si>
    <t>FHF86形　3灯用</t>
    <rPh sb="5" eb="6">
      <t>カタ</t>
    </rPh>
    <rPh sb="8" eb="10">
      <t>トウヨウ</t>
    </rPh>
    <phoneticPr fontId="18"/>
  </si>
  <si>
    <t>FHP45形 3灯用</t>
    <rPh sb="5" eb="6">
      <t>カタ</t>
    </rPh>
    <rPh sb="8" eb="10">
      <t>トウヨウ</t>
    </rPh>
    <phoneticPr fontId="18"/>
  </si>
  <si>
    <t>セラミックメタルハライドランプ 190形</t>
    <rPh sb="19" eb="20">
      <t>カタ</t>
    </rPh>
    <phoneticPr fontId="18"/>
  </si>
  <si>
    <t>FL20・FLR20形 1灯用</t>
    <rPh sb="10" eb="11">
      <t>カタ</t>
    </rPh>
    <rPh sb="13" eb="15">
      <t>トウヨウ</t>
    </rPh>
    <phoneticPr fontId="18"/>
  </si>
  <si>
    <t>FHP45形 4灯用</t>
    <rPh sb="5" eb="6">
      <t>カタ</t>
    </rPh>
    <rPh sb="8" eb="10">
      <t>トウヨウ</t>
    </rPh>
    <phoneticPr fontId="18"/>
  </si>
  <si>
    <t>セラミックメタルハライドランプ 220形</t>
    <rPh sb="19" eb="20">
      <t>カタ</t>
    </rPh>
    <phoneticPr fontId="18"/>
  </si>
  <si>
    <t>FL20・FLR20形 2灯用</t>
    <rPh sb="10" eb="11">
      <t>カタ</t>
    </rPh>
    <rPh sb="13" eb="15">
      <t>トウヨウ</t>
    </rPh>
    <phoneticPr fontId="18"/>
  </si>
  <si>
    <t>FHP105形　1灯用</t>
    <rPh sb="9" eb="11">
      <t>トウヨウ</t>
    </rPh>
    <phoneticPr fontId="18"/>
  </si>
  <si>
    <t>セラミックメタルハライドランプ 230形</t>
    <rPh sb="19" eb="20">
      <t>カタ</t>
    </rPh>
    <phoneticPr fontId="18"/>
  </si>
  <si>
    <t>FL20・FLR20形 3灯用</t>
    <rPh sb="10" eb="11">
      <t>カタ</t>
    </rPh>
    <rPh sb="13" eb="15">
      <t>トウヨウ</t>
    </rPh>
    <phoneticPr fontId="18"/>
  </si>
  <si>
    <t>FHP105形　2灯用</t>
    <rPh sb="9" eb="11">
      <t>トウヨウ</t>
    </rPh>
    <phoneticPr fontId="18"/>
  </si>
  <si>
    <t>セラミックメタルハライドランプ 270形</t>
    <rPh sb="19" eb="20">
      <t>カタ</t>
    </rPh>
    <phoneticPr fontId="18"/>
  </si>
  <si>
    <t>FL20・FLR20形 4灯用</t>
    <rPh sb="10" eb="11">
      <t>カタ</t>
    </rPh>
    <rPh sb="13" eb="15">
      <t>トウヨウ</t>
    </rPh>
    <phoneticPr fontId="18"/>
  </si>
  <si>
    <t>FHT16形</t>
    <rPh sb="5" eb="6">
      <t>カタ</t>
    </rPh>
    <phoneticPr fontId="18"/>
  </si>
  <si>
    <t>セラミックメタルハライドランプ 290形</t>
    <rPh sb="19" eb="20">
      <t>カタ</t>
    </rPh>
    <phoneticPr fontId="18"/>
  </si>
  <si>
    <t>FL20・FLR20形 5灯用</t>
    <rPh sb="10" eb="11">
      <t>カタ</t>
    </rPh>
    <rPh sb="13" eb="15">
      <t>トウヨウ</t>
    </rPh>
    <phoneticPr fontId="18"/>
  </si>
  <si>
    <t>FHT24形 1灯用</t>
    <rPh sb="5" eb="6">
      <t>カタ</t>
    </rPh>
    <rPh sb="8" eb="10">
      <t>トウヨウ</t>
    </rPh>
    <phoneticPr fontId="18"/>
  </si>
  <si>
    <t>セラミックメタルハライドランプ 360形</t>
    <rPh sb="19" eb="20">
      <t>カタ</t>
    </rPh>
    <phoneticPr fontId="18"/>
  </si>
  <si>
    <t>FL20・FLR20形 6灯用</t>
    <rPh sb="10" eb="11">
      <t>カタ</t>
    </rPh>
    <rPh sb="13" eb="15">
      <t>トウヨウ</t>
    </rPh>
    <phoneticPr fontId="18"/>
  </si>
  <si>
    <t>FHT24形 2灯用</t>
    <rPh sb="5" eb="6">
      <t>カタ</t>
    </rPh>
    <rPh sb="8" eb="10">
      <t>トウヨウ</t>
    </rPh>
    <phoneticPr fontId="18"/>
  </si>
  <si>
    <t>セラミックメタルハライドランプ　35形</t>
    <rPh sb="18" eb="19">
      <t>カタ</t>
    </rPh>
    <phoneticPr fontId="18"/>
  </si>
  <si>
    <t>FL40形 1灯用</t>
    <rPh sb="4" eb="5">
      <t>カタ</t>
    </rPh>
    <rPh sb="7" eb="9">
      <t>トウヨウ</t>
    </rPh>
    <phoneticPr fontId="18"/>
  </si>
  <si>
    <t>FHT24形 3灯用</t>
    <rPh sb="5" eb="6">
      <t>カタ</t>
    </rPh>
    <rPh sb="8" eb="10">
      <t>トウヨウ</t>
    </rPh>
    <phoneticPr fontId="18"/>
  </si>
  <si>
    <t>セラミックメタルハライドランプ　70形</t>
    <rPh sb="18" eb="19">
      <t>カタ</t>
    </rPh>
    <phoneticPr fontId="18"/>
  </si>
  <si>
    <t>FL40形 2灯用</t>
    <rPh sb="4" eb="5">
      <t>カタ</t>
    </rPh>
    <rPh sb="7" eb="9">
      <t>トウヨウ</t>
    </rPh>
    <phoneticPr fontId="18"/>
  </si>
  <si>
    <t>FHT24形 4灯用</t>
    <rPh sb="5" eb="6">
      <t>カタ</t>
    </rPh>
    <rPh sb="8" eb="10">
      <t>トウヨウ</t>
    </rPh>
    <phoneticPr fontId="18"/>
  </si>
  <si>
    <t>セラミックメタルハライドランプ　100形</t>
    <rPh sb="19" eb="20">
      <t>カタ</t>
    </rPh>
    <phoneticPr fontId="18"/>
  </si>
  <si>
    <t>FL40形 3灯用</t>
    <rPh sb="4" eb="5">
      <t>カタ</t>
    </rPh>
    <rPh sb="7" eb="9">
      <t>トウヨウ</t>
    </rPh>
    <phoneticPr fontId="18"/>
  </si>
  <si>
    <t>FHT32形 1灯用</t>
    <rPh sb="5" eb="6">
      <t>カタ</t>
    </rPh>
    <rPh sb="8" eb="10">
      <t>トウヨウ</t>
    </rPh>
    <phoneticPr fontId="18"/>
  </si>
  <si>
    <t>セラミックメタルハライドランプ　150形</t>
    <rPh sb="19" eb="20">
      <t>カタ</t>
    </rPh>
    <phoneticPr fontId="18"/>
  </si>
  <si>
    <t>FL40形 4灯用</t>
    <rPh sb="4" eb="5">
      <t>カタ</t>
    </rPh>
    <rPh sb="7" eb="9">
      <t>トウヨウ</t>
    </rPh>
    <phoneticPr fontId="18"/>
  </si>
  <si>
    <t>FHT32形 2灯用</t>
    <rPh sb="5" eb="6">
      <t>カタ</t>
    </rPh>
    <rPh sb="8" eb="10">
      <t>トウヨウ</t>
    </rPh>
    <phoneticPr fontId="18"/>
  </si>
  <si>
    <t>高圧ナトリウムランプ 40形</t>
    <rPh sb="0" eb="2">
      <t>コウアツ</t>
    </rPh>
    <rPh sb="13" eb="14">
      <t>カタ</t>
    </rPh>
    <phoneticPr fontId="18"/>
  </si>
  <si>
    <t>磁気式安定器</t>
    <rPh sb="0" eb="3">
      <t>ジキシキ</t>
    </rPh>
    <rPh sb="3" eb="6">
      <t>アンテイキ</t>
    </rPh>
    <phoneticPr fontId="18"/>
  </si>
  <si>
    <t>FL40形 5灯用</t>
    <rPh sb="4" eb="5">
      <t>カタ</t>
    </rPh>
    <rPh sb="7" eb="9">
      <t>トウヨウ</t>
    </rPh>
    <phoneticPr fontId="18"/>
  </si>
  <si>
    <t>FHT32形 3灯用</t>
    <rPh sb="5" eb="6">
      <t>カタ</t>
    </rPh>
    <rPh sb="8" eb="10">
      <t>トウヨウ</t>
    </rPh>
    <phoneticPr fontId="18"/>
  </si>
  <si>
    <t>高圧ナトリウムランプ 75形</t>
    <rPh sb="0" eb="2">
      <t>コウアツ</t>
    </rPh>
    <rPh sb="13" eb="14">
      <t>カタ</t>
    </rPh>
    <phoneticPr fontId="18"/>
  </si>
  <si>
    <t>FL40形 6灯用</t>
    <rPh sb="4" eb="5">
      <t>カタ</t>
    </rPh>
    <rPh sb="7" eb="9">
      <t>トウヨウ</t>
    </rPh>
    <phoneticPr fontId="18"/>
  </si>
  <si>
    <t>FHT32形 4灯用</t>
    <rPh sb="5" eb="6">
      <t>カタ</t>
    </rPh>
    <rPh sb="8" eb="10">
      <t>トウヨウ</t>
    </rPh>
    <phoneticPr fontId="18"/>
  </si>
  <si>
    <t>高圧ナトリウムランプ 110形</t>
    <rPh sb="0" eb="2">
      <t>コウアツ</t>
    </rPh>
    <rPh sb="14" eb="15">
      <t>カタ</t>
    </rPh>
    <phoneticPr fontId="18"/>
  </si>
  <si>
    <t>FLR40形 1灯用</t>
    <rPh sb="5" eb="6">
      <t>カタ</t>
    </rPh>
    <rPh sb="8" eb="10">
      <t>トウヨウ</t>
    </rPh>
    <phoneticPr fontId="18"/>
  </si>
  <si>
    <t>FHT42形 1灯用</t>
    <rPh sb="5" eb="6">
      <t>カタ</t>
    </rPh>
    <rPh sb="8" eb="10">
      <t>トウヨウ</t>
    </rPh>
    <phoneticPr fontId="18"/>
  </si>
  <si>
    <t>高圧ナトリウムランプ 180形</t>
    <rPh sb="0" eb="2">
      <t>コウアツ</t>
    </rPh>
    <rPh sb="14" eb="15">
      <t>カタ</t>
    </rPh>
    <phoneticPr fontId="18"/>
  </si>
  <si>
    <t>FLR40形 2灯用</t>
    <rPh sb="5" eb="6">
      <t>カタ</t>
    </rPh>
    <rPh sb="8" eb="10">
      <t>トウヨウ</t>
    </rPh>
    <phoneticPr fontId="18"/>
  </si>
  <si>
    <t>FHT42形 2灯用</t>
    <rPh sb="5" eb="6">
      <t>カタ</t>
    </rPh>
    <rPh sb="8" eb="10">
      <t>トウヨウ</t>
    </rPh>
    <phoneticPr fontId="18"/>
  </si>
  <si>
    <t>高圧ナトリウムランプ 220形</t>
    <rPh sb="0" eb="2">
      <t>コウアツ</t>
    </rPh>
    <rPh sb="14" eb="15">
      <t>カタ</t>
    </rPh>
    <phoneticPr fontId="18"/>
  </si>
  <si>
    <t>FLR40形 3灯用</t>
    <rPh sb="5" eb="6">
      <t>カタ</t>
    </rPh>
    <rPh sb="8" eb="10">
      <t>トウヨウ</t>
    </rPh>
    <phoneticPr fontId="18"/>
  </si>
  <si>
    <t>FHT42形 3灯用</t>
    <rPh sb="5" eb="6">
      <t>カタ</t>
    </rPh>
    <rPh sb="8" eb="10">
      <t>トウヨウ</t>
    </rPh>
    <phoneticPr fontId="18"/>
  </si>
  <si>
    <t>高圧ナトリウムランプ 270形</t>
    <rPh sb="0" eb="2">
      <t>コウアツ</t>
    </rPh>
    <rPh sb="14" eb="15">
      <t>カタ</t>
    </rPh>
    <phoneticPr fontId="18"/>
  </si>
  <si>
    <t>FLR40形 4灯用</t>
    <rPh sb="5" eb="6">
      <t>カタ</t>
    </rPh>
    <rPh sb="8" eb="10">
      <t>トウヨウ</t>
    </rPh>
    <phoneticPr fontId="18"/>
  </si>
  <si>
    <t>FHT42形 4灯用</t>
    <rPh sb="5" eb="6">
      <t>カタ</t>
    </rPh>
    <rPh sb="8" eb="10">
      <t>トウヨウ</t>
    </rPh>
    <phoneticPr fontId="18"/>
  </si>
  <si>
    <t>高圧ナトリウムランプ 360形</t>
    <rPh sb="0" eb="2">
      <t>コウアツ</t>
    </rPh>
    <rPh sb="14" eb="15">
      <t>カタ</t>
    </rPh>
    <phoneticPr fontId="18"/>
  </si>
  <si>
    <t>FLR40形 5灯用</t>
    <rPh sb="5" eb="6">
      <t>カタ</t>
    </rPh>
    <rPh sb="8" eb="10">
      <t>トウヨウ</t>
    </rPh>
    <phoneticPr fontId="18"/>
  </si>
  <si>
    <t>FHT57形 1灯用</t>
    <rPh sb="5" eb="6">
      <t>カタ</t>
    </rPh>
    <rPh sb="8" eb="10">
      <t>トウヨウ</t>
    </rPh>
    <phoneticPr fontId="18"/>
  </si>
  <si>
    <t>高圧ナトリウムランプ 660形</t>
    <rPh sb="0" eb="2">
      <t>コウアツ</t>
    </rPh>
    <rPh sb="14" eb="15">
      <t>カタ</t>
    </rPh>
    <phoneticPr fontId="18"/>
  </si>
  <si>
    <t>FLR40形 6灯用</t>
    <rPh sb="5" eb="6">
      <t>カタ</t>
    </rPh>
    <rPh sb="8" eb="10">
      <t>トウヨウ</t>
    </rPh>
    <phoneticPr fontId="18"/>
  </si>
  <si>
    <t>FHT57形 2灯用</t>
    <rPh sb="5" eb="6">
      <t>カタ</t>
    </rPh>
    <rPh sb="8" eb="10">
      <t>トウヨウ</t>
    </rPh>
    <phoneticPr fontId="18"/>
  </si>
  <si>
    <t>高圧ナトリウムランプ 940形</t>
    <rPh sb="0" eb="2">
      <t>コウアツ</t>
    </rPh>
    <rPh sb="14" eb="15">
      <t>カタ</t>
    </rPh>
    <phoneticPr fontId="18"/>
  </si>
  <si>
    <t>FLR110形 1灯用</t>
    <rPh sb="6" eb="7">
      <t>カタ</t>
    </rPh>
    <rPh sb="9" eb="11">
      <t>トウヨウ</t>
    </rPh>
    <phoneticPr fontId="18"/>
  </si>
  <si>
    <t>FHT57形 3灯用</t>
    <rPh sb="5" eb="6">
      <t>カタ</t>
    </rPh>
    <rPh sb="8" eb="10">
      <t>トウヨウ</t>
    </rPh>
    <phoneticPr fontId="18"/>
  </si>
  <si>
    <t>FLR110形 2灯用</t>
    <rPh sb="6" eb="7">
      <t>カタ</t>
    </rPh>
    <rPh sb="9" eb="11">
      <t>トウヨウ</t>
    </rPh>
    <phoneticPr fontId="18"/>
  </si>
  <si>
    <t>FHT57形 4灯用</t>
    <rPh sb="5" eb="6">
      <t>カタ</t>
    </rPh>
    <rPh sb="8" eb="10">
      <t>トウヨウ</t>
    </rPh>
    <phoneticPr fontId="18"/>
  </si>
  <si>
    <t>FLR110形 3灯用</t>
    <rPh sb="6" eb="7">
      <t>カタ</t>
    </rPh>
    <rPh sb="9" eb="11">
      <t>トウヨウ</t>
    </rPh>
    <phoneticPr fontId="18"/>
  </si>
  <si>
    <t>電子安定器</t>
    <rPh sb="0" eb="2">
      <t>デンシ</t>
    </rPh>
    <rPh sb="2" eb="5">
      <t>アンテイキ</t>
    </rPh>
    <phoneticPr fontId="18"/>
  </si>
  <si>
    <t>省電力</t>
    <rPh sb="0" eb="3">
      <t>ショウデンリョク</t>
    </rPh>
    <phoneticPr fontId="18"/>
  </si>
  <si>
    <t>HIDランプ</t>
    <phoneticPr fontId="18"/>
  </si>
  <si>
    <t>高圧水銀ランプ 80形</t>
    <phoneticPr fontId="18"/>
  </si>
  <si>
    <t>60W</t>
    <phoneticPr fontId="18"/>
  </si>
  <si>
    <t>65W</t>
    <phoneticPr fontId="18"/>
  </si>
  <si>
    <t>85W</t>
    <phoneticPr fontId="18"/>
  </si>
  <si>
    <t>200W</t>
    <phoneticPr fontId="18"/>
  </si>
  <si>
    <t>250W</t>
    <phoneticPr fontId="18"/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</si>
  <si>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</si>
  <si>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</si>
  <si>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</si>
  <si>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</si>
  <si>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</si>
  <si>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</si>
  <si>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</si>
  <si>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</si>
  <si>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</si>
  <si>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</si>
  <si>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</si>
  <si>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</si>
  <si>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</si>
  <si>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</si>
  <si>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</si>
  <si>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</si>
  <si>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</si>
  <si>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</si>
  <si>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</si>
  <si>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</si>
  <si>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</si>
  <si>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</si>
  <si>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</si>
  <si>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</si>
  <si>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</si>
  <si>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</si>
  <si>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</si>
  <si>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</si>
  <si>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</si>
  <si>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</si>
  <si>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</si>
  <si>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</si>
  <si>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</si>
  <si>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</si>
  <si>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</si>
  <si>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</si>
  <si>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</si>
  <si>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</si>
  <si>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</si>
  <si>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</si>
  <si>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</si>
  <si>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</si>
  <si>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</si>
  <si>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</si>
  <si>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</si>
  <si>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</si>
  <si>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</si>
  <si>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</si>
  <si>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</si>
  <si>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</si>
  <si>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</si>
  <si>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</si>
  <si>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</si>
  <si>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</si>
  <si>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</si>
  <si>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</si>
  <si>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</si>
  <si>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</si>
  <si>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</si>
  <si>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</si>
  <si>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</si>
  <si>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</si>
  <si>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</si>
  <si>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</si>
  <si>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</si>
  <si>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</si>
  <si>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</si>
  <si>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</si>
  <si>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</si>
  <si>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</si>
  <si>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</si>
  <si>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</si>
  <si>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</si>
  <si>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</si>
  <si>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</si>
  <si>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</si>
  <si>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</si>
  <si>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</si>
  <si>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</si>
  <si>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</si>
  <si>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</si>
  <si>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</si>
  <si>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</si>
  <si>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</si>
  <si>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</si>
  <si>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</si>
  <si>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</si>
  <si>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</si>
  <si>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</si>
  <si>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</si>
  <si>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</si>
  <si>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</si>
  <si>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</si>
  <si>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</si>
  <si>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</si>
  <si>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</si>
  <si>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</si>
  <si>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</si>
  <si>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</si>
  <si>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</si>
  <si>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</si>
  <si>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</si>
  <si>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</si>
  <si>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</si>
  <si>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</si>
  <si>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</si>
  <si>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</si>
  <si>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</si>
  <si>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</si>
  <si>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</si>
  <si>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</si>
  <si>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</si>
  <si>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</si>
  <si>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</si>
  <si>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</si>
  <si>
    <t>-</t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</si>
  <si>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</si>
  <si>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1"/>
  </si>
  <si>
    <t>←台数を登録（半角）</t>
    <rPh sb="7" eb="9">
      <t>ハンカク</t>
    </rPh>
    <phoneticPr fontId="11"/>
  </si>
  <si>
    <t>既存設備</t>
    <phoneticPr fontId="11"/>
  </si>
  <si>
    <t>導入予定設備</t>
    <phoneticPr fontId="11"/>
  </si>
  <si>
    <t>型番</t>
    <phoneticPr fontId="11"/>
  </si>
  <si>
    <t>t/h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</si>
</sst>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0_ "/>
    <numFmt numFmtId="191" formatCode="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3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3">
    <xf numFmtId="0" fontId="0" fillId="0" borderId="0" xfId="0"/>
    <xf numFmtId="0" fontId="10" fillId="0" borderId="0" xfId="3" quotePrefix="1" applyAlignment="1">
      <alignment horizontal="left"/>
    </xf>
    <xf numFmtId="0" fontId="10" fillId="0" borderId="0" xfId="3" applyAlignment="1">
      <alignment horizontal="left"/>
    </xf>
    <xf numFmtId="0" fontId="21" fillId="0" borderId="0" xfId="21" applyFont="1" applyAlignment="1">
      <alignment horizontal="left" vertical="center"/>
    </xf>
    <xf numFmtId="0" fontId="10" fillId="2" borderId="4" xfId="3" applyFill="1" applyBorder="1" applyAlignment="1">
      <alignment horizontal="left"/>
    </xf>
    <xf numFmtId="0" fontId="21" fillId="2" borderId="5" xfId="21" applyFont="1" applyFill="1" applyBorder="1" applyAlignment="1">
      <alignment horizontal="left" vertical="center"/>
    </xf>
    <xf numFmtId="0" fontId="10" fillId="0" borderId="4" xfId="3" applyBorder="1" applyAlignment="1">
      <alignment horizontal="left"/>
    </xf>
    <xf numFmtId="0" fontId="6" fillId="2" borderId="4" xfId="21" applyFill="1" applyBorder="1" applyAlignment="1">
      <alignment horizontal="left" vertical="center"/>
    </xf>
    <xf numFmtId="0" fontId="21" fillId="0" borderId="27" xfId="21" applyFont="1" applyBorder="1" applyAlignment="1">
      <alignment horizontal="left" vertical="center"/>
    </xf>
    <xf numFmtId="0" fontId="21" fillId="2" borderId="27" xfId="21" applyFont="1" applyFill="1" applyBorder="1" applyAlignment="1">
      <alignment horizontal="left" vertical="center"/>
    </xf>
    <xf numFmtId="0" fontId="21" fillId="2" borderId="28" xfId="21" applyFont="1" applyFill="1" applyBorder="1" applyAlignment="1">
      <alignment horizontal="left" vertical="center"/>
    </xf>
    <xf numFmtId="0" fontId="21" fillId="0" borderId="4" xfId="21" applyFont="1" applyBorder="1" applyAlignment="1">
      <alignment horizontal="left" vertical="center"/>
    </xf>
    <xf numFmtId="0" fontId="21" fillId="2" borderId="4" xfId="21" applyFont="1" applyFill="1" applyBorder="1" applyAlignment="1">
      <alignment horizontal="left" vertical="center"/>
    </xf>
    <xf numFmtId="0" fontId="6" fillId="0" borderId="4" xfId="21" applyBorder="1" applyAlignment="1">
      <alignment horizontal="left" vertical="center"/>
    </xf>
    <xf numFmtId="0" fontId="21" fillId="0" borderId="28" xfId="21" applyFont="1" applyBorder="1" applyAlignment="1">
      <alignment horizontal="left" vertical="center"/>
    </xf>
    <xf numFmtId="0" fontId="21" fillId="0" borderId="29" xfId="21" applyFont="1" applyBorder="1" applyAlignment="1">
      <alignment horizontal="left" vertical="center"/>
    </xf>
    <xf numFmtId="0" fontId="21" fillId="0" borderId="12" xfId="21" applyFont="1" applyBorder="1" applyAlignment="1">
      <alignment horizontal="left" vertical="center"/>
    </xf>
    <xf numFmtId="0" fontId="21" fillId="0" borderId="22" xfId="21" applyFont="1" applyBorder="1" applyAlignment="1">
      <alignment horizontal="left" vertical="center"/>
    </xf>
    <xf numFmtId="0" fontId="21" fillId="0" borderId="30" xfId="21" applyFont="1" applyBorder="1" applyAlignment="1">
      <alignment horizontal="left" vertical="center"/>
    </xf>
    <xf numFmtId="0" fontId="21" fillId="0" borderId="20" xfId="21" applyFont="1" applyBorder="1" applyAlignment="1">
      <alignment horizontal="left" vertical="center"/>
    </xf>
    <xf numFmtId="0" fontId="21" fillId="0" borderId="23" xfId="21" applyFont="1" applyBorder="1" applyAlignment="1">
      <alignment horizontal="left" vertical="center"/>
    </xf>
    <xf numFmtId="0" fontId="21" fillId="0" borderId="14" xfId="21" applyFont="1" applyBorder="1" applyAlignment="1">
      <alignment horizontal="left" vertical="center"/>
    </xf>
    <xf numFmtId="0" fontId="21" fillId="0" borderId="13" xfId="21" applyFont="1" applyBorder="1" applyAlignment="1">
      <alignment horizontal="left" vertical="center"/>
    </xf>
    <xf numFmtId="0" fontId="21" fillId="0" borderId="24" xfId="21" applyFont="1" applyBorder="1" applyAlignment="1">
      <alignment horizontal="left" vertical="center"/>
    </xf>
    <xf numFmtId="0" fontId="21" fillId="0" borderId="31" xfId="21" applyFont="1" applyBorder="1" applyAlignment="1">
      <alignment horizontal="left" vertical="center"/>
    </xf>
    <xf numFmtId="0" fontId="23" fillId="0" borderId="33" xfId="0" applyFont="1" applyBorder="1" applyAlignment="1">
      <alignment vertical="center"/>
    </xf>
    <xf numFmtId="0" fontId="24" fillId="0" borderId="34" xfId="0" applyFont="1" applyBorder="1" applyAlignment="1">
      <alignment vertical="center"/>
    </xf>
    <xf numFmtId="0" fontId="24" fillId="0" borderId="3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4" fillId="0" borderId="0" xfId="0" applyFont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2" xfId="0" applyFont="1" applyFill="1" applyBorder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1" fillId="0" borderId="4" xfId="0" applyFont="1" applyBorder="1" applyAlignment="1">
      <alignment horizontal="right" vertical="center" shrinkToFit="1"/>
    </xf>
    <xf numFmtId="0" fontId="21" fillId="0" borderId="4" xfId="0" applyFont="1" applyBorder="1" applyAlignment="1">
      <alignment vertical="center"/>
    </xf>
    <xf numFmtId="0" fontId="44" fillId="0" borderId="8" xfId="17" applyFont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 shrinkToFit="1"/>
      <protection hidden="1"/>
    </xf>
    <xf numFmtId="0" fontId="12" fillId="0" borderId="16" xfId="17" applyFont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2" fillId="0" borderId="7" xfId="17" applyFont="1" applyBorder="1" applyAlignment="1" applyProtection="1">
      <alignment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12" fillId="0" borderId="39" xfId="17" applyFont="1" applyBorder="1" applyAlignment="1" applyProtection="1">
      <alignment vertical="center"/>
      <protection hidden="1"/>
    </xf>
    <xf numFmtId="0" fontId="45" fillId="0" borderId="0" xfId="61" applyFont="1" applyProtection="1">
      <alignment vertical="center"/>
      <protection hidden="1"/>
    </xf>
    <xf numFmtId="0" fontId="38" fillId="0" borderId="0" xfId="61" applyFont="1" applyProtection="1">
      <alignment vertical="center"/>
      <protection hidden="1"/>
    </xf>
    <xf numFmtId="0" fontId="12" fillId="0" borderId="11" xfId="17" applyFont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40" xfId="17" applyFont="1" applyBorder="1" applyAlignment="1" applyProtection="1">
      <alignment horizontal="center" vertical="center" shrinkToFit="1"/>
      <protection hidden="1"/>
    </xf>
    <xf numFmtId="0" fontId="35" fillId="0" borderId="16" xfId="21" applyFont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1" xfId="21" applyFont="1" applyBorder="1" applyProtection="1">
      <alignment vertical="center"/>
      <protection hidden="1"/>
    </xf>
    <xf numFmtId="0" fontId="12" fillId="0" borderId="21" xfId="17" applyFont="1" applyBorder="1" applyAlignment="1" applyProtection="1">
      <alignment vertical="center" shrinkToFit="1"/>
      <protection hidden="1"/>
    </xf>
    <xf numFmtId="0" fontId="12" fillId="0" borderId="21" xfId="17" applyFont="1" applyBorder="1" applyAlignment="1" applyProtection="1">
      <alignment horizontal="center" vertical="center" shrinkToFit="1"/>
      <protection hidden="1"/>
    </xf>
    <xf numFmtId="0" fontId="35" fillId="0" borderId="19" xfId="21" applyFont="1" applyBorder="1" applyProtection="1">
      <alignment vertical="center"/>
      <protection hidden="1"/>
    </xf>
    <xf numFmtId="0" fontId="12" fillId="0" borderId="11" xfId="17" applyFont="1" applyBorder="1" applyAlignment="1" applyProtection="1">
      <alignment horizontal="center" vertical="center" shrinkToFit="1"/>
      <protection hidden="1"/>
    </xf>
    <xf numFmtId="0" fontId="12" fillId="0" borderId="16" xfId="17" applyFont="1" applyBorder="1" applyAlignment="1" applyProtection="1">
      <alignment horizontal="center" vertical="center" shrinkToFit="1"/>
      <protection hidden="1"/>
    </xf>
    <xf numFmtId="0" fontId="44" fillId="0" borderId="67" xfId="17" applyFont="1" applyBorder="1" applyAlignment="1" applyProtection="1">
      <alignment vertical="center" wrapText="1" shrinkToFit="1"/>
      <protection hidden="1"/>
    </xf>
    <xf numFmtId="176" fontId="12" fillId="0" borderId="8" xfId="17" applyNumberFormat="1" applyFont="1" applyBorder="1" applyAlignment="1" applyProtection="1">
      <alignment vertical="center" shrinkToFit="1"/>
      <protection hidden="1"/>
    </xf>
    <xf numFmtId="176" fontId="12" fillId="0" borderId="0" xfId="17" applyNumberFormat="1" applyFont="1" applyAlignment="1" applyProtection="1">
      <alignment vertical="center" shrinkToFit="1"/>
      <protection hidden="1"/>
    </xf>
    <xf numFmtId="178" fontId="12" fillId="0" borderId="8" xfId="17" applyNumberFormat="1" applyFont="1" applyBorder="1" applyAlignment="1" applyProtection="1">
      <alignment vertical="center" shrinkToFit="1"/>
      <protection hidden="1"/>
    </xf>
    <xf numFmtId="178" fontId="12" fillId="0" borderId="0" xfId="17" applyNumberFormat="1" applyFont="1" applyAlignment="1" applyProtection="1">
      <alignment vertical="center" shrinkToFit="1"/>
      <protection hidden="1"/>
    </xf>
    <xf numFmtId="180" fontId="12" fillId="0" borderId="8" xfId="22" applyNumberFormat="1" applyFont="1" applyFill="1" applyBorder="1" applyAlignment="1" applyProtection="1">
      <alignment vertical="center" shrinkToFit="1"/>
      <protection hidden="1"/>
    </xf>
    <xf numFmtId="180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7" xfId="17" applyFont="1" applyBorder="1" applyAlignment="1" applyProtection="1">
      <alignment horizontal="center" vertical="center" wrapText="1" shrinkToFit="1"/>
      <protection hidden="1"/>
    </xf>
    <xf numFmtId="0" fontId="12" fillId="0" borderId="7" xfId="17" applyFont="1" applyBorder="1" applyAlignment="1" applyProtection="1">
      <alignment horizontal="left" vertical="center" shrinkToFit="1"/>
      <protection hidden="1"/>
    </xf>
    <xf numFmtId="0" fontId="12" fillId="0" borderId="7" xfId="17" applyFont="1" applyBorder="1" applyAlignment="1" applyProtection="1">
      <alignment horizontal="center" vertical="center" shrinkToFit="1"/>
      <protection hidden="1"/>
    </xf>
    <xf numFmtId="184" fontId="12" fillId="0" borderId="0" xfId="17" applyNumberFormat="1" applyFont="1" applyAlignment="1" applyProtection="1">
      <alignment horizontal="left" vertical="center" shrinkToFit="1"/>
      <protection hidden="1"/>
    </xf>
    <xf numFmtId="177" fontId="12" fillId="0" borderId="0" xfId="17" applyNumberFormat="1" applyFont="1" applyAlignment="1" applyProtection="1">
      <alignment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189" fontId="12" fillId="0" borderId="0" xfId="17" applyNumberFormat="1" applyFont="1" applyAlignment="1" applyProtection="1">
      <alignment vertical="center" shrinkToFit="1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2" fillId="0" borderId="21" xfId="17" applyFont="1" applyBorder="1" applyAlignment="1" applyProtection="1">
      <alignment vertical="center"/>
      <protection hidden="1"/>
    </xf>
    <xf numFmtId="0" fontId="12" fillId="0" borderId="68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vertical="center" wrapText="1"/>
      <protection hidden="1"/>
    </xf>
    <xf numFmtId="187" fontId="26" fillId="0" borderId="0" xfId="17" applyNumberFormat="1" applyFont="1" applyAlignment="1" applyProtection="1">
      <alignment vertical="center"/>
      <protection hidden="1"/>
    </xf>
    <xf numFmtId="0" fontId="12" fillId="0" borderId="6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32" fillId="0" borderId="13" xfId="37" applyFont="1" applyBorder="1" applyAlignment="1">
      <alignment horizontal="left" vertical="center" shrinkToFit="1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12" fillId="0" borderId="1" xfId="17" applyFont="1" applyBorder="1" applyAlignment="1" applyProtection="1">
      <alignment horizontal="left" vertical="center" shrinkToFit="1"/>
      <protection hidden="1"/>
    </xf>
    <xf numFmtId="0" fontId="12" fillId="0" borderId="3" xfId="17" applyFont="1" applyBorder="1" applyAlignment="1" applyProtection="1">
      <alignment horizontal="left" vertical="center" shrinkToFit="1"/>
      <protection hidden="1"/>
    </xf>
    <xf numFmtId="0" fontId="12" fillId="0" borderId="2" xfId="17" applyFont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44" fillId="0" borderId="0" xfId="17" applyFont="1" applyAlignment="1" applyProtection="1">
      <alignment horizontal="left" vertical="center" shrinkToFit="1"/>
      <protection hidden="1"/>
    </xf>
    <xf numFmtId="0" fontId="44" fillId="0" borderId="0" xfId="17" applyFont="1" applyAlignment="1" applyProtection="1">
      <alignment horizontal="left" vertical="center" wrapText="1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180" fontId="12" fillId="0" borderId="61" xfId="22" applyNumberFormat="1" applyFont="1" applyBorder="1" applyAlignment="1" applyProtection="1">
      <alignment horizontal="center" vertical="center" shrinkToFit="1"/>
      <protection hidden="1"/>
    </xf>
    <xf numFmtId="180" fontId="12" fillId="0" borderId="62" xfId="22" applyNumberFormat="1" applyFont="1" applyBorder="1" applyAlignment="1" applyProtection="1">
      <alignment horizontal="center" vertical="center" shrinkToFit="1"/>
      <protection hidden="1"/>
    </xf>
    <xf numFmtId="180" fontId="12" fillId="0" borderId="63" xfId="22" applyNumberFormat="1" applyFont="1" applyBorder="1" applyAlignment="1" applyProtection="1">
      <alignment horizontal="center" vertical="center" shrinkToFit="1"/>
      <protection hidden="1"/>
    </xf>
    <xf numFmtId="0" fontId="37" fillId="0" borderId="42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Alignment="1" applyProtection="1">
      <alignment horizontal="left" vertical="center" shrinkToFit="1"/>
      <protection hidden="1"/>
    </xf>
    <xf numFmtId="0" fontId="37" fillId="0" borderId="41" xfId="17" applyFont="1" applyBorder="1" applyAlignment="1" applyProtection="1">
      <alignment horizontal="left" vertical="center" shrinkToFit="1"/>
      <protection hidden="1"/>
    </xf>
    <xf numFmtId="0" fontId="37" fillId="0" borderId="40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Alignment="1" applyProtection="1">
      <alignment horizontal="center" vertical="center"/>
      <protection hidden="1"/>
    </xf>
    <xf numFmtId="0" fontId="12" fillId="0" borderId="15" xfId="21" applyFont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79" fontId="12" fillId="2" borderId="26" xfId="17" applyNumberFormat="1" applyFont="1" applyFill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2" fillId="0" borderId="1" xfId="17" applyFont="1" applyBorder="1" applyAlignment="1" applyProtection="1">
      <alignment horizontal="center" vertical="center" shrinkToFit="1"/>
      <protection hidden="1"/>
    </xf>
    <xf numFmtId="0" fontId="12" fillId="0" borderId="3" xfId="17" applyFont="1" applyBorder="1" applyAlignment="1" applyProtection="1">
      <alignment horizontal="center" vertical="center" shrinkToFit="1"/>
      <protection hidden="1"/>
    </xf>
    <xf numFmtId="0" fontId="12" fillId="0" borderId="2" xfId="17" applyFont="1" applyBorder="1" applyAlignment="1" applyProtection="1">
      <alignment horizontal="center" vertical="center" shrinkToFit="1"/>
      <protection hidden="1"/>
    </xf>
    <xf numFmtId="183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8" fontId="12" fillId="0" borderId="1" xfId="17" quotePrefix="1" applyNumberFormat="1" applyFont="1" applyBorder="1" applyAlignment="1" applyProtection="1">
      <alignment horizontal="center" vertical="center" shrinkToFit="1"/>
      <protection hidden="1"/>
    </xf>
    <xf numFmtId="188" fontId="12" fillId="0" borderId="3" xfId="17" applyNumberFormat="1" applyFont="1" applyBorder="1" applyAlignment="1" applyProtection="1">
      <alignment horizontal="center" vertical="center" shrinkToFit="1"/>
      <protection hidden="1"/>
    </xf>
    <xf numFmtId="188" fontId="12" fillId="0" borderId="2" xfId="17" applyNumberFormat="1" applyFont="1" applyBorder="1" applyAlignment="1" applyProtection="1">
      <alignment horizontal="center" vertical="center" shrinkToFit="1"/>
      <protection hidden="1"/>
    </xf>
    <xf numFmtId="181" fontId="12" fillId="3" borderId="54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5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6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7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9" xfId="17" applyNumberFormat="1" applyFont="1" applyBorder="1" applyAlignment="1" applyProtection="1">
      <alignment horizontal="center" vertical="center" shrinkToFit="1"/>
      <protection hidden="1"/>
    </xf>
    <xf numFmtId="181" fontId="12" fillId="0" borderId="11" xfId="17" applyNumberFormat="1" applyFont="1" applyBorder="1" applyAlignment="1" applyProtection="1">
      <alignment horizontal="center" vertical="center" shrinkToFit="1"/>
      <protection hidden="1"/>
    </xf>
    <xf numFmtId="181" fontId="12" fillId="0" borderId="10" xfId="17" applyNumberFormat="1" applyFont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8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76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0" xfId="17" applyNumberFormat="1" applyFont="1" applyFill="1" applyAlignment="1" applyProtection="1">
      <alignment horizontal="center" vertical="center" shrinkToFit="1"/>
      <protection hidden="1"/>
    </xf>
    <xf numFmtId="178" fontId="12" fillId="2" borderId="52" xfId="17" applyNumberFormat="1" applyFont="1" applyFill="1" applyBorder="1" applyAlignment="1" applyProtection="1">
      <alignment horizontal="center" vertical="center" shrinkToFit="1"/>
      <protection hidden="1"/>
    </xf>
    <xf numFmtId="181" fontId="12" fillId="3" borderId="59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8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60" xfId="17" applyNumberFormat="1" applyFont="1" applyFill="1" applyBorder="1" applyAlignment="1" applyProtection="1">
      <alignment horizontal="center" vertical="center" shrinkToFit="1"/>
      <protection locked="0" hidden="1"/>
    </xf>
    <xf numFmtId="180" fontId="12" fillId="0" borderId="64" xfId="22" applyNumberFormat="1" applyFont="1" applyBorder="1" applyAlignment="1" applyProtection="1">
      <alignment horizontal="center" vertical="center" shrinkToFit="1"/>
      <protection hidden="1"/>
    </xf>
    <xf numFmtId="180" fontId="12" fillId="0" borderId="65" xfId="22" applyNumberFormat="1" applyFont="1" applyBorder="1" applyAlignment="1" applyProtection="1">
      <alignment horizontal="center" vertical="center" shrinkToFit="1"/>
      <protection hidden="1"/>
    </xf>
    <xf numFmtId="180" fontId="12" fillId="0" borderId="66" xfId="22" applyNumberFormat="1" applyFont="1" applyBorder="1" applyAlignment="1" applyProtection="1">
      <alignment horizontal="center" vertical="center" shrinkToFit="1"/>
      <protection hidden="1"/>
    </xf>
    <xf numFmtId="180" fontId="12" fillId="0" borderId="9" xfId="22" applyNumberFormat="1" applyFont="1" applyBorder="1" applyAlignment="1" applyProtection="1">
      <alignment horizontal="center" vertical="center" shrinkToFit="1"/>
      <protection hidden="1"/>
    </xf>
    <xf numFmtId="180" fontId="12" fillId="0" borderId="11" xfId="22" applyNumberFormat="1" applyFont="1" applyBorder="1" applyAlignment="1" applyProtection="1">
      <alignment horizontal="center" vertical="center" shrinkToFit="1"/>
      <protection hidden="1"/>
    </xf>
    <xf numFmtId="180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8" xfId="17" applyFont="1" applyBorder="1" applyAlignment="1" applyProtection="1">
      <alignment horizontal="left" shrinkToFit="1"/>
      <protection hidden="1"/>
    </xf>
    <xf numFmtId="0" fontId="44" fillId="0" borderId="51" xfId="17" applyFont="1" applyBorder="1" applyAlignment="1" applyProtection="1">
      <alignment horizontal="left" shrinkToFit="1"/>
      <protection hidden="1"/>
    </xf>
    <xf numFmtId="190" fontId="49" fillId="0" borderId="0" xfId="17" applyNumberFormat="1" applyFont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1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38" xfId="21" applyNumberFormat="1" applyFont="1" applyBorder="1" applyAlignment="1" applyProtection="1">
      <alignment horizontal="center" vertical="center" shrinkToFit="1"/>
      <protection hidden="1"/>
    </xf>
    <xf numFmtId="182" fontId="12" fillId="0" borderId="36" xfId="21" applyNumberFormat="1" applyFont="1" applyBorder="1" applyAlignment="1" applyProtection="1">
      <alignment horizontal="center" vertical="center" shrinkToFit="1"/>
      <protection hidden="1"/>
    </xf>
    <xf numFmtId="182" fontId="12" fillId="0" borderId="37" xfId="21" applyNumberFormat="1" applyFont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183" fontId="12" fillId="3" borderId="1" xfId="36" applyNumberFormat="1" applyFont="1" applyFill="1" applyBorder="1" applyAlignment="1" applyProtection="1">
      <alignment horizontal="left" vertical="center" shrinkToFit="1"/>
      <protection locked="0" hidden="1"/>
    </xf>
    <xf numFmtId="181" fontId="12" fillId="0" borderId="48" xfId="17" applyNumberFormat="1" applyFont="1" applyBorder="1" applyAlignment="1" applyProtection="1">
      <alignment horizontal="right" vertical="center" shrinkToFit="1"/>
      <protection hidden="1"/>
    </xf>
    <xf numFmtId="181" fontId="12" fillId="0" borderId="49" xfId="17" applyNumberFormat="1" applyFont="1" applyBorder="1" applyAlignment="1" applyProtection="1">
      <alignment horizontal="right" vertical="center" shrinkToFit="1"/>
      <protection hidden="1"/>
    </xf>
    <xf numFmtId="181" fontId="12" fillId="0" borderId="50" xfId="17" applyNumberFormat="1" applyFont="1" applyBorder="1" applyAlignment="1" applyProtection="1">
      <alignment horizontal="right" vertical="center" shrinkToFit="1"/>
      <protection hidden="1"/>
    </xf>
    <xf numFmtId="180" fontId="12" fillId="0" borderId="1" xfId="22" applyNumberFormat="1" applyFont="1" applyBorder="1" applyAlignment="1" applyProtection="1">
      <alignment horizontal="right" vertical="center" shrinkToFit="1"/>
      <protection hidden="1"/>
    </xf>
    <xf numFmtId="180" fontId="12" fillId="0" borderId="3" xfId="22" applyNumberFormat="1" applyFont="1" applyBorder="1" applyAlignment="1" applyProtection="1">
      <alignment horizontal="right" vertical="center" shrinkToFit="1"/>
      <protection hidden="1"/>
    </xf>
    <xf numFmtId="180" fontId="12" fillId="0" borderId="25" xfId="22" applyNumberFormat="1" applyFont="1" applyBorder="1" applyAlignment="1" applyProtection="1">
      <alignment horizontal="right" vertical="center" shrinkToFit="1"/>
      <protection hidden="1"/>
    </xf>
    <xf numFmtId="180" fontId="12" fillId="0" borderId="32" xfId="22" applyNumberFormat="1" applyFont="1" applyBorder="1" applyAlignment="1" applyProtection="1">
      <alignment horizontal="right" vertical="center" shrinkToFit="1"/>
      <protection hidden="1"/>
    </xf>
    <xf numFmtId="181" fontId="12" fillId="0" borderId="46" xfId="17" applyNumberFormat="1" applyFont="1" applyBorder="1" applyAlignment="1" applyProtection="1">
      <alignment horizontal="right" vertical="center" shrinkToFit="1"/>
      <protection hidden="1"/>
    </xf>
    <xf numFmtId="181" fontId="12" fillId="0" borderId="4" xfId="17" applyNumberFormat="1" applyFont="1" applyBorder="1" applyAlignment="1" applyProtection="1">
      <alignment horizontal="right" vertical="center" shrinkToFit="1"/>
      <protection hidden="1"/>
    </xf>
    <xf numFmtId="181" fontId="12" fillId="0" borderId="47" xfId="17" applyNumberFormat="1" applyFont="1" applyBorder="1" applyAlignment="1" applyProtection="1">
      <alignment horizontal="right" vertical="center" shrinkToFit="1"/>
      <protection hidden="1"/>
    </xf>
    <xf numFmtId="181" fontId="12" fillId="0" borderId="14" xfId="17" applyNumberFormat="1" applyFont="1" applyBorder="1" applyAlignment="1" applyProtection="1">
      <alignment horizontal="right" vertical="center" shrinkToFit="1"/>
      <protection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0" fontId="12" fillId="0" borderId="38" xfId="22" applyNumberFormat="1" applyFont="1" applyBorder="1" applyAlignment="1" applyProtection="1">
      <alignment horizontal="right" vertical="center" shrinkToFit="1"/>
      <protection hidden="1"/>
    </xf>
    <xf numFmtId="180" fontId="12" fillId="0" borderId="36" xfId="22" applyNumberFormat="1" applyFont="1" applyBorder="1" applyAlignment="1" applyProtection="1">
      <alignment horizontal="right" vertical="center" shrinkToFit="1"/>
      <protection hidden="1"/>
    </xf>
    <xf numFmtId="180" fontId="12" fillId="0" borderId="37" xfId="22" applyNumberFormat="1" applyFont="1" applyBorder="1" applyAlignment="1" applyProtection="1">
      <alignment horizontal="right" vertical="center" shrinkToFit="1"/>
      <protection hidden="1"/>
    </xf>
    <xf numFmtId="0" fontId="12" fillId="0" borderId="19" xfId="21" applyFont="1" applyBorder="1" applyAlignment="1" applyProtection="1">
      <alignment horizontal="center" vertical="center"/>
      <protection hidden="1"/>
    </xf>
    <xf numFmtId="176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43" xfId="17" applyNumberFormat="1" applyFont="1" applyBorder="1" applyAlignment="1" applyProtection="1">
      <alignment horizontal="right" vertical="center" shrinkToFit="1"/>
      <protection hidden="1"/>
    </xf>
    <xf numFmtId="181" fontId="12" fillId="0" borderId="44" xfId="17" applyNumberFormat="1" applyFont="1" applyBorder="1" applyAlignment="1" applyProtection="1">
      <alignment horizontal="right" vertical="center" shrinkToFit="1"/>
      <protection hidden="1"/>
    </xf>
    <xf numFmtId="181" fontId="12" fillId="0" borderId="45" xfId="17" applyNumberFormat="1" applyFont="1" applyBorder="1" applyAlignment="1" applyProtection="1">
      <alignment horizontal="right" vertical="center" shrinkToFit="1"/>
      <protection hidden="1"/>
    </xf>
    <xf numFmtId="178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142874</xdr:colOff>
      <xdr:row>0</xdr:row>
      <xdr:rowOff>57150</xdr:rowOff>
    </xdr:from>
    <xdr:to>
      <xdr:col>30</xdr:col>
      <xdr:colOff>144530</xdr:colOff>
      <xdr:row>0</xdr:row>
      <xdr:rowOff>388350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43449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76355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51450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190500</xdr:colOff>
      <xdr:row>0</xdr:row>
      <xdr:rowOff>57150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762750" y="571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180975</xdr:colOff>
      <xdr:row>0</xdr:row>
      <xdr:rowOff>57150</xdr:rowOff>
    </xdr:from>
    <xdr:to>
      <xdr:col>30</xdr:col>
      <xdr:colOff>182631</xdr:colOff>
      <xdr:row>0</xdr:row>
      <xdr:rowOff>388350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781550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76354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514504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190500</xdr:colOff>
      <xdr:row>0</xdr:row>
      <xdr:rowOff>85725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76275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25</xdr:row>
      <xdr:rowOff>9525</xdr:rowOff>
    </xdr:from>
    <xdr:to>
      <xdr:col>8</xdr:col>
      <xdr:colOff>352798</xdr:colOff>
      <xdr:row>28</xdr:row>
      <xdr:rowOff>56777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A24F10EF-E0A5-4A51-8E17-C43629207746}"/>
            </a:ext>
          </a:extLst>
        </xdr:cNvPr>
        <xdr:cNvSpPr/>
      </xdr:nvSpPr>
      <xdr:spPr>
        <a:xfrm>
          <a:off x="5019675" y="5076825"/>
          <a:ext cx="1133848" cy="533027"/>
        </a:xfrm>
        <a:prstGeom prst="wedgeRectCallout">
          <a:avLst>
            <a:gd name="adj1" fmla="val -18202"/>
            <a:gd name="adj2" fmla="val -79321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熱量換算係数の修正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67" customWidth="1"/>
    <col min="33" max="33" width="0.81640625" style="67" customWidth="1"/>
    <col min="34" max="34" width="3.453125" style="66" customWidth="1"/>
    <col min="35" max="35" width="9" style="69"/>
    <col min="36" max="47" width="9" style="66"/>
    <col min="48" max="48" width="13.6328125" style="66" customWidth="1"/>
    <col min="49" max="51" width="9" style="66"/>
    <col min="52" max="52" width="5.1796875" style="66" customWidth="1"/>
    <col min="53" max="55" width="9" style="66"/>
    <col min="56" max="56" width="2.90625" style="66" customWidth="1"/>
    <col min="57" max="16384" width="9" style="66"/>
  </cols>
  <sheetData>
    <row r="1" spans="1:46" ht="34.5" customHeight="1">
      <c r="A1" s="124" t="s">
        <v>305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64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</row>
    <row r="2" spans="1:46" ht="34.5" customHeight="1"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46" ht="53.25" customHeight="1"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46" ht="15" customHeight="1">
      <c r="B4" s="125"/>
      <c r="C4" s="126"/>
      <c r="D4" s="126"/>
      <c r="E4" s="127"/>
      <c r="F4" s="128" t="s">
        <v>299</v>
      </c>
      <c r="G4" s="129"/>
      <c r="H4" s="129"/>
      <c r="I4" s="129"/>
      <c r="J4" s="129"/>
      <c r="K4" s="129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46" ht="15" customHeight="1">
      <c r="A5" s="67" t="s">
        <v>248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68"/>
    </row>
    <row r="6" spans="1:46" ht="15" customHeight="1">
      <c r="B6" s="131" t="s">
        <v>250</v>
      </c>
      <c r="C6" s="132"/>
      <c r="D6" s="132"/>
      <c r="E6" s="132"/>
      <c r="F6" s="132"/>
      <c r="G6" s="132"/>
      <c r="H6" s="133"/>
      <c r="I6" s="136" t="s">
        <v>312</v>
      </c>
      <c r="J6" s="137"/>
      <c r="K6" s="137"/>
      <c r="L6" s="137"/>
      <c r="M6" s="137"/>
      <c r="N6" s="137"/>
      <c r="O6" s="137"/>
      <c r="P6" s="137"/>
      <c r="Q6" s="137"/>
      <c r="R6" s="138"/>
      <c r="S6" s="134"/>
      <c r="T6" s="135"/>
      <c r="U6" s="135"/>
      <c r="V6" s="135"/>
      <c r="AG6" s="71"/>
    </row>
    <row r="7" spans="1:46" ht="15" customHeight="1">
      <c r="B7" s="140" t="str">
        <f>IF(I6="導入予定設備","様式 c-2-2-1　NO.","様式 c-2-2-2　NO.")</f>
        <v>様式 c-2-2-2　NO.</v>
      </c>
      <c r="C7" s="141"/>
      <c r="D7" s="141"/>
      <c r="E7" s="141"/>
      <c r="F7" s="141"/>
      <c r="G7" s="141"/>
      <c r="H7" s="142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66"/>
      <c r="T7" s="143" t="s">
        <v>288</v>
      </c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</row>
    <row r="8" spans="1:46" ht="3" customHeight="1">
      <c r="B8" s="72"/>
      <c r="C8" s="72"/>
      <c r="D8" s="72"/>
      <c r="E8" s="72"/>
      <c r="F8" s="72"/>
      <c r="G8" s="72"/>
      <c r="H8" s="72"/>
      <c r="I8" s="73"/>
      <c r="J8" s="73"/>
      <c r="K8" s="73"/>
      <c r="L8" s="73"/>
      <c r="M8" s="73"/>
      <c r="N8" s="73"/>
      <c r="O8" s="73"/>
      <c r="P8" s="73"/>
      <c r="Q8" s="73"/>
      <c r="R8" s="73"/>
      <c r="S8" s="74"/>
      <c r="T8" s="74"/>
      <c r="U8" s="74"/>
      <c r="V8" s="74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68"/>
    </row>
    <row r="9" spans="1:46" ht="15" customHeight="1">
      <c r="A9" s="67" t="s">
        <v>1</v>
      </c>
      <c r="B9" s="74"/>
      <c r="C9" s="74"/>
      <c r="D9" s="74"/>
      <c r="E9" s="74"/>
      <c r="F9" s="74"/>
      <c r="G9" s="74"/>
      <c r="H9" s="74"/>
      <c r="I9" s="76"/>
      <c r="J9" s="76"/>
      <c r="K9" s="76"/>
      <c r="L9" s="76"/>
      <c r="M9" s="76"/>
      <c r="N9" s="76"/>
      <c r="O9" s="76"/>
      <c r="P9" s="76"/>
      <c r="Q9" s="76"/>
      <c r="R9" s="76"/>
      <c r="S9" s="74"/>
      <c r="T9" s="74"/>
      <c r="U9" s="74"/>
      <c r="V9" s="74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68"/>
    </row>
    <row r="10" spans="1:46" ht="15" customHeight="1">
      <c r="B10" s="130" t="s">
        <v>306</v>
      </c>
      <c r="C10" s="130"/>
      <c r="D10" s="130"/>
      <c r="E10" s="130"/>
      <c r="F10" s="130"/>
      <c r="G10" s="130"/>
      <c r="H10" s="130"/>
      <c r="I10" s="139" t="s">
        <v>195</v>
      </c>
      <c r="J10" s="139"/>
      <c r="K10" s="139"/>
      <c r="L10" s="139"/>
      <c r="M10" s="139"/>
      <c r="N10" s="139"/>
      <c r="O10" s="139"/>
      <c r="P10" s="139"/>
      <c r="Q10" s="139"/>
      <c r="R10" s="139"/>
      <c r="S10" s="77"/>
      <c r="T10" s="143" t="s">
        <v>307</v>
      </c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M10" s="69"/>
    </row>
    <row r="11" spans="1:46" ht="30" customHeight="1">
      <c r="B11" s="130" t="s">
        <v>2</v>
      </c>
      <c r="C11" s="130"/>
      <c r="D11" s="130"/>
      <c r="E11" s="130"/>
      <c r="F11" s="130"/>
      <c r="G11" s="130"/>
      <c r="H11" s="130"/>
      <c r="I11" s="139" t="s">
        <v>220</v>
      </c>
      <c r="J11" s="139"/>
      <c r="K11" s="139"/>
      <c r="L11" s="139"/>
      <c r="M11" s="139"/>
      <c r="N11" s="139"/>
      <c r="O11" s="139"/>
      <c r="P11" s="139"/>
      <c r="Q11" s="139"/>
      <c r="R11" s="139"/>
      <c r="S11" s="78"/>
      <c r="T11" s="143" t="s">
        <v>289</v>
      </c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M11" s="69"/>
    </row>
    <row r="12" spans="1:46" ht="15" customHeight="1">
      <c r="B12" s="130" t="s">
        <v>249</v>
      </c>
      <c r="C12" s="130"/>
      <c r="D12" s="130"/>
      <c r="E12" s="130"/>
      <c r="F12" s="130"/>
      <c r="G12" s="130"/>
      <c r="H12" s="130"/>
      <c r="I12" s="139" t="s">
        <v>218</v>
      </c>
      <c r="J12" s="139"/>
      <c r="K12" s="139"/>
      <c r="L12" s="139"/>
      <c r="M12" s="139"/>
      <c r="N12" s="139"/>
      <c r="O12" s="139"/>
      <c r="P12" s="139"/>
      <c r="Q12" s="139"/>
      <c r="R12" s="139"/>
      <c r="S12" s="78"/>
      <c r="T12" s="143" t="s">
        <v>290</v>
      </c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M12" s="69"/>
    </row>
    <row r="13" spans="1:46" ht="15" customHeight="1">
      <c r="B13" s="74"/>
      <c r="C13" s="74"/>
      <c r="D13" s="74"/>
      <c r="E13" s="122"/>
      <c r="F13" s="122"/>
      <c r="G13" s="122"/>
      <c r="H13" s="122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1"/>
      <c r="AM13" s="69"/>
    </row>
    <row r="14" spans="1:46" ht="15" customHeight="1">
      <c r="A14" s="62"/>
      <c r="B14" s="164" t="s">
        <v>297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63"/>
      <c r="AI14" s="82"/>
      <c r="AJ14" s="82"/>
      <c r="AK14" s="82"/>
      <c r="AL14" s="82"/>
      <c r="AM14" s="83"/>
      <c r="AN14" s="83"/>
      <c r="AO14" s="83"/>
      <c r="AP14" s="63"/>
      <c r="AQ14" s="63"/>
      <c r="AR14" s="63"/>
      <c r="AS14" s="63"/>
      <c r="AT14" s="63"/>
    </row>
    <row r="15" spans="1:46" ht="15" customHeight="1">
      <c r="A15" s="62" t="s">
        <v>282</v>
      </c>
      <c r="B15" s="74"/>
      <c r="C15" s="74"/>
      <c r="D15" s="74"/>
      <c r="E15" s="122"/>
      <c r="F15" s="122"/>
      <c r="G15" s="122"/>
      <c r="H15" s="122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1"/>
      <c r="AM15" s="69"/>
    </row>
    <row r="16" spans="1:46" ht="22" customHeight="1">
      <c r="A16" s="85"/>
      <c r="B16" s="176" t="s">
        <v>197</v>
      </c>
      <c r="C16" s="176"/>
      <c r="D16" s="176"/>
      <c r="E16" s="176"/>
      <c r="F16" s="176"/>
      <c r="G16" s="176"/>
      <c r="H16" s="176"/>
      <c r="I16" s="175">
        <v>0.3</v>
      </c>
      <c r="J16" s="175"/>
      <c r="K16" s="175"/>
      <c r="L16" s="175"/>
      <c r="M16" s="175"/>
      <c r="N16" s="175"/>
      <c r="O16" s="175"/>
      <c r="P16" s="175"/>
      <c r="Q16" s="175"/>
      <c r="R16" s="175"/>
      <c r="S16" s="66"/>
      <c r="T16" s="144" t="s">
        <v>296</v>
      </c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</row>
    <row r="17" spans="1:35" ht="30" customHeight="1">
      <c r="A17" s="85"/>
      <c r="B17" s="130" t="s">
        <v>217</v>
      </c>
      <c r="C17" s="130"/>
      <c r="D17" s="130"/>
      <c r="E17" s="130"/>
      <c r="F17" s="130"/>
      <c r="G17" s="130"/>
      <c r="H17" s="130"/>
      <c r="I17" s="148">
        <v>1</v>
      </c>
      <c r="J17" s="149"/>
      <c r="K17" s="149"/>
      <c r="L17" s="149"/>
      <c r="M17" s="149"/>
      <c r="N17" s="149"/>
      <c r="O17" s="150"/>
      <c r="P17" s="145" t="s">
        <v>315</v>
      </c>
      <c r="Q17" s="146"/>
      <c r="R17" s="147"/>
      <c r="S17" s="61"/>
      <c r="T17" s="144" t="s">
        <v>291</v>
      </c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</row>
    <row r="18" spans="1:35" ht="15" customHeight="1">
      <c r="A18" s="85"/>
      <c r="B18" s="160" t="s">
        <v>283</v>
      </c>
      <c r="C18" s="130"/>
      <c r="D18" s="130"/>
      <c r="E18" s="130"/>
      <c r="F18" s="130"/>
      <c r="G18" s="130"/>
      <c r="H18" s="130"/>
      <c r="I18" s="177" t="s">
        <v>241</v>
      </c>
      <c r="J18" s="177"/>
      <c r="K18" s="177"/>
      <c r="L18" s="177"/>
      <c r="M18" s="177"/>
      <c r="N18" s="177"/>
      <c r="O18" s="177"/>
      <c r="P18" s="177"/>
      <c r="Q18" s="177"/>
      <c r="R18" s="177"/>
      <c r="S18" s="121"/>
      <c r="T18" s="143" t="s">
        <v>292</v>
      </c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</row>
    <row r="19" spans="1:35" s="69" customFormat="1" ht="15" customHeight="1">
      <c r="A19" s="85"/>
      <c r="B19" s="86"/>
      <c r="C19" s="161" t="s">
        <v>284</v>
      </c>
      <c r="D19" s="162"/>
      <c r="E19" s="162"/>
      <c r="F19" s="162"/>
      <c r="G19" s="162"/>
      <c r="H19" s="163"/>
      <c r="I19" s="169">
        <f>VLOOKUP($I$18,〈炉〉マスタ!$F$6:$K$24,2,FALSE)</f>
        <v>38.9</v>
      </c>
      <c r="J19" s="170"/>
      <c r="K19" s="170"/>
      <c r="L19" s="170"/>
      <c r="M19" s="170"/>
      <c r="N19" s="170"/>
      <c r="O19" s="171"/>
      <c r="P19" s="172" t="str">
        <f>VLOOKUP($I$18,〈炉〉マスタ!$F$6:$K$24,4,FALSE)</f>
        <v>MJ/L</v>
      </c>
      <c r="Q19" s="173"/>
      <c r="R19" s="174"/>
      <c r="S19" s="87"/>
      <c r="T19" s="143" t="s">
        <v>293</v>
      </c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88"/>
    </row>
    <row r="20" spans="1:35" s="69" customFormat="1" ht="15" customHeight="1">
      <c r="A20" s="85"/>
      <c r="B20" s="89"/>
      <c r="C20" s="161" t="s">
        <v>285</v>
      </c>
      <c r="D20" s="162"/>
      <c r="E20" s="162"/>
      <c r="F20" s="162"/>
      <c r="G20" s="162"/>
      <c r="H20" s="163"/>
      <c r="I20" s="169">
        <f>VLOOKUP($I$18,〈炉〉マスタ!$F$6:$K$24,3,FALSE)</f>
        <v>36.700000000000003</v>
      </c>
      <c r="J20" s="170"/>
      <c r="K20" s="170"/>
      <c r="L20" s="170"/>
      <c r="M20" s="170"/>
      <c r="N20" s="170"/>
      <c r="O20" s="171"/>
      <c r="P20" s="172" t="str">
        <f>VLOOKUP($I$18,〈炉〉マスタ!$F$6:$K$24,4,FALSE)</f>
        <v>MJ/L</v>
      </c>
      <c r="Q20" s="173"/>
      <c r="R20" s="174"/>
      <c r="S20" s="87"/>
      <c r="T20" s="143" t="s">
        <v>294</v>
      </c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90"/>
    </row>
    <row r="21" spans="1:35" s="69" customFormat="1" ht="3" customHeight="1">
      <c r="A21" s="68"/>
      <c r="B21" s="91"/>
      <c r="C21" s="91"/>
      <c r="D21" s="91"/>
      <c r="E21" s="92"/>
      <c r="F21" s="92"/>
      <c r="G21" s="92"/>
      <c r="H21" s="92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87"/>
      <c r="T21" s="122"/>
      <c r="U21" s="122"/>
      <c r="V21" s="122"/>
      <c r="W21" s="72"/>
      <c r="X21" s="72"/>
      <c r="Y21" s="72"/>
      <c r="Z21" s="72"/>
      <c r="AA21" s="72"/>
      <c r="AB21" s="72"/>
      <c r="AC21" s="72"/>
      <c r="AD21" s="122"/>
      <c r="AE21" s="122"/>
      <c r="AF21" s="122"/>
      <c r="AG21" s="71"/>
      <c r="AH21" s="93"/>
    </row>
    <row r="22" spans="1:35" s="69" customFormat="1" ht="15" customHeight="1">
      <c r="A22" s="62" t="s">
        <v>286</v>
      </c>
      <c r="B22" s="84"/>
      <c r="C22" s="84"/>
      <c r="D22" s="84"/>
      <c r="E22" s="94"/>
      <c r="F22" s="94"/>
      <c r="G22" s="94"/>
      <c r="H22" s="9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122"/>
      <c r="T22" s="122"/>
      <c r="U22" s="122"/>
      <c r="V22" s="122"/>
      <c r="W22" s="72"/>
      <c r="X22" s="72"/>
      <c r="Y22" s="72"/>
      <c r="Z22" s="72"/>
      <c r="AA22" s="72"/>
      <c r="AB22" s="72"/>
      <c r="AC22" s="72"/>
      <c r="AD22" s="122"/>
      <c r="AE22" s="122"/>
      <c r="AF22" s="122"/>
      <c r="AG22" s="71"/>
      <c r="AH22" s="66"/>
    </row>
    <row r="23" spans="1:35" ht="15" customHeight="1">
      <c r="A23" s="85"/>
      <c r="B23" s="130" t="s">
        <v>216</v>
      </c>
      <c r="C23" s="130"/>
      <c r="D23" s="130"/>
      <c r="E23" s="130"/>
      <c r="F23" s="130"/>
      <c r="G23" s="130"/>
      <c r="H23" s="130"/>
      <c r="I23" s="178">
        <f>G41</f>
        <v>624</v>
      </c>
      <c r="J23" s="179"/>
      <c r="K23" s="179"/>
      <c r="L23" s="179"/>
      <c r="M23" s="179"/>
      <c r="N23" s="179"/>
      <c r="O23" s="179"/>
      <c r="P23" s="179"/>
      <c r="Q23" s="179"/>
      <c r="R23" s="180"/>
      <c r="S23" s="134"/>
      <c r="T23" s="135"/>
      <c r="U23" s="135"/>
      <c r="V23" s="135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71"/>
    </row>
    <row r="24" spans="1:35" ht="15" customHeight="1">
      <c r="A24" s="85"/>
      <c r="B24" s="130" t="s">
        <v>251</v>
      </c>
      <c r="C24" s="130"/>
      <c r="D24" s="130"/>
      <c r="E24" s="130"/>
      <c r="F24" s="130"/>
      <c r="G24" s="130"/>
      <c r="H24" s="130"/>
      <c r="I24" s="219">
        <v>1</v>
      </c>
      <c r="J24" s="219"/>
      <c r="K24" s="219"/>
      <c r="L24" s="219"/>
      <c r="M24" s="219"/>
      <c r="N24" s="219"/>
      <c r="O24" s="219"/>
      <c r="P24" s="217" t="s">
        <v>302</v>
      </c>
      <c r="Q24" s="217"/>
      <c r="R24" s="218"/>
      <c r="S24" s="122"/>
      <c r="T24" s="143" t="s">
        <v>311</v>
      </c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</row>
    <row r="25" spans="1:35" ht="3" customHeight="1">
      <c r="A25" s="68"/>
      <c r="B25" s="95"/>
      <c r="C25" s="95"/>
      <c r="D25" s="95"/>
      <c r="E25" s="95"/>
      <c r="F25" s="95"/>
      <c r="G25" s="95"/>
      <c r="H25" s="95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95"/>
      <c r="T25" s="95"/>
      <c r="U25" s="95"/>
      <c r="V25" s="95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68"/>
    </row>
    <row r="26" spans="1:35">
      <c r="A26" s="68" t="s">
        <v>287</v>
      </c>
      <c r="B26" s="76"/>
      <c r="C26" s="76"/>
      <c r="D26" s="76"/>
      <c r="E26" s="76"/>
      <c r="F26" s="76"/>
      <c r="G26" s="214" t="s">
        <v>300</v>
      </c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96"/>
    </row>
    <row r="27" spans="1:35" ht="15" customHeight="1">
      <c r="A27" s="85"/>
      <c r="B27" s="167" t="str">
        <f>VLOOKUP($I$18,〈炉〉マスタ!$F$6:$K$24,6,FALSE)</f>
        <v>油</v>
      </c>
      <c r="C27" s="167"/>
      <c r="D27" s="167"/>
      <c r="E27" s="130" t="s">
        <v>3</v>
      </c>
      <c r="F27" s="130"/>
      <c r="G27" s="190" t="s">
        <v>264</v>
      </c>
      <c r="H27" s="191"/>
      <c r="I27" s="191"/>
      <c r="J27" s="191"/>
      <c r="K27" s="191"/>
      <c r="L27" s="191"/>
      <c r="M27" s="192"/>
      <c r="N27" s="199" t="s">
        <v>298</v>
      </c>
      <c r="O27" s="200"/>
      <c r="P27" s="200"/>
      <c r="Q27" s="200"/>
      <c r="R27" s="201"/>
      <c r="S27" s="199" t="s">
        <v>202</v>
      </c>
      <c r="T27" s="200"/>
      <c r="U27" s="200"/>
      <c r="V27" s="200"/>
      <c r="W27" s="200"/>
      <c r="X27" s="200"/>
      <c r="Y27" s="201"/>
      <c r="Z27" s="97"/>
      <c r="AA27" s="98"/>
      <c r="AB27" s="98"/>
      <c r="AC27" s="98"/>
      <c r="AD27" s="98"/>
      <c r="AE27" s="98"/>
      <c r="AF27" s="98"/>
      <c r="AG27" s="98"/>
      <c r="AI27" s="66"/>
    </row>
    <row r="28" spans="1:35" ht="15" customHeight="1" thickBot="1">
      <c r="A28" s="85"/>
      <c r="B28" s="167"/>
      <c r="C28" s="167"/>
      <c r="D28" s="167"/>
      <c r="E28" s="130"/>
      <c r="F28" s="130"/>
      <c r="G28" s="193" t="s">
        <v>265</v>
      </c>
      <c r="H28" s="194"/>
      <c r="I28" s="194"/>
      <c r="J28" s="194"/>
      <c r="K28" s="194"/>
      <c r="L28" s="194"/>
      <c r="M28" s="195"/>
      <c r="N28" s="202" t="str">
        <f>VLOOKUP($I$18,〈炉〉マスタ!$F$6:$K$24,5,FALSE)</f>
        <v>L</v>
      </c>
      <c r="O28" s="203"/>
      <c r="P28" s="203"/>
      <c r="Q28" s="203"/>
      <c r="R28" s="204"/>
      <c r="S28" s="202" t="s">
        <v>201</v>
      </c>
      <c r="T28" s="203"/>
      <c r="U28" s="203"/>
      <c r="V28" s="203"/>
      <c r="W28" s="203"/>
      <c r="X28" s="203"/>
      <c r="Y28" s="204"/>
      <c r="Z28" s="99"/>
      <c r="AA28" s="100"/>
      <c r="AB28" s="100"/>
      <c r="AC28" s="100"/>
      <c r="AD28" s="100"/>
      <c r="AE28" s="100"/>
      <c r="AF28" s="100"/>
      <c r="AG28" s="100"/>
      <c r="AI28" s="66"/>
    </row>
    <row r="29" spans="1:35" ht="15" customHeight="1" thickTop="1">
      <c r="A29" s="85"/>
      <c r="B29" s="167"/>
      <c r="C29" s="167"/>
      <c r="D29" s="167"/>
      <c r="E29" s="151">
        <v>4</v>
      </c>
      <c r="F29" s="151"/>
      <c r="G29" s="196">
        <v>50</v>
      </c>
      <c r="H29" s="197"/>
      <c r="I29" s="197"/>
      <c r="J29" s="197"/>
      <c r="K29" s="197"/>
      <c r="L29" s="197"/>
      <c r="M29" s="198"/>
      <c r="N29" s="205">
        <v>7000</v>
      </c>
      <c r="O29" s="206"/>
      <c r="P29" s="206"/>
      <c r="Q29" s="206"/>
      <c r="R29" s="207"/>
      <c r="S29" s="152">
        <f>ROUNDDOWN(IF($B$27="電気",$N29*〈炉〉マスタ!$F$27*$I$16,$N29*$I$20*$I$16),0)</f>
        <v>77070</v>
      </c>
      <c r="T29" s="153"/>
      <c r="U29" s="153"/>
      <c r="V29" s="153"/>
      <c r="W29" s="153"/>
      <c r="X29" s="153"/>
      <c r="Y29" s="154"/>
      <c r="Z29" s="101"/>
      <c r="AA29" s="102"/>
      <c r="AB29" s="102"/>
      <c r="AC29" s="102"/>
      <c r="AD29" s="102"/>
      <c r="AE29" s="102"/>
      <c r="AF29" s="102"/>
      <c r="AG29" s="102"/>
      <c r="AI29" s="66"/>
    </row>
    <row r="30" spans="1:35" ht="15" customHeight="1">
      <c r="A30" s="85"/>
      <c r="B30" s="167"/>
      <c r="C30" s="167"/>
      <c r="D30" s="167"/>
      <c r="E30" s="151">
        <v>5</v>
      </c>
      <c r="F30" s="151"/>
      <c r="G30" s="196">
        <v>50</v>
      </c>
      <c r="H30" s="197"/>
      <c r="I30" s="197"/>
      <c r="J30" s="197"/>
      <c r="K30" s="197"/>
      <c r="L30" s="197"/>
      <c r="M30" s="198"/>
      <c r="N30" s="181">
        <v>7000</v>
      </c>
      <c r="O30" s="182"/>
      <c r="P30" s="182"/>
      <c r="Q30" s="182"/>
      <c r="R30" s="183"/>
      <c r="S30" s="152">
        <f>ROUNDDOWN(IF($B$27="電気",$N30*〈炉〉マスタ!$F$27*$I$16,$N30*$I$20*$I$16),0)</f>
        <v>77070</v>
      </c>
      <c r="T30" s="153"/>
      <c r="U30" s="153"/>
      <c r="V30" s="153"/>
      <c r="W30" s="153"/>
      <c r="X30" s="153"/>
      <c r="Y30" s="154"/>
      <c r="Z30" s="101"/>
      <c r="AA30" s="102"/>
      <c r="AB30" s="102"/>
      <c r="AC30" s="102"/>
      <c r="AD30" s="102"/>
      <c r="AE30" s="102"/>
      <c r="AF30" s="102"/>
      <c r="AG30" s="102"/>
      <c r="AI30" s="66"/>
    </row>
    <row r="31" spans="1:35" ht="15" customHeight="1">
      <c r="A31" s="85"/>
      <c r="B31" s="167"/>
      <c r="C31" s="167"/>
      <c r="D31" s="167"/>
      <c r="E31" s="151">
        <v>6</v>
      </c>
      <c r="F31" s="151"/>
      <c r="G31" s="196">
        <v>50</v>
      </c>
      <c r="H31" s="197"/>
      <c r="I31" s="197"/>
      <c r="J31" s="197"/>
      <c r="K31" s="197"/>
      <c r="L31" s="197"/>
      <c r="M31" s="198"/>
      <c r="N31" s="181">
        <v>7000</v>
      </c>
      <c r="O31" s="182"/>
      <c r="P31" s="182"/>
      <c r="Q31" s="182"/>
      <c r="R31" s="183"/>
      <c r="S31" s="152">
        <f>ROUNDDOWN(IF($B$27="電気",$N31*〈炉〉マスタ!$F$27*$I$16,$N31*$I$20*$I$16),0)</f>
        <v>77070</v>
      </c>
      <c r="T31" s="153"/>
      <c r="U31" s="153"/>
      <c r="V31" s="153"/>
      <c r="W31" s="153"/>
      <c r="X31" s="153"/>
      <c r="Y31" s="154"/>
      <c r="Z31" s="101"/>
      <c r="AA31" s="102"/>
      <c r="AB31" s="102"/>
      <c r="AC31" s="102"/>
      <c r="AD31" s="102"/>
      <c r="AE31" s="102"/>
      <c r="AF31" s="102"/>
      <c r="AG31" s="102"/>
      <c r="AI31" s="66"/>
    </row>
    <row r="32" spans="1:35" ht="15" customHeight="1">
      <c r="A32" s="85"/>
      <c r="B32" s="167"/>
      <c r="C32" s="167"/>
      <c r="D32" s="167"/>
      <c r="E32" s="151">
        <v>7</v>
      </c>
      <c r="F32" s="151"/>
      <c r="G32" s="196">
        <v>50</v>
      </c>
      <c r="H32" s="197"/>
      <c r="I32" s="197"/>
      <c r="J32" s="197"/>
      <c r="K32" s="197"/>
      <c r="L32" s="197"/>
      <c r="M32" s="198"/>
      <c r="N32" s="181">
        <v>7000</v>
      </c>
      <c r="O32" s="182"/>
      <c r="P32" s="182"/>
      <c r="Q32" s="182"/>
      <c r="R32" s="183"/>
      <c r="S32" s="152">
        <f>ROUNDDOWN(IF($B$27="電気",$N32*〈炉〉マスタ!$F$27*$I$16,$N32*$I$20*$I$16),0)</f>
        <v>77070</v>
      </c>
      <c r="T32" s="153"/>
      <c r="U32" s="153"/>
      <c r="V32" s="153"/>
      <c r="W32" s="153"/>
      <c r="X32" s="153"/>
      <c r="Y32" s="154"/>
      <c r="Z32" s="101"/>
      <c r="AA32" s="102"/>
      <c r="AB32" s="102"/>
      <c r="AC32" s="102"/>
      <c r="AD32" s="102"/>
      <c r="AE32" s="102"/>
      <c r="AF32" s="102"/>
      <c r="AG32" s="102"/>
      <c r="AI32" s="66"/>
    </row>
    <row r="33" spans="1:35" ht="15" customHeight="1">
      <c r="A33" s="85"/>
      <c r="B33" s="167"/>
      <c r="C33" s="167"/>
      <c r="D33" s="167"/>
      <c r="E33" s="151">
        <v>8</v>
      </c>
      <c r="F33" s="151"/>
      <c r="G33" s="196">
        <v>50</v>
      </c>
      <c r="H33" s="197"/>
      <c r="I33" s="197"/>
      <c r="J33" s="197"/>
      <c r="K33" s="197"/>
      <c r="L33" s="197"/>
      <c r="M33" s="198"/>
      <c r="N33" s="181">
        <v>7000</v>
      </c>
      <c r="O33" s="182"/>
      <c r="P33" s="182"/>
      <c r="Q33" s="182"/>
      <c r="R33" s="183"/>
      <c r="S33" s="152">
        <f>ROUNDDOWN(IF($B$27="電気",$N33*〈炉〉マスタ!$F$27*$I$16,$N33*$I$20*$I$16),0)</f>
        <v>77070</v>
      </c>
      <c r="T33" s="153"/>
      <c r="U33" s="153"/>
      <c r="V33" s="153"/>
      <c r="W33" s="153"/>
      <c r="X33" s="153"/>
      <c r="Y33" s="154"/>
      <c r="Z33" s="101"/>
      <c r="AA33" s="102"/>
      <c r="AB33" s="102"/>
      <c r="AC33" s="102"/>
      <c r="AD33" s="102"/>
      <c r="AE33" s="102"/>
      <c r="AF33" s="102"/>
      <c r="AG33" s="102"/>
      <c r="AI33" s="66"/>
    </row>
    <row r="34" spans="1:35" ht="15" customHeight="1">
      <c r="A34" s="85"/>
      <c r="B34" s="167"/>
      <c r="C34" s="167"/>
      <c r="D34" s="167"/>
      <c r="E34" s="151">
        <v>9</v>
      </c>
      <c r="F34" s="151"/>
      <c r="G34" s="196">
        <v>50</v>
      </c>
      <c r="H34" s="197"/>
      <c r="I34" s="197"/>
      <c r="J34" s="197"/>
      <c r="K34" s="197"/>
      <c r="L34" s="197"/>
      <c r="M34" s="198"/>
      <c r="N34" s="181">
        <v>7000</v>
      </c>
      <c r="O34" s="182"/>
      <c r="P34" s="182"/>
      <c r="Q34" s="182"/>
      <c r="R34" s="183"/>
      <c r="S34" s="152">
        <f>ROUNDDOWN(IF($B$27="電気",$N34*〈炉〉マスタ!$F$27*$I$16,$N34*$I$20*$I$16),0)</f>
        <v>77070</v>
      </c>
      <c r="T34" s="153"/>
      <c r="U34" s="153"/>
      <c r="V34" s="153"/>
      <c r="W34" s="153"/>
      <c r="X34" s="153"/>
      <c r="Y34" s="154"/>
      <c r="Z34" s="101"/>
      <c r="AA34" s="102"/>
      <c r="AB34" s="102"/>
      <c r="AC34" s="102"/>
      <c r="AD34" s="102"/>
      <c r="AE34" s="102"/>
      <c r="AF34" s="102"/>
      <c r="AG34" s="102"/>
      <c r="AI34" s="66"/>
    </row>
    <row r="35" spans="1:35" ht="15" customHeight="1">
      <c r="A35" s="85"/>
      <c r="B35" s="167"/>
      <c r="C35" s="167"/>
      <c r="D35" s="167"/>
      <c r="E35" s="151">
        <v>10</v>
      </c>
      <c r="F35" s="151"/>
      <c r="G35" s="196">
        <v>58</v>
      </c>
      <c r="H35" s="197"/>
      <c r="I35" s="197"/>
      <c r="J35" s="197"/>
      <c r="K35" s="197"/>
      <c r="L35" s="197"/>
      <c r="M35" s="198"/>
      <c r="N35" s="181">
        <v>8000</v>
      </c>
      <c r="O35" s="182"/>
      <c r="P35" s="182"/>
      <c r="Q35" s="182"/>
      <c r="R35" s="183"/>
      <c r="S35" s="152">
        <f>ROUNDDOWN(IF($B$27="電気",$N35*〈炉〉マスタ!$F$27*$I$16,$N35*$I$20*$I$16),0)</f>
        <v>88080</v>
      </c>
      <c r="T35" s="153"/>
      <c r="U35" s="153"/>
      <c r="V35" s="153"/>
      <c r="W35" s="153"/>
      <c r="X35" s="153"/>
      <c r="Y35" s="154"/>
      <c r="Z35" s="101"/>
      <c r="AA35" s="102"/>
      <c r="AB35" s="102"/>
      <c r="AC35" s="102"/>
      <c r="AD35" s="102"/>
      <c r="AE35" s="102"/>
      <c r="AF35" s="102"/>
      <c r="AG35" s="102"/>
      <c r="AI35" s="66"/>
    </row>
    <row r="36" spans="1:35" ht="15" customHeight="1">
      <c r="A36" s="85"/>
      <c r="B36" s="167"/>
      <c r="C36" s="167"/>
      <c r="D36" s="167"/>
      <c r="E36" s="151">
        <v>11</v>
      </c>
      <c r="F36" s="151"/>
      <c r="G36" s="196">
        <v>58</v>
      </c>
      <c r="H36" s="197"/>
      <c r="I36" s="197"/>
      <c r="J36" s="197"/>
      <c r="K36" s="197"/>
      <c r="L36" s="197"/>
      <c r="M36" s="198"/>
      <c r="N36" s="181">
        <v>8000</v>
      </c>
      <c r="O36" s="182"/>
      <c r="P36" s="182"/>
      <c r="Q36" s="182"/>
      <c r="R36" s="183"/>
      <c r="S36" s="152">
        <f>ROUNDDOWN(IF($B$27="電気",$N36*〈炉〉マスタ!$F$27*$I$16,$N36*$I$20*$I$16),0)</f>
        <v>88080</v>
      </c>
      <c r="T36" s="153"/>
      <c r="U36" s="153"/>
      <c r="V36" s="153"/>
      <c r="W36" s="153"/>
      <c r="X36" s="153"/>
      <c r="Y36" s="154"/>
      <c r="Z36" s="101"/>
      <c r="AA36" s="102"/>
      <c r="AB36" s="102"/>
      <c r="AC36" s="102"/>
      <c r="AD36" s="102"/>
      <c r="AE36" s="102"/>
      <c r="AF36" s="102"/>
      <c r="AG36" s="102"/>
      <c r="AI36" s="66"/>
    </row>
    <row r="37" spans="1:35" ht="15" customHeight="1">
      <c r="A37" s="85"/>
      <c r="B37" s="167"/>
      <c r="C37" s="167"/>
      <c r="D37" s="167"/>
      <c r="E37" s="151">
        <v>12</v>
      </c>
      <c r="F37" s="151"/>
      <c r="G37" s="196">
        <v>58</v>
      </c>
      <c r="H37" s="197"/>
      <c r="I37" s="197"/>
      <c r="J37" s="197"/>
      <c r="K37" s="197"/>
      <c r="L37" s="197"/>
      <c r="M37" s="198"/>
      <c r="N37" s="181">
        <v>8000</v>
      </c>
      <c r="O37" s="182"/>
      <c r="P37" s="182"/>
      <c r="Q37" s="182"/>
      <c r="R37" s="183"/>
      <c r="S37" s="152">
        <f>ROUNDDOWN(IF($B$27="電気",$N37*〈炉〉マスタ!$F$27*$I$16,$N37*$I$20*$I$16),0)</f>
        <v>88080</v>
      </c>
      <c r="T37" s="153"/>
      <c r="U37" s="153"/>
      <c r="V37" s="153"/>
      <c r="W37" s="153"/>
      <c r="X37" s="153"/>
      <c r="Y37" s="154"/>
      <c r="Z37" s="216" t="s">
        <v>301</v>
      </c>
      <c r="AA37" s="216"/>
      <c r="AB37" s="216"/>
      <c r="AC37" s="216"/>
      <c r="AD37" s="216"/>
      <c r="AE37" s="216"/>
      <c r="AF37" s="216"/>
      <c r="AG37" s="102"/>
      <c r="AI37" s="66"/>
    </row>
    <row r="38" spans="1:35" ht="15" customHeight="1">
      <c r="A38" s="85"/>
      <c r="B38" s="167"/>
      <c r="C38" s="167"/>
      <c r="D38" s="167"/>
      <c r="E38" s="151">
        <v>1</v>
      </c>
      <c r="F38" s="151"/>
      <c r="G38" s="196">
        <v>50</v>
      </c>
      <c r="H38" s="197"/>
      <c r="I38" s="197"/>
      <c r="J38" s="197"/>
      <c r="K38" s="197"/>
      <c r="L38" s="197"/>
      <c r="M38" s="198"/>
      <c r="N38" s="181">
        <v>7000</v>
      </c>
      <c r="O38" s="182"/>
      <c r="P38" s="182"/>
      <c r="Q38" s="182"/>
      <c r="R38" s="183"/>
      <c r="S38" s="152">
        <f>ROUNDDOWN(IF($B$27="電気",$N38*〈炉〉マスタ!$F$27*$I$16,$N38*$I$20*$I$16),0)</f>
        <v>77070</v>
      </c>
      <c r="T38" s="153"/>
      <c r="U38" s="153"/>
      <c r="V38" s="153"/>
      <c r="W38" s="153"/>
      <c r="X38" s="153"/>
      <c r="Y38" s="154"/>
      <c r="Z38" s="216"/>
      <c r="AA38" s="216"/>
      <c r="AB38" s="216"/>
      <c r="AC38" s="216"/>
      <c r="AD38" s="216"/>
      <c r="AE38" s="216"/>
      <c r="AF38" s="216"/>
      <c r="AG38" s="102"/>
      <c r="AI38" s="66"/>
    </row>
    <row r="39" spans="1:35" ht="15" customHeight="1">
      <c r="A39" s="85"/>
      <c r="B39" s="167"/>
      <c r="C39" s="167"/>
      <c r="D39" s="167"/>
      <c r="E39" s="151">
        <v>2</v>
      </c>
      <c r="F39" s="151"/>
      <c r="G39" s="196">
        <v>50</v>
      </c>
      <c r="H39" s="197"/>
      <c r="I39" s="197"/>
      <c r="J39" s="197"/>
      <c r="K39" s="197"/>
      <c r="L39" s="197"/>
      <c r="M39" s="198"/>
      <c r="N39" s="181">
        <v>7000</v>
      </c>
      <c r="O39" s="182"/>
      <c r="P39" s="182"/>
      <c r="Q39" s="182"/>
      <c r="R39" s="183"/>
      <c r="S39" s="152">
        <f>ROUNDDOWN(IF($B$27="電気",$N39*〈炉〉マスタ!$F$27*$I$16,$N39*$I$20*$I$16),0)</f>
        <v>77070</v>
      </c>
      <c r="T39" s="153"/>
      <c r="U39" s="153"/>
      <c r="V39" s="153"/>
      <c r="W39" s="153"/>
      <c r="X39" s="153"/>
      <c r="Y39" s="154"/>
      <c r="Z39" s="216"/>
      <c r="AA39" s="216"/>
      <c r="AB39" s="216"/>
      <c r="AC39" s="216"/>
      <c r="AD39" s="216"/>
      <c r="AE39" s="216"/>
      <c r="AF39" s="216"/>
      <c r="AG39" s="102"/>
      <c r="AI39" s="66"/>
    </row>
    <row r="40" spans="1:35" ht="15" customHeight="1" thickBot="1">
      <c r="A40" s="85"/>
      <c r="B40" s="167"/>
      <c r="C40" s="167"/>
      <c r="D40" s="167"/>
      <c r="E40" s="168">
        <v>3</v>
      </c>
      <c r="F40" s="168"/>
      <c r="G40" s="196">
        <v>50</v>
      </c>
      <c r="H40" s="197"/>
      <c r="I40" s="197"/>
      <c r="J40" s="197"/>
      <c r="K40" s="197"/>
      <c r="L40" s="197"/>
      <c r="M40" s="198"/>
      <c r="N40" s="184">
        <v>7000</v>
      </c>
      <c r="O40" s="185"/>
      <c r="P40" s="185"/>
      <c r="Q40" s="185"/>
      <c r="R40" s="186"/>
      <c r="S40" s="208">
        <f>ROUNDDOWN(IF($B$27="電気",$N40*〈炉〉マスタ!$F$27*$I$16,$N40*$I$20*$I$16),0)</f>
        <v>77070</v>
      </c>
      <c r="T40" s="209"/>
      <c r="U40" s="209"/>
      <c r="V40" s="209"/>
      <c r="W40" s="209"/>
      <c r="X40" s="209"/>
      <c r="Y40" s="210"/>
      <c r="Z40" s="216"/>
      <c r="AA40" s="216"/>
      <c r="AB40" s="216"/>
      <c r="AC40" s="216"/>
      <c r="AD40" s="216"/>
      <c r="AE40" s="216"/>
      <c r="AF40" s="216"/>
      <c r="AG40" s="102"/>
      <c r="AI40" s="66"/>
    </row>
    <row r="41" spans="1:35" ht="15" customHeight="1" thickTop="1">
      <c r="A41" s="85"/>
      <c r="B41" s="167"/>
      <c r="C41" s="167"/>
      <c r="D41" s="167"/>
      <c r="E41" s="166" t="s">
        <v>0</v>
      </c>
      <c r="F41" s="166"/>
      <c r="G41" s="220">
        <f>SUM(G29:M40)</f>
        <v>624</v>
      </c>
      <c r="H41" s="221"/>
      <c r="I41" s="221"/>
      <c r="J41" s="221"/>
      <c r="K41" s="221"/>
      <c r="L41" s="221"/>
      <c r="M41" s="222"/>
      <c r="N41" s="187">
        <f>SUM(N29:R40)</f>
        <v>87000</v>
      </c>
      <c r="O41" s="188"/>
      <c r="P41" s="188"/>
      <c r="Q41" s="188"/>
      <c r="R41" s="189"/>
      <c r="S41" s="211">
        <f>SUM(S29:Y40)</f>
        <v>957870</v>
      </c>
      <c r="T41" s="212"/>
      <c r="U41" s="212"/>
      <c r="V41" s="212"/>
      <c r="W41" s="212"/>
      <c r="X41" s="212"/>
      <c r="Y41" s="213"/>
      <c r="Z41" s="216"/>
      <c r="AA41" s="216"/>
      <c r="AB41" s="216"/>
      <c r="AC41" s="216"/>
      <c r="AD41" s="216"/>
      <c r="AE41" s="216"/>
      <c r="AF41" s="216"/>
      <c r="AG41" s="102"/>
      <c r="AI41" s="66"/>
    </row>
    <row r="42" spans="1:35" ht="15" customHeight="1">
      <c r="A42" s="68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55"/>
      <c r="Q42" s="156"/>
      <c r="R42" s="156"/>
      <c r="S42" s="156"/>
      <c r="T42" s="156"/>
      <c r="U42" s="156"/>
      <c r="V42" s="156"/>
      <c r="W42" s="156"/>
      <c r="X42" s="156"/>
      <c r="Y42" s="156"/>
      <c r="Z42" s="157"/>
      <c r="AA42" s="157"/>
      <c r="AB42" s="157"/>
      <c r="AC42" s="157"/>
      <c r="AD42" s="157"/>
      <c r="AE42" s="157"/>
      <c r="AF42" s="157"/>
      <c r="AG42" s="158"/>
    </row>
    <row r="43" spans="1:35" s="67" customFormat="1" ht="15" customHeight="1">
      <c r="A43" s="68"/>
      <c r="B43" s="165"/>
      <c r="C43" s="165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159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8"/>
      <c r="AI43" s="120"/>
    </row>
    <row r="44" spans="1:35" ht="12" customHeight="1">
      <c r="AH44" s="67"/>
    </row>
    <row r="45" spans="1:35" ht="3.75" customHeight="1"/>
    <row r="48" spans="1:35" ht="13.5" customHeight="1"/>
    <row r="70" ht="13.5" customHeight="1"/>
    <row r="101" spans="35:35" s="67" customFormat="1" ht="13.5" customHeight="1">
      <c r="AI101" s="120"/>
    </row>
    <row r="116" spans="35:35" s="67" customFormat="1" ht="13.5" customHeight="1">
      <c r="AI116" s="120"/>
    </row>
    <row r="136" spans="35:35" s="67" customFormat="1" ht="13.5" customHeight="1">
      <c r="AI136" s="120"/>
    </row>
    <row r="138" spans="35:35" s="67" customFormat="1" ht="13.5" customHeight="1">
      <c r="AI138" s="120"/>
    </row>
  </sheetData>
  <sheetProtection algorithmName="SHA-512" hashValue="jRgZMPz8Zch34smR7VTen6/WDT37CKq8c2VYkE0dxFA1qERp4dWbLv0FlKsQlATfdIvqmrRKCCJIs5u9zS4Nxg==" saltValue="qlPRZNUIb/vcMffXgNJ3ag==" spinCount="100000" sheet="1" objects="1" scenarios="1" selectLockedCells="1"/>
  <mergeCells count="108"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</mergeCells>
  <phoneticPr fontId="11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67" customWidth="1"/>
    <col min="33" max="33" width="0.81640625" style="67" customWidth="1"/>
    <col min="34" max="34" width="3.453125" style="66" customWidth="1"/>
    <col min="35" max="35" width="4.36328125" style="66" bestFit="1" customWidth="1"/>
    <col min="36" max="36" width="9.1796875" style="66" bestFit="1" customWidth="1"/>
    <col min="37" max="42" width="9" style="66"/>
    <col min="43" max="43" width="13.6328125" style="66" customWidth="1"/>
    <col min="44" max="46" width="9" style="66"/>
    <col min="47" max="47" width="5.1796875" style="66" customWidth="1"/>
    <col min="48" max="50" width="9" style="66"/>
    <col min="51" max="51" width="2.90625" style="66" customWidth="1"/>
    <col min="52" max="16384" width="9" style="66"/>
  </cols>
  <sheetData>
    <row r="1" spans="1:46" ht="34.5" customHeight="1">
      <c r="A1" s="124" t="s">
        <v>305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6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</row>
    <row r="2" spans="1:46" ht="34.5" customHeight="1">
      <c r="I2" s="68"/>
      <c r="J2" s="68"/>
      <c r="K2" s="68"/>
      <c r="L2" s="68"/>
      <c r="M2" s="68"/>
      <c r="N2" s="68"/>
      <c r="O2" s="68"/>
      <c r="P2" s="68"/>
      <c r="Q2" s="68"/>
      <c r="R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I2" s="69"/>
    </row>
    <row r="3" spans="1:46" ht="53.25" customHeight="1">
      <c r="I3" s="70"/>
      <c r="J3" s="70"/>
      <c r="K3" s="70"/>
      <c r="L3" s="70"/>
      <c r="M3" s="70"/>
      <c r="N3" s="70"/>
      <c r="O3" s="70"/>
      <c r="P3" s="70"/>
      <c r="Q3" s="70"/>
      <c r="R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68"/>
      <c r="AI3" s="69"/>
    </row>
    <row r="4" spans="1:46" ht="15" customHeight="1">
      <c r="B4" s="125"/>
      <c r="C4" s="126"/>
      <c r="D4" s="126"/>
      <c r="E4" s="127"/>
      <c r="F4" s="128" t="s">
        <v>299</v>
      </c>
      <c r="G4" s="129"/>
      <c r="H4" s="129"/>
      <c r="I4" s="129"/>
      <c r="J4" s="129"/>
      <c r="K4" s="129"/>
      <c r="L4" s="70"/>
      <c r="M4" s="70"/>
      <c r="N4" s="70"/>
      <c r="O4" s="70"/>
      <c r="P4" s="70"/>
      <c r="Q4" s="70"/>
      <c r="R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68"/>
      <c r="AI4" s="69"/>
    </row>
    <row r="5" spans="1:46" ht="15" customHeight="1">
      <c r="A5" s="67" t="s">
        <v>248</v>
      </c>
      <c r="I5" s="70"/>
      <c r="J5" s="70"/>
      <c r="K5" s="70"/>
      <c r="L5" s="70"/>
      <c r="M5" s="70"/>
      <c r="N5" s="70"/>
      <c r="O5" s="70"/>
      <c r="P5" s="70"/>
      <c r="Q5" s="70"/>
      <c r="R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68"/>
      <c r="AI5" s="69"/>
    </row>
    <row r="6" spans="1:46" ht="15" customHeight="1">
      <c r="B6" s="131" t="s">
        <v>250</v>
      </c>
      <c r="C6" s="132"/>
      <c r="D6" s="132"/>
      <c r="E6" s="132"/>
      <c r="F6" s="132"/>
      <c r="G6" s="132"/>
      <c r="H6" s="133"/>
      <c r="I6" s="136" t="s">
        <v>313</v>
      </c>
      <c r="J6" s="137"/>
      <c r="K6" s="137"/>
      <c r="L6" s="137"/>
      <c r="M6" s="137"/>
      <c r="N6" s="137"/>
      <c r="O6" s="137"/>
      <c r="P6" s="137"/>
      <c r="Q6" s="137"/>
      <c r="R6" s="138"/>
      <c r="S6" s="134"/>
      <c r="T6" s="135"/>
      <c r="U6" s="135"/>
      <c r="V6" s="135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71"/>
      <c r="AI6" s="69"/>
    </row>
    <row r="7" spans="1:46" ht="15" customHeight="1">
      <c r="B7" s="140" t="str">
        <f>IF(I6="導入予定設備","様式 c-2-2-1　NO.","様式 c-2-2-2　NO.")</f>
        <v>様式 c-2-2-1　NO.</v>
      </c>
      <c r="C7" s="141"/>
      <c r="D7" s="141"/>
      <c r="E7" s="141"/>
      <c r="F7" s="141"/>
      <c r="G7" s="141"/>
      <c r="H7" s="142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66"/>
      <c r="T7" s="143" t="s">
        <v>288</v>
      </c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I7" s="69"/>
    </row>
    <row r="8" spans="1:46" ht="3" customHeight="1">
      <c r="B8" s="72"/>
      <c r="C8" s="72"/>
      <c r="D8" s="72"/>
      <c r="E8" s="72"/>
      <c r="F8" s="72"/>
      <c r="G8" s="72"/>
      <c r="H8" s="72"/>
      <c r="I8" s="73"/>
      <c r="J8" s="73"/>
      <c r="K8" s="73"/>
      <c r="L8" s="73"/>
      <c r="M8" s="73"/>
      <c r="N8" s="73"/>
      <c r="O8" s="73"/>
      <c r="P8" s="73"/>
      <c r="Q8" s="73"/>
      <c r="R8" s="73"/>
      <c r="S8" s="74"/>
      <c r="T8" s="74"/>
      <c r="U8" s="74"/>
      <c r="V8" s="74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68"/>
      <c r="AI8" s="69"/>
    </row>
    <row r="9" spans="1:46" ht="15" customHeight="1">
      <c r="A9" s="67" t="s">
        <v>1</v>
      </c>
      <c r="B9" s="74"/>
      <c r="C9" s="74"/>
      <c r="D9" s="74"/>
      <c r="E9" s="74"/>
      <c r="F9" s="74"/>
      <c r="G9" s="74"/>
      <c r="H9" s="74"/>
      <c r="I9" s="76"/>
      <c r="J9" s="76"/>
      <c r="K9" s="76"/>
      <c r="L9" s="76"/>
      <c r="M9" s="76"/>
      <c r="N9" s="76"/>
      <c r="O9" s="76"/>
      <c r="P9" s="76"/>
      <c r="Q9" s="76"/>
      <c r="R9" s="76"/>
      <c r="S9" s="74"/>
      <c r="T9" s="74"/>
      <c r="U9" s="74"/>
      <c r="V9" s="74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68"/>
      <c r="AI9" s="69"/>
    </row>
    <row r="10" spans="1:46" ht="15" customHeight="1">
      <c r="B10" s="130" t="s">
        <v>306</v>
      </c>
      <c r="C10" s="130"/>
      <c r="D10" s="130"/>
      <c r="E10" s="130"/>
      <c r="F10" s="130"/>
      <c r="G10" s="130"/>
      <c r="H10" s="130"/>
      <c r="I10" s="223" t="s">
        <v>196</v>
      </c>
      <c r="J10" s="224"/>
      <c r="K10" s="224"/>
      <c r="L10" s="224"/>
      <c r="M10" s="224"/>
      <c r="N10" s="224"/>
      <c r="O10" s="224"/>
      <c r="P10" s="224"/>
      <c r="Q10" s="224"/>
      <c r="R10" s="224"/>
      <c r="S10" s="77"/>
      <c r="T10" s="143" t="s">
        <v>307</v>
      </c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I10" s="69"/>
      <c r="AM10" s="69"/>
    </row>
    <row r="11" spans="1:46" ht="30" customHeight="1">
      <c r="B11" s="130" t="s">
        <v>2</v>
      </c>
      <c r="C11" s="130"/>
      <c r="D11" s="130"/>
      <c r="E11" s="130"/>
      <c r="F11" s="130"/>
      <c r="G11" s="130"/>
      <c r="H11" s="130"/>
      <c r="I11" s="223" t="s">
        <v>219</v>
      </c>
      <c r="J11" s="224"/>
      <c r="K11" s="224"/>
      <c r="L11" s="224"/>
      <c r="M11" s="224"/>
      <c r="N11" s="224"/>
      <c r="O11" s="224"/>
      <c r="P11" s="224"/>
      <c r="Q11" s="224"/>
      <c r="R11" s="224"/>
      <c r="S11" s="78"/>
      <c r="T11" s="143" t="s">
        <v>289</v>
      </c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I11" s="69"/>
      <c r="AM11" s="69"/>
    </row>
    <row r="12" spans="1:46" ht="15" customHeight="1">
      <c r="B12" s="130" t="s">
        <v>314</v>
      </c>
      <c r="C12" s="130"/>
      <c r="D12" s="130"/>
      <c r="E12" s="130"/>
      <c r="F12" s="130"/>
      <c r="G12" s="130"/>
      <c r="H12" s="130"/>
      <c r="I12" s="223" t="s">
        <v>303</v>
      </c>
      <c r="J12" s="224"/>
      <c r="K12" s="224"/>
      <c r="L12" s="224"/>
      <c r="M12" s="224"/>
      <c r="N12" s="224"/>
      <c r="O12" s="224"/>
      <c r="P12" s="224"/>
      <c r="Q12" s="224"/>
      <c r="R12" s="224"/>
      <c r="S12" s="78"/>
      <c r="T12" s="143" t="s">
        <v>290</v>
      </c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I12" s="69"/>
      <c r="AM12" s="69"/>
    </row>
    <row r="13" spans="1:46" ht="15" customHeight="1">
      <c r="B13" s="74"/>
      <c r="C13" s="74"/>
      <c r="D13" s="74"/>
      <c r="E13" s="74"/>
      <c r="F13" s="74"/>
      <c r="G13" s="74"/>
      <c r="H13" s="74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68"/>
    </row>
    <row r="14" spans="1:46" ht="15" customHeight="1">
      <c r="A14" s="62"/>
      <c r="B14" s="164" t="s">
        <v>297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63"/>
      <c r="AI14" s="82"/>
      <c r="AJ14" s="82"/>
      <c r="AK14" s="82"/>
      <c r="AL14" s="82"/>
      <c r="AM14" s="83"/>
      <c r="AN14" s="83"/>
      <c r="AO14" s="83"/>
      <c r="AP14" s="63"/>
      <c r="AQ14" s="63"/>
      <c r="AR14" s="63"/>
      <c r="AS14" s="63"/>
      <c r="AT14" s="63"/>
    </row>
    <row r="15" spans="1:46" ht="15" customHeight="1">
      <c r="A15" s="62" t="s">
        <v>282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1"/>
    </row>
    <row r="16" spans="1:46" ht="22" customHeight="1">
      <c r="A16" s="85"/>
      <c r="B16" s="237" t="s">
        <v>197</v>
      </c>
      <c r="C16" s="238"/>
      <c r="D16" s="238"/>
      <c r="E16" s="238"/>
      <c r="F16" s="238"/>
      <c r="G16" s="238"/>
      <c r="H16" s="239"/>
      <c r="I16" s="175">
        <v>0.4</v>
      </c>
      <c r="J16" s="175"/>
      <c r="K16" s="175"/>
      <c r="L16" s="175"/>
      <c r="M16" s="175"/>
      <c r="N16" s="175"/>
      <c r="O16" s="175"/>
      <c r="P16" s="175"/>
      <c r="Q16" s="175"/>
      <c r="R16" s="225"/>
      <c r="S16" s="77"/>
      <c r="T16" s="144" t="s">
        <v>296</v>
      </c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</row>
    <row r="17" spans="1:35" ht="30" customHeight="1">
      <c r="A17" s="85"/>
      <c r="B17" s="130" t="s">
        <v>217</v>
      </c>
      <c r="C17" s="130"/>
      <c r="D17" s="130"/>
      <c r="E17" s="130"/>
      <c r="F17" s="130"/>
      <c r="G17" s="130"/>
      <c r="H17" s="130"/>
      <c r="I17" s="148">
        <v>2</v>
      </c>
      <c r="J17" s="149"/>
      <c r="K17" s="149"/>
      <c r="L17" s="149"/>
      <c r="M17" s="149"/>
      <c r="N17" s="149"/>
      <c r="O17" s="150"/>
      <c r="P17" s="145" t="s">
        <v>199</v>
      </c>
      <c r="Q17" s="146"/>
      <c r="R17" s="146"/>
      <c r="S17" s="77"/>
      <c r="T17" s="144" t="s">
        <v>291</v>
      </c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</row>
    <row r="18" spans="1:35" ht="15" customHeight="1">
      <c r="A18" s="85"/>
      <c r="B18" s="160" t="s">
        <v>283</v>
      </c>
      <c r="C18" s="130"/>
      <c r="D18" s="130"/>
      <c r="E18" s="130"/>
      <c r="F18" s="130"/>
      <c r="G18" s="130"/>
      <c r="H18" s="130"/>
      <c r="I18" s="177" t="s">
        <v>304</v>
      </c>
      <c r="J18" s="177"/>
      <c r="K18" s="177"/>
      <c r="L18" s="177"/>
      <c r="M18" s="177"/>
      <c r="N18" s="177"/>
      <c r="O18" s="177"/>
      <c r="P18" s="177"/>
      <c r="Q18" s="177"/>
      <c r="R18" s="240"/>
      <c r="S18" s="121"/>
      <c r="T18" s="143" t="s">
        <v>292</v>
      </c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</row>
    <row r="19" spans="1:35" ht="15" customHeight="1">
      <c r="A19" s="85"/>
      <c r="B19" s="86"/>
      <c r="C19" s="161" t="s">
        <v>284</v>
      </c>
      <c r="D19" s="162"/>
      <c r="E19" s="162"/>
      <c r="F19" s="162"/>
      <c r="G19" s="162"/>
      <c r="H19" s="163"/>
      <c r="I19" s="169">
        <f>VLOOKUP($I$18,〈炉〉マスタ!$F$6:$K$24,2,FALSE)</f>
        <v>50.1</v>
      </c>
      <c r="J19" s="170"/>
      <c r="K19" s="170"/>
      <c r="L19" s="170"/>
      <c r="M19" s="170"/>
      <c r="N19" s="170"/>
      <c r="O19" s="171"/>
      <c r="P19" s="172" t="str">
        <f>VLOOKUP($I$18,〈炉〉マスタ!$F$6:$K$24,4,FALSE)</f>
        <v>MJ/kg</v>
      </c>
      <c r="Q19" s="173"/>
      <c r="R19" s="173"/>
      <c r="S19" s="121"/>
      <c r="T19" s="143" t="s">
        <v>293</v>
      </c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</row>
    <row r="20" spans="1:35" ht="15" customHeight="1">
      <c r="A20" s="85"/>
      <c r="B20" s="89"/>
      <c r="C20" s="161" t="s">
        <v>285</v>
      </c>
      <c r="D20" s="162"/>
      <c r="E20" s="162"/>
      <c r="F20" s="162"/>
      <c r="G20" s="162"/>
      <c r="H20" s="163"/>
      <c r="I20" s="169">
        <f>VLOOKUP($I$18,〈炉〉マスタ!$F$6:$K$24,3,FALSE)</f>
        <v>46.4</v>
      </c>
      <c r="J20" s="170"/>
      <c r="K20" s="170"/>
      <c r="L20" s="170"/>
      <c r="M20" s="170"/>
      <c r="N20" s="170"/>
      <c r="O20" s="171"/>
      <c r="P20" s="172" t="str">
        <f>VLOOKUP($I$18,〈炉〉マスタ!$F$6:$K$24,4,FALSE)</f>
        <v>MJ/kg</v>
      </c>
      <c r="Q20" s="173"/>
      <c r="R20" s="173"/>
      <c r="S20" s="121"/>
      <c r="T20" s="143" t="s">
        <v>294</v>
      </c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</row>
    <row r="21" spans="1:35" ht="3" customHeight="1">
      <c r="A21" s="85"/>
      <c r="B21" s="79"/>
      <c r="C21" s="105"/>
      <c r="D21" s="105"/>
      <c r="E21" s="105"/>
      <c r="F21" s="105"/>
      <c r="G21" s="105"/>
      <c r="H21" s="105"/>
      <c r="I21" s="106"/>
      <c r="J21" s="106"/>
      <c r="K21" s="106"/>
      <c r="L21" s="106"/>
      <c r="M21" s="106"/>
      <c r="N21" s="106"/>
      <c r="O21" s="106"/>
      <c r="P21" s="107"/>
      <c r="Q21" s="107"/>
      <c r="R21" s="107"/>
      <c r="S21" s="122"/>
      <c r="T21" s="122"/>
      <c r="U21" s="122"/>
      <c r="V21" s="122"/>
      <c r="W21" s="108"/>
      <c r="X21" s="108"/>
      <c r="Y21" s="108"/>
      <c r="Z21" s="108"/>
      <c r="AA21" s="108"/>
      <c r="AB21" s="108"/>
      <c r="AC21" s="108"/>
      <c r="AD21" s="122"/>
      <c r="AE21" s="122"/>
      <c r="AF21" s="122"/>
      <c r="AG21" s="71"/>
    </row>
    <row r="22" spans="1:35" ht="15" customHeight="1">
      <c r="A22" s="62" t="s">
        <v>286</v>
      </c>
      <c r="B22" s="84"/>
      <c r="C22" s="84"/>
      <c r="D22" s="84"/>
      <c r="E22" s="94"/>
      <c r="F22" s="94"/>
      <c r="G22" s="94"/>
      <c r="H22" s="9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122"/>
      <c r="T22" s="122"/>
      <c r="U22" s="122"/>
      <c r="V22" s="122"/>
      <c r="W22" s="72"/>
      <c r="X22" s="72"/>
      <c r="Y22" s="72"/>
      <c r="Z22" s="72"/>
      <c r="AA22" s="72"/>
      <c r="AB22" s="72"/>
      <c r="AC22" s="72"/>
      <c r="AD22" s="122"/>
      <c r="AE22" s="122"/>
      <c r="AF22" s="122"/>
      <c r="AG22" s="71"/>
      <c r="AI22" s="69"/>
    </row>
    <row r="23" spans="1:35" ht="15" customHeight="1">
      <c r="A23" s="85"/>
      <c r="B23" s="130" t="s">
        <v>216</v>
      </c>
      <c r="C23" s="130"/>
      <c r="D23" s="130"/>
      <c r="E23" s="130"/>
      <c r="F23" s="130"/>
      <c r="G23" s="130"/>
      <c r="H23" s="130"/>
      <c r="I23" s="178">
        <f>既存設備!I23</f>
        <v>624</v>
      </c>
      <c r="J23" s="179"/>
      <c r="K23" s="179"/>
      <c r="L23" s="179"/>
      <c r="M23" s="179"/>
      <c r="N23" s="179"/>
      <c r="O23" s="179"/>
      <c r="P23" s="179"/>
      <c r="Q23" s="179"/>
      <c r="R23" s="180"/>
      <c r="S23" s="134"/>
      <c r="T23" s="135"/>
      <c r="U23" s="135"/>
      <c r="V23" s="135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71"/>
    </row>
    <row r="24" spans="1:35" ht="15" customHeight="1">
      <c r="A24" s="85"/>
      <c r="B24" s="130" t="s">
        <v>251</v>
      </c>
      <c r="C24" s="130"/>
      <c r="D24" s="130"/>
      <c r="E24" s="130"/>
      <c r="F24" s="130"/>
      <c r="G24" s="130"/>
      <c r="H24" s="130"/>
      <c r="I24" s="219">
        <v>1</v>
      </c>
      <c r="J24" s="219"/>
      <c r="K24" s="219"/>
      <c r="L24" s="219"/>
      <c r="M24" s="219"/>
      <c r="N24" s="219"/>
      <c r="O24" s="219"/>
      <c r="P24" s="217" t="s">
        <v>302</v>
      </c>
      <c r="Q24" s="217"/>
      <c r="R24" s="218"/>
      <c r="S24" s="77"/>
      <c r="T24" s="143" t="s">
        <v>295</v>
      </c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</row>
    <row r="25" spans="1:35" ht="3" customHeight="1">
      <c r="A25" s="68"/>
      <c r="B25" s="95"/>
      <c r="C25" s="95"/>
      <c r="D25" s="95"/>
      <c r="E25" s="95"/>
      <c r="F25" s="95"/>
      <c r="G25" s="95"/>
      <c r="H25" s="95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95"/>
      <c r="T25" s="95"/>
      <c r="U25" s="95"/>
      <c r="V25" s="95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68"/>
    </row>
    <row r="26" spans="1:35">
      <c r="A26" s="68" t="s">
        <v>287</v>
      </c>
      <c r="B26" s="76"/>
      <c r="C26" s="76"/>
      <c r="D26" s="76"/>
      <c r="E26" s="76"/>
      <c r="F26" s="76"/>
      <c r="G26" s="214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68"/>
    </row>
    <row r="27" spans="1:35" ht="15" customHeight="1">
      <c r="A27" s="85"/>
      <c r="B27" s="167" t="str">
        <f>VLOOKUP($I$18,〈炉〉マスタ!$F$6:$K$24,6,FALSE)</f>
        <v>ガス</v>
      </c>
      <c r="C27" s="167"/>
      <c r="D27" s="167"/>
      <c r="E27" s="130" t="s">
        <v>3</v>
      </c>
      <c r="F27" s="131"/>
      <c r="G27" s="199" t="s">
        <v>202</v>
      </c>
      <c r="H27" s="200"/>
      <c r="I27" s="200"/>
      <c r="J27" s="200"/>
      <c r="K27" s="200"/>
      <c r="L27" s="200"/>
      <c r="M27" s="201"/>
      <c r="N27" s="245" t="s">
        <v>7</v>
      </c>
      <c r="O27" s="245"/>
      <c r="P27" s="245"/>
      <c r="Q27" s="245"/>
      <c r="R27" s="245"/>
      <c r="S27" s="245"/>
      <c r="T27" s="245"/>
      <c r="U27" s="109"/>
      <c r="V27" s="109"/>
      <c r="W27" s="109"/>
      <c r="X27" s="109"/>
      <c r="Y27" s="109"/>
      <c r="Z27" s="71"/>
      <c r="AA27" s="66"/>
      <c r="AB27" s="69"/>
      <c r="AC27" s="66"/>
      <c r="AD27" s="66"/>
      <c r="AE27" s="66"/>
      <c r="AF27" s="66"/>
      <c r="AG27" s="66"/>
    </row>
    <row r="28" spans="1:35" ht="15" customHeight="1" thickBot="1">
      <c r="A28" s="85"/>
      <c r="B28" s="167"/>
      <c r="C28" s="167"/>
      <c r="D28" s="167"/>
      <c r="E28" s="130"/>
      <c r="F28" s="131"/>
      <c r="G28" s="250" t="s">
        <v>201</v>
      </c>
      <c r="H28" s="251"/>
      <c r="I28" s="251"/>
      <c r="J28" s="251"/>
      <c r="K28" s="251"/>
      <c r="L28" s="251"/>
      <c r="M28" s="252"/>
      <c r="N28" s="246" t="str">
        <f>VLOOKUP($I$18,〈炉〉マスタ!$F$6:$K$24,5,FALSE)</f>
        <v>kg</v>
      </c>
      <c r="O28" s="246"/>
      <c r="P28" s="246"/>
      <c r="Q28" s="246"/>
      <c r="R28" s="246"/>
      <c r="S28" s="246"/>
      <c r="T28" s="246"/>
      <c r="U28" s="100"/>
      <c r="V28" s="100"/>
      <c r="W28" s="100"/>
      <c r="X28" s="100"/>
      <c r="Y28" s="100"/>
      <c r="Z28" s="71"/>
      <c r="AA28" s="66"/>
      <c r="AB28" s="110"/>
      <c r="AC28" s="111"/>
      <c r="AD28" s="66"/>
      <c r="AE28" s="66"/>
      <c r="AF28" s="66"/>
      <c r="AG28" s="66"/>
    </row>
    <row r="29" spans="1:35" ht="15" customHeight="1" thickTop="1">
      <c r="A29" s="85"/>
      <c r="B29" s="167"/>
      <c r="C29" s="167"/>
      <c r="D29" s="167"/>
      <c r="E29" s="151">
        <v>4</v>
      </c>
      <c r="F29" s="151"/>
      <c r="G29" s="229">
        <f>既存設備!S29</f>
        <v>77070</v>
      </c>
      <c r="H29" s="230"/>
      <c r="I29" s="230"/>
      <c r="J29" s="230"/>
      <c r="K29" s="230"/>
      <c r="L29" s="230"/>
      <c r="M29" s="230"/>
      <c r="N29" s="247">
        <f>ROUNDDOWN(IF($B$27="電気",$G29/$I$16/〈炉〉マスタ!$F$27,$G29/$I$16/$I$20),1)</f>
        <v>4152.3999999999996</v>
      </c>
      <c r="O29" s="248"/>
      <c r="P29" s="248"/>
      <c r="Q29" s="248"/>
      <c r="R29" s="248"/>
      <c r="S29" s="248"/>
      <c r="T29" s="249"/>
      <c r="U29" s="112"/>
      <c r="V29" s="112"/>
      <c r="W29" s="112"/>
      <c r="X29" s="112"/>
      <c r="Y29" s="112"/>
      <c r="Z29" s="71"/>
      <c r="AA29" s="66"/>
      <c r="AB29" s="113"/>
      <c r="AC29" s="114"/>
      <c r="AD29" s="66"/>
      <c r="AE29" s="66"/>
      <c r="AF29" s="66"/>
      <c r="AG29" s="66"/>
    </row>
    <row r="30" spans="1:35" ht="15" customHeight="1">
      <c r="A30" s="85"/>
      <c r="B30" s="167"/>
      <c r="C30" s="167"/>
      <c r="D30" s="167"/>
      <c r="E30" s="151">
        <v>5</v>
      </c>
      <c r="F30" s="151"/>
      <c r="G30" s="229">
        <f>既存設備!S30</f>
        <v>77070</v>
      </c>
      <c r="H30" s="230"/>
      <c r="I30" s="230"/>
      <c r="J30" s="230"/>
      <c r="K30" s="230"/>
      <c r="L30" s="230"/>
      <c r="M30" s="230"/>
      <c r="N30" s="233">
        <f>ROUNDDOWN(IF($B$27="電気",$G30/$I$16/〈炉〉マスタ!$F$27,$G30/$I$16/$I$20),1)</f>
        <v>4152.3999999999996</v>
      </c>
      <c r="O30" s="234"/>
      <c r="P30" s="234"/>
      <c r="Q30" s="234"/>
      <c r="R30" s="234"/>
      <c r="S30" s="234"/>
      <c r="T30" s="235"/>
      <c r="U30" s="112"/>
      <c r="V30" s="112"/>
      <c r="W30" s="112"/>
      <c r="X30" s="112"/>
      <c r="Y30" s="112"/>
      <c r="Z30" s="71"/>
      <c r="AA30" s="66"/>
      <c r="AB30" s="113"/>
      <c r="AC30" s="114"/>
      <c r="AD30" s="66"/>
      <c r="AE30" s="66"/>
      <c r="AF30" s="66"/>
      <c r="AG30" s="66"/>
    </row>
    <row r="31" spans="1:35" ht="15" customHeight="1">
      <c r="A31" s="85"/>
      <c r="B31" s="167"/>
      <c r="C31" s="167"/>
      <c r="D31" s="167"/>
      <c r="E31" s="151">
        <v>6</v>
      </c>
      <c r="F31" s="151"/>
      <c r="G31" s="229">
        <f>既存設備!S31</f>
        <v>77070</v>
      </c>
      <c r="H31" s="230"/>
      <c r="I31" s="230"/>
      <c r="J31" s="230"/>
      <c r="K31" s="230"/>
      <c r="L31" s="230"/>
      <c r="M31" s="230"/>
      <c r="N31" s="233">
        <f>ROUNDDOWN(IF($B$27="電気",$G31/$I$16/〈炉〉マスタ!$F$27,$G31/$I$16/$I$20),1)</f>
        <v>4152.3999999999996</v>
      </c>
      <c r="O31" s="234"/>
      <c r="P31" s="234"/>
      <c r="Q31" s="234"/>
      <c r="R31" s="234"/>
      <c r="S31" s="234"/>
      <c r="T31" s="235"/>
      <c r="U31" s="112"/>
      <c r="V31" s="112"/>
      <c r="W31" s="112"/>
      <c r="X31" s="112"/>
      <c r="Y31" s="112"/>
      <c r="Z31" s="71"/>
      <c r="AA31" s="66"/>
      <c r="AB31" s="113"/>
      <c r="AC31" s="114"/>
      <c r="AD31" s="66"/>
      <c r="AE31" s="66"/>
      <c r="AF31" s="66"/>
      <c r="AG31" s="66"/>
    </row>
    <row r="32" spans="1:35" ht="15" customHeight="1">
      <c r="A32" s="85"/>
      <c r="B32" s="167"/>
      <c r="C32" s="167"/>
      <c r="D32" s="167"/>
      <c r="E32" s="151">
        <v>7</v>
      </c>
      <c r="F32" s="151"/>
      <c r="G32" s="229">
        <f>既存設備!S32</f>
        <v>77070</v>
      </c>
      <c r="H32" s="230"/>
      <c r="I32" s="230"/>
      <c r="J32" s="230"/>
      <c r="K32" s="230"/>
      <c r="L32" s="230"/>
      <c r="M32" s="230"/>
      <c r="N32" s="233">
        <f>ROUNDDOWN(IF($B$27="電気",$G32/$I$16/〈炉〉マスタ!$F$27,$G32/$I$16/$I$20),1)</f>
        <v>4152.3999999999996</v>
      </c>
      <c r="O32" s="234"/>
      <c r="P32" s="234"/>
      <c r="Q32" s="234"/>
      <c r="R32" s="234"/>
      <c r="S32" s="234"/>
      <c r="T32" s="235"/>
      <c r="U32" s="112"/>
      <c r="V32" s="112"/>
      <c r="W32" s="112"/>
      <c r="X32" s="112"/>
      <c r="Y32" s="112"/>
      <c r="Z32" s="71"/>
      <c r="AA32" s="66"/>
      <c r="AB32" s="113"/>
      <c r="AC32" s="114"/>
      <c r="AD32" s="66"/>
      <c r="AE32" s="66"/>
      <c r="AF32" s="66"/>
      <c r="AG32" s="66"/>
    </row>
    <row r="33" spans="1:33" ht="15" customHeight="1">
      <c r="A33" s="85"/>
      <c r="B33" s="167"/>
      <c r="C33" s="167"/>
      <c r="D33" s="167"/>
      <c r="E33" s="151">
        <v>8</v>
      </c>
      <c r="F33" s="151"/>
      <c r="G33" s="229">
        <f>既存設備!S33</f>
        <v>77070</v>
      </c>
      <c r="H33" s="230"/>
      <c r="I33" s="230"/>
      <c r="J33" s="230"/>
      <c r="K33" s="230"/>
      <c r="L33" s="230"/>
      <c r="M33" s="230"/>
      <c r="N33" s="233">
        <f>ROUNDDOWN(IF($B$27="電気",$G33/$I$16/〈炉〉マスタ!$F$27,$G33/$I$16/$I$20),1)</f>
        <v>4152.3999999999996</v>
      </c>
      <c r="O33" s="234"/>
      <c r="P33" s="234"/>
      <c r="Q33" s="234"/>
      <c r="R33" s="234"/>
      <c r="S33" s="234"/>
      <c r="T33" s="235"/>
      <c r="U33" s="112"/>
      <c r="V33" s="112"/>
      <c r="W33" s="112"/>
      <c r="X33" s="112"/>
      <c r="Y33" s="112"/>
      <c r="Z33" s="71"/>
      <c r="AA33" s="66"/>
      <c r="AB33" s="113"/>
      <c r="AC33" s="114"/>
      <c r="AD33" s="66"/>
      <c r="AE33" s="66"/>
      <c r="AF33" s="66"/>
      <c r="AG33" s="66"/>
    </row>
    <row r="34" spans="1:33" ht="15" customHeight="1">
      <c r="A34" s="85"/>
      <c r="B34" s="167"/>
      <c r="C34" s="167"/>
      <c r="D34" s="167"/>
      <c r="E34" s="151">
        <v>9</v>
      </c>
      <c r="F34" s="151"/>
      <c r="G34" s="229">
        <f>既存設備!S34</f>
        <v>77070</v>
      </c>
      <c r="H34" s="230"/>
      <c r="I34" s="230"/>
      <c r="J34" s="230"/>
      <c r="K34" s="230"/>
      <c r="L34" s="230"/>
      <c r="M34" s="230"/>
      <c r="N34" s="233">
        <f>ROUNDDOWN(IF($B$27="電気",$G34/$I$16/〈炉〉マスタ!$F$27,$G34/$I$16/$I$20),1)</f>
        <v>4152.3999999999996</v>
      </c>
      <c r="O34" s="234"/>
      <c r="P34" s="234"/>
      <c r="Q34" s="234"/>
      <c r="R34" s="234"/>
      <c r="S34" s="234"/>
      <c r="T34" s="235"/>
      <c r="U34" s="112"/>
      <c r="V34" s="112"/>
      <c r="W34" s="112"/>
      <c r="X34" s="112"/>
      <c r="Y34" s="112"/>
      <c r="Z34" s="71"/>
      <c r="AA34" s="66"/>
      <c r="AB34" s="113"/>
      <c r="AC34" s="114"/>
      <c r="AD34" s="66"/>
      <c r="AE34" s="66"/>
      <c r="AF34" s="66"/>
      <c r="AG34" s="66"/>
    </row>
    <row r="35" spans="1:33" ht="15" customHeight="1">
      <c r="A35" s="85"/>
      <c r="B35" s="167"/>
      <c r="C35" s="167"/>
      <c r="D35" s="167"/>
      <c r="E35" s="151">
        <v>10</v>
      </c>
      <c r="F35" s="151"/>
      <c r="G35" s="229">
        <f>既存設備!S35</f>
        <v>88080</v>
      </c>
      <c r="H35" s="230"/>
      <c r="I35" s="230"/>
      <c r="J35" s="230"/>
      <c r="K35" s="230"/>
      <c r="L35" s="230"/>
      <c r="M35" s="230"/>
      <c r="N35" s="233">
        <f>ROUNDDOWN(IF($B$27="電気",$G35/$I$16/〈炉〉マスタ!$F$27,$G35/$I$16/$I$20),1)</f>
        <v>4745.6000000000004</v>
      </c>
      <c r="O35" s="234"/>
      <c r="P35" s="234"/>
      <c r="Q35" s="234"/>
      <c r="R35" s="234"/>
      <c r="S35" s="234"/>
      <c r="T35" s="235"/>
      <c r="U35" s="112"/>
      <c r="V35" s="112"/>
      <c r="W35" s="112"/>
      <c r="X35" s="112"/>
      <c r="Y35" s="112"/>
      <c r="Z35" s="71"/>
      <c r="AA35" s="66"/>
      <c r="AB35" s="113"/>
      <c r="AC35" s="114"/>
      <c r="AD35" s="66"/>
      <c r="AE35" s="66"/>
      <c r="AF35" s="66"/>
      <c r="AG35" s="66"/>
    </row>
    <row r="36" spans="1:33" ht="15" customHeight="1">
      <c r="A36" s="85"/>
      <c r="B36" s="167"/>
      <c r="C36" s="167"/>
      <c r="D36" s="167"/>
      <c r="E36" s="151">
        <v>11</v>
      </c>
      <c r="F36" s="151"/>
      <c r="G36" s="229">
        <f>既存設備!S36</f>
        <v>88080</v>
      </c>
      <c r="H36" s="230"/>
      <c r="I36" s="230"/>
      <c r="J36" s="230"/>
      <c r="K36" s="230"/>
      <c r="L36" s="230"/>
      <c r="M36" s="230"/>
      <c r="N36" s="233">
        <f>ROUNDDOWN(IF($B$27="電気",$G36/$I$16/〈炉〉マスタ!$F$27,$G36/$I$16/$I$20),1)</f>
        <v>4745.6000000000004</v>
      </c>
      <c r="O36" s="234"/>
      <c r="P36" s="234"/>
      <c r="Q36" s="234"/>
      <c r="R36" s="234"/>
      <c r="S36" s="234"/>
      <c r="T36" s="235"/>
      <c r="U36" s="112"/>
      <c r="V36" s="112"/>
      <c r="W36" s="112"/>
      <c r="X36" s="112"/>
      <c r="Y36" s="112"/>
      <c r="Z36" s="71"/>
      <c r="AA36" s="66"/>
      <c r="AB36" s="113"/>
      <c r="AC36" s="114"/>
      <c r="AD36" s="66"/>
      <c r="AE36" s="66"/>
      <c r="AF36" s="66"/>
      <c r="AG36" s="66"/>
    </row>
    <row r="37" spans="1:33" ht="15" customHeight="1">
      <c r="A37" s="85"/>
      <c r="B37" s="167"/>
      <c r="C37" s="167"/>
      <c r="D37" s="167"/>
      <c r="E37" s="151">
        <v>12</v>
      </c>
      <c r="F37" s="151"/>
      <c r="G37" s="229">
        <f>既存設備!S37</f>
        <v>88080</v>
      </c>
      <c r="H37" s="230"/>
      <c r="I37" s="230"/>
      <c r="J37" s="230"/>
      <c r="K37" s="230"/>
      <c r="L37" s="230"/>
      <c r="M37" s="230"/>
      <c r="N37" s="233">
        <f>ROUNDDOWN(IF($B$27="電気",$G37/$I$16/〈炉〉マスタ!$F$27,$G37/$I$16/$I$20),1)</f>
        <v>4745.6000000000004</v>
      </c>
      <c r="O37" s="234"/>
      <c r="P37" s="234"/>
      <c r="Q37" s="234"/>
      <c r="R37" s="234"/>
      <c r="S37" s="234"/>
      <c r="T37" s="235"/>
      <c r="U37" s="216" t="s">
        <v>301</v>
      </c>
      <c r="V37" s="216"/>
      <c r="W37" s="216"/>
      <c r="X37" s="216"/>
      <c r="Y37" s="216"/>
      <c r="Z37" s="216"/>
      <c r="AA37" s="216"/>
      <c r="AB37" s="113"/>
      <c r="AC37" s="114"/>
      <c r="AD37" s="66"/>
      <c r="AE37" s="66"/>
      <c r="AF37" s="66"/>
      <c r="AG37" s="66"/>
    </row>
    <row r="38" spans="1:33" ht="15" customHeight="1">
      <c r="A38" s="85"/>
      <c r="B38" s="167"/>
      <c r="C38" s="167"/>
      <c r="D38" s="167"/>
      <c r="E38" s="151">
        <v>1</v>
      </c>
      <c r="F38" s="151"/>
      <c r="G38" s="229">
        <f>既存設備!S38</f>
        <v>77070</v>
      </c>
      <c r="H38" s="230"/>
      <c r="I38" s="230"/>
      <c r="J38" s="230"/>
      <c r="K38" s="230"/>
      <c r="L38" s="230"/>
      <c r="M38" s="230"/>
      <c r="N38" s="233">
        <f>ROUNDDOWN(IF($B$27="電気",$G38/$I$16/〈炉〉マスタ!$F$27,$G38/$I$16/$I$20),1)</f>
        <v>4152.3999999999996</v>
      </c>
      <c r="O38" s="234"/>
      <c r="P38" s="234"/>
      <c r="Q38" s="234"/>
      <c r="R38" s="234"/>
      <c r="S38" s="234"/>
      <c r="T38" s="235"/>
      <c r="U38" s="216"/>
      <c r="V38" s="216"/>
      <c r="W38" s="216"/>
      <c r="X38" s="216"/>
      <c r="Y38" s="216"/>
      <c r="Z38" s="216"/>
      <c r="AA38" s="216"/>
      <c r="AB38" s="113"/>
      <c r="AC38" s="114"/>
      <c r="AD38" s="66"/>
      <c r="AE38" s="66"/>
      <c r="AF38" s="66"/>
      <c r="AG38" s="66"/>
    </row>
    <row r="39" spans="1:33" ht="15" customHeight="1">
      <c r="A39" s="85"/>
      <c r="B39" s="167"/>
      <c r="C39" s="167"/>
      <c r="D39" s="167"/>
      <c r="E39" s="151">
        <v>2</v>
      </c>
      <c r="F39" s="151"/>
      <c r="G39" s="229">
        <f>既存設備!S39</f>
        <v>77070</v>
      </c>
      <c r="H39" s="230"/>
      <c r="I39" s="230"/>
      <c r="J39" s="230"/>
      <c r="K39" s="230"/>
      <c r="L39" s="230"/>
      <c r="M39" s="230"/>
      <c r="N39" s="233">
        <f>ROUNDDOWN(IF($B$27="電気",$G39/$I$16/〈炉〉マスタ!$F$27,$G39/$I$16/$I$20),1)</f>
        <v>4152.3999999999996</v>
      </c>
      <c r="O39" s="234"/>
      <c r="P39" s="234"/>
      <c r="Q39" s="234"/>
      <c r="R39" s="234"/>
      <c r="S39" s="234"/>
      <c r="T39" s="235"/>
      <c r="U39" s="216"/>
      <c r="V39" s="216"/>
      <c r="W39" s="216"/>
      <c r="X39" s="216"/>
      <c r="Y39" s="216"/>
      <c r="Z39" s="216"/>
      <c r="AA39" s="216"/>
      <c r="AB39" s="113"/>
      <c r="AC39" s="114"/>
      <c r="AD39" s="66"/>
      <c r="AE39" s="66"/>
      <c r="AF39" s="66"/>
      <c r="AG39" s="66"/>
    </row>
    <row r="40" spans="1:33" ht="15" customHeight="1" thickBot="1">
      <c r="A40" s="85"/>
      <c r="B40" s="167"/>
      <c r="C40" s="167"/>
      <c r="D40" s="167"/>
      <c r="E40" s="168">
        <v>3</v>
      </c>
      <c r="F40" s="168"/>
      <c r="G40" s="231">
        <f>既存設備!S40</f>
        <v>77070</v>
      </c>
      <c r="H40" s="232"/>
      <c r="I40" s="232"/>
      <c r="J40" s="232"/>
      <c r="K40" s="232"/>
      <c r="L40" s="232"/>
      <c r="M40" s="232"/>
      <c r="N40" s="226">
        <f>ROUNDDOWN(IF($B$27="電気",$G40/$I$16/〈炉〉マスタ!$F$27,$G40/$I$16/$I$20),1)</f>
        <v>4152.3999999999996</v>
      </c>
      <c r="O40" s="227"/>
      <c r="P40" s="227"/>
      <c r="Q40" s="227"/>
      <c r="R40" s="227"/>
      <c r="S40" s="227"/>
      <c r="T40" s="228"/>
      <c r="U40" s="216"/>
      <c r="V40" s="216"/>
      <c r="W40" s="216"/>
      <c r="X40" s="216"/>
      <c r="Y40" s="216"/>
      <c r="Z40" s="216"/>
      <c r="AA40" s="216"/>
      <c r="AB40" s="113"/>
      <c r="AC40" s="114"/>
      <c r="AD40" s="66"/>
      <c r="AE40" s="66"/>
      <c r="AF40" s="66"/>
      <c r="AG40" s="66"/>
    </row>
    <row r="41" spans="1:33" ht="15" customHeight="1" thickTop="1">
      <c r="A41" s="85"/>
      <c r="B41" s="167"/>
      <c r="C41" s="167"/>
      <c r="D41" s="167"/>
      <c r="E41" s="166" t="s">
        <v>0</v>
      </c>
      <c r="F41" s="166"/>
      <c r="G41" s="241">
        <f>SUM(G29:M40)</f>
        <v>957870</v>
      </c>
      <c r="H41" s="242"/>
      <c r="I41" s="242"/>
      <c r="J41" s="242"/>
      <c r="K41" s="242"/>
      <c r="L41" s="242"/>
      <c r="M41" s="243"/>
      <c r="N41" s="236">
        <f>SUM(N29:T40)</f>
        <v>51608.4</v>
      </c>
      <c r="O41" s="236"/>
      <c r="P41" s="236"/>
      <c r="Q41" s="236"/>
      <c r="R41" s="236"/>
      <c r="S41" s="236"/>
      <c r="T41" s="236"/>
      <c r="U41" s="216"/>
      <c r="V41" s="216"/>
      <c r="W41" s="216"/>
      <c r="X41" s="216"/>
      <c r="Y41" s="216"/>
      <c r="Z41" s="216"/>
      <c r="AA41" s="216"/>
      <c r="AB41" s="66"/>
      <c r="AC41" s="66"/>
      <c r="AD41" s="66"/>
      <c r="AE41" s="66"/>
      <c r="AF41" s="66"/>
      <c r="AG41" s="66"/>
    </row>
    <row r="42" spans="1:33" ht="15" customHeight="1">
      <c r="A42" s="68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68"/>
    </row>
    <row r="43" spans="1:33" s="67" customFormat="1" ht="15" customHeight="1">
      <c r="A43" s="70"/>
      <c r="B43" s="244"/>
      <c r="C43" s="244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116"/>
      <c r="S43" s="117"/>
      <c r="T43" s="117"/>
      <c r="U43" s="117"/>
      <c r="V43" s="117"/>
      <c r="W43" s="117"/>
      <c r="X43" s="117"/>
      <c r="Y43" s="117"/>
      <c r="Z43" s="118"/>
      <c r="AA43" s="118"/>
      <c r="AB43" s="118"/>
      <c r="AC43" s="118"/>
      <c r="AD43" s="118"/>
      <c r="AE43" s="118"/>
      <c r="AF43" s="118"/>
      <c r="AG43" s="119"/>
    </row>
    <row r="44" spans="1:33" ht="12" customHeight="1"/>
    <row r="45" spans="1:33" ht="3.75" customHeight="1"/>
    <row r="48" spans="1:33" ht="13.5" customHeight="1"/>
    <row r="70" ht="13.5" customHeight="1"/>
    <row r="101" s="67" customFormat="1" ht="13.5" customHeight="1"/>
    <row r="116" s="67" customFormat="1" ht="13.5" customHeight="1"/>
    <row r="136" s="67" customFormat="1" ht="13.5" customHeight="1"/>
    <row r="138" s="67" customFormat="1" ht="13.5" customHeight="1"/>
  </sheetData>
  <sheetProtection algorithmName="SHA-512" hashValue="cVO3Bw97jKgWe4ZTKNqjoHar0a/TszZfDk4hotIFreMtEPB5LyJL7oJkYXJZJ8+8sN1JZUDH+SqAIelSTNsbVQ==" saltValue="1WpdW/8mS5gPEGuAvZOObw==" spinCount="100000" sheet="1" objects="1" scenarios="1" selectLockedCells="1"/>
  <mergeCells count="92"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I24:O24"/>
    <mergeCell ref="P24:R24"/>
    <mergeCell ref="G26:AF26"/>
    <mergeCell ref="N38:T38"/>
    <mergeCell ref="N39:T39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A1:AE1"/>
    <mergeCell ref="B4:E4"/>
    <mergeCell ref="F4:K4"/>
    <mergeCell ref="S6:V6"/>
    <mergeCell ref="T7:AG7"/>
    <mergeCell ref="B6:H6"/>
    <mergeCell ref="I6:R6"/>
    <mergeCell ref="B7:H7"/>
    <mergeCell ref="I7:R7"/>
  </mergeCells>
  <phoneticPr fontId="11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>
      <selection activeCell="H25" sqref="H25"/>
    </sheetView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25" t="s">
        <v>193</v>
      </c>
      <c r="C2" s="26"/>
      <c r="D2" s="26"/>
      <c r="E2" s="26"/>
      <c r="F2" s="26"/>
      <c r="G2" s="27"/>
      <c r="H2" s="34"/>
      <c r="I2" s="34"/>
    </row>
    <row r="4" spans="2:16">
      <c r="B4" t="s">
        <v>198</v>
      </c>
      <c r="F4" s="55" t="s">
        <v>247</v>
      </c>
      <c r="G4" s="28"/>
      <c r="H4" s="28"/>
      <c r="I4" s="28"/>
      <c r="J4" s="28"/>
      <c r="K4" s="28"/>
      <c r="M4" t="s">
        <v>204</v>
      </c>
    </row>
    <row r="5" spans="2:16" ht="22">
      <c r="B5" s="29" t="s">
        <v>200</v>
      </c>
      <c r="D5" s="58" t="s">
        <v>270</v>
      </c>
      <c r="F5" s="37" t="s">
        <v>194</v>
      </c>
      <c r="G5" s="38" t="s">
        <v>221</v>
      </c>
      <c r="H5" s="38" t="s">
        <v>222</v>
      </c>
      <c r="I5" s="39" t="s">
        <v>223</v>
      </c>
      <c r="J5" s="40" t="s">
        <v>224</v>
      </c>
      <c r="K5" s="41" t="s">
        <v>225</v>
      </c>
      <c r="M5" s="29"/>
      <c r="N5" s="29"/>
      <c r="O5" s="29" t="s">
        <v>207</v>
      </c>
      <c r="P5" s="29" t="s">
        <v>215</v>
      </c>
    </row>
    <row r="6" spans="2:16">
      <c r="B6" s="29" t="s">
        <v>199</v>
      </c>
      <c r="D6" s="59" t="s">
        <v>271</v>
      </c>
      <c r="F6" s="42" t="s">
        <v>226</v>
      </c>
      <c r="G6" s="43">
        <v>8.64</v>
      </c>
      <c r="H6" s="43" t="s">
        <v>308</v>
      </c>
      <c r="I6" s="44" t="s">
        <v>268</v>
      </c>
      <c r="J6" s="45" t="s">
        <v>227</v>
      </c>
      <c r="K6" s="45" t="s">
        <v>228</v>
      </c>
      <c r="M6" s="32" t="s">
        <v>252</v>
      </c>
      <c r="N6" s="29" t="s">
        <v>205</v>
      </c>
      <c r="O6" s="35" t="str">
        <f>M6&amp;N6</f>
        <v>燃焼式 加熱炉連続式</v>
      </c>
      <c r="P6" s="36" t="s">
        <v>208</v>
      </c>
    </row>
    <row r="7" spans="2:16" ht="24">
      <c r="D7" s="60">
        <v>1950</v>
      </c>
      <c r="F7" s="42" t="s">
        <v>272</v>
      </c>
      <c r="G7" s="46" t="s">
        <v>229</v>
      </c>
      <c r="H7" s="46" t="s">
        <v>229</v>
      </c>
      <c r="I7" s="45" t="s">
        <v>269</v>
      </c>
      <c r="J7" s="45" t="s">
        <v>227</v>
      </c>
      <c r="K7" s="45" t="s">
        <v>228</v>
      </c>
      <c r="M7" s="32" t="s">
        <v>252</v>
      </c>
      <c r="N7" s="29" t="s">
        <v>206</v>
      </c>
      <c r="O7" s="35" t="str">
        <f t="shared" ref="O7:O19" si="0">M7&amp;N7</f>
        <v>燃焼式 加熱炉バッチ式</v>
      </c>
      <c r="P7" s="36" t="s">
        <v>209</v>
      </c>
    </row>
    <row r="8" spans="2:16">
      <c r="B8" t="s">
        <v>203</v>
      </c>
      <c r="D8" s="60">
        <v>1951</v>
      </c>
      <c r="F8" s="47" t="s">
        <v>273</v>
      </c>
      <c r="G8" s="48">
        <v>45</v>
      </c>
      <c r="H8" s="48">
        <v>40.6</v>
      </c>
      <c r="I8" s="44" t="s">
        <v>230</v>
      </c>
      <c r="J8" s="44" t="s">
        <v>231</v>
      </c>
      <c r="K8" s="44" t="s">
        <v>232</v>
      </c>
      <c r="M8" s="32" t="s">
        <v>253</v>
      </c>
      <c r="N8" s="29" t="s">
        <v>205</v>
      </c>
      <c r="O8" s="35" t="str">
        <f t="shared" si="0"/>
        <v>燃焼式 熱処理炉連続式</v>
      </c>
      <c r="P8" s="36" t="s">
        <v>210</v>
      </c>
    </row>
    <row r="9" spans="2:16">
      <c r="B9" s="32" t="s">
        <v>252</v>
      </c>
      <c r="D9" s="60">
        <v>1952</v>
      </c>
      <c r="F9" s="47" t="s">
        <v>274</v>
      </c>
      <c r="G9" s="48">
        <v>46</v>
      </c>
      <c r="H9" s="48">
        <v>41.5</v>
      </c>
      <c r="I9" s="44" t="s">
        <v>230</v>
      </c>
      <c r="J9" s="44" t="s">
        <v>231</v>
      </c>
      <c r="K9" s="44" t="s">
        <v>232</v>
      </c>
      <c r="M9" s="32" t="s">
        <v>253</v>
      </c>
      <c r="N9" s="29" t="s">
        <v>206</v>
      </c>
      <c r="O9" s="35" t="str">
        <f t="shared" si="0"/>
        <v>燃焼式 熱処理炉バッチ式</v>
      </c>
      <c r="P9" s="36" t="s">
        <v>209</v>
      </c>
    </row>
    <row r="10" spans="2:16">
      <c r="B10" s="32" t="s">
        <v>253</v>
      </c>
      <c r="D10" s="60">
        <v>1953</v>
      </c>
      <c r="F10" s="47" t="s">
        <v>275</v>
      </c>
      <c r="G10" s="48">
        <v>50.1</v>
      </c>
      <c r="H10" s="48">
        <v>46.4</v>
      </c>
      <c r="I10" s="44" t="s">
        <v>233</v>
      </c>
      <c r="J10" s="49" t="s">
        <v>234</v>
      </c>
      <c r="K10" s="44" t="s">
        <v>232</v>
      </c>
      <c r="L10" s="33"/>
      <c r="M10" s="32" t="s">
        <v>254</v>
      </c>
      <c r="N10" s="29" t="s">
        <v>206</v>
      </c>
      <c r="O10" s="35" t="str">
        <f t="shared" si="0"/>
        <v>燃焼式 溶解炉バッチ式</v>
      </c>
      <c r="P10" s="36" t="s">
        <v>211</v>
      </c>
    </row>
    <row r="11" spans="2:16">
      <c r="B11" s="32" t="s">
        <v>254</v>
      </c>
      <c r="D11" s="60">
        <v>1954</v>
      </c>
      <c r="F11" s="50" t="s">
        <v>276</v>
      </c>
      <c r="G11" s="51">
        <v>54.7</v>
      </c>
      <c r="H11" s="51">
        <v>49.8</v>
      </c>
      <c r="I11" s="52" t="s">
        <v>233</v>
      </c>
      <c r="J11" s="49" t="s">
        <v>234</v>
      </c>
      <c r="K11" s="44" t="s">
        <v>232</v>
      </c>
      <c r="M11" s="32" t="s">
        <v>255</v>
      </c>
      <c r="N11" s="29" t="s">
        <v>205</v>
      </c>
      <c r="O11" s="35" t="str">
        <f t="shared" si="0"/>
        <v>抵抗加熱式 加熱炉連続式</v>
      </c>
      <c r="P11" s="36" t="s">
        <v>212</v>
      </c>
    </row>
    <row r="12" spans="2:16">
      <c r="B12" s="32" t="s">
        <v>255</v>
      </c>
      <c r="C12" s="28"/>
      <c r="D12" s="60">
        <v>1955</v>
      </c>
      <c r="F12" s="47" t="s">
        <v>277</v>
      </c>
      <c r="G12" s="48">
        <v>38.4</v>
      </c>
      <c r="H12" s="48">
        <v>35</v>
      </c>
      <c r="I12" s="44" t="s">
        <v>230</v>
      </c>
      <c r="J12" s="44" t="s">
        <v>231</v>
      </c>
      <c r="K12" s="44" t="s">
        <v>232</v>
      </c>
      <c r="M12" s="32" t="s">
        <v>255</v>
      </c>
      <c r="N12" s="29" t="s">
        <v>206</v>
      </c>
      <c r="O12" s="35" t="str">
        <f t="shared" si="0"/>
        <v>抵抗加熱式 加熱炉バッチ式</v>
      </c>
      <c r="P12" s="36" t="s">
        <v>213</v>
      </c>
    </row>
    <row r="13" spans="2:16" ht="36">
      <c r="B13" s="32" t="s">
        <v>257</v>
      </c>
      <c r="D13" s="60">
        <v>1956</v>
      </c>
      <c r="F13" s="53" t="s">
        <v>278</v>
      </c>
      <c r="G13" s="46" t="s">
        <v>229</v>
      </c>
      <c r="H13" s="46" t="s">
        <v>229</v>
      </c>
      <c r="I13" s="44" t="s">
        <v>230</v>
      </c>
      <c r="J13" s="44" t="s">
        <v>231</v>
      </c>
      <c r="K13" s="44" t="s">
        <v>232</v>
      </c>
      <c r="M13" s="32" t="s">
        <v>256</v>
      </c>
      <c r="N13" s="29" t="s">
        <v>205</v>
      </c>
      <c r="O13" s="35" t="str">
        <f t="shared" si="0"/>
        <v>抵抗加熱式 熱処理炉連続式</v>
      </c>
      <c r="P13" s="36" t="s">
        <v>211</v>
      </c>
    </row>
    <row r="14" spans="2:16" ht="36">
      <c r="B14" s="32" t="s">
        <v>258</v>
      </c>
      <c r="D14" s="60">
        <v>1957</v>
      </c>
      <c r="F14" s="42" t="s">
        <v>279</v>
      </c>
      <c r="G14" s="46" t="s">
        <v>229</v>
      </c>
      <c r="H14" s="46" t="s">
        <v>229</v>
      </c>
      <c r="I14" s="44" t="s">
        <v>235</v>
      </c>
      <c r="J14" s="52" t="s">
        <v>234</v>
      </c>
      <c r="K14" s="44" t="s">
        <v>232</v>
      </c>
      <c r="M14" s="32" t="s">
        <v>257</v>
      </c>
      <c r="N14" s="29" t="s">
        <v>206</v>
      </c>
      <c r="O14" s="35" t="str">
        <f t="shared" si="0"/>
        <v>抵抗加熱式 熱処理炉バッチ式</v>
      </c>
      <c r="P14" s="36" t="s">
        <v>209</v>
      </c>
    </row>
    <row r="15" spans="2:16">
      <c r="B15" s="32" t="s">
        <v>260</v>
      </c>
      <c r="D15" s="60">
        <v>1958</v>
      </c>
      <c r="F15" s="47" t="s">
        <v>236</v>
      </c>
      <c r="G15" s="46">
        <v>36.5</v>
      </c>
      <c r="H15" s="46">
        <v>34.299999999999997</v>
      </c>
      <c r="I15" s="45" t="s">
        <v>237</v>
      </c>
      <c r="J15" s="44" t="s">
        <v>238</v>
      </c>
      <c r="K15" s="44" t="s">
        <v>239</v>
      </c>
      <c r="M15" s="32" t="s">
        <v>258</v>
      </c>
      <c r="N15" s="29" t="s">
        <v>206</v>
      </c>
      <c r="O15" s="35" t="str">
        <f t="shared" si="0"/>
        <v>抵抗加熱式 溶解炉バッチ式</v>
      </c>
      <c r="P15" s="36" t="s">
        <v>212</v>
      </c>
    </row>
    <row r="16" spans="2:16">
      <c r="B16" s="32" t="s">
        <v>261</v>
      </c>
      <c r="D16" s="60">
        <v>1959</v>
      </c>
      <c r="F16" s="47" t="s">
        <v>240</v>
      </c>
      <c r="G16" s="48">
        <v>38</v>
      </c>
      <c r="H16" s="48">
        <v>35.799999999999997</v>
      </c>
      <c r="I16" s="44" t="s">
        <v>237</v>
      </c>
      <c r="J16" s="44" t="s">
        <v>238</v>
      </c>
      <c r="K16" s="44" t="s">
        <v>239</v>
      </c>
      <c r="M16" s="32" t="s">
        <v>259</v>
      </c>
      <c r="N16" s="29" t="s">
        <v>205</v>
      </c>
      <c r="O16" s="35" t="str">
        <f t="shared" si="0"/>
        <v>誘導加熱式 加熱炉連続式</v>
      </c>
      <c r="P16" s="36" t="s">
        <v>212</v>
      </c>
    </row>
    <row r="17" spans="2:16">
      <c r="B17" s="32" t="s">
        <v>263</v>
      </c>
      <c r="D17" s="60">
        <v>1960</v>
      </c>
      <c r="F17" s="47" t="s">
        <v>241</v>
      </c>
      <c r="G17" s="48">
        <v>38.9</v>
      </c>
      <c r="H17" s="48">
        <v>36.700000000000003</v>
      </c>
      <c r="I17" s="44" t="s">
        <v>237</v>
      </c>
      <c r="J17" s="44" t="s">
        <v>238</v>
      </c>
      <c r="K17" s="44" t="s">
        <v>239</v>
      </c>
      <c r="M17" s="32" t="s">
        <v>260</v>
      </c>
      <c r="N17" s="29" t="s">
        <v>206</v>
      </c>
      <c r="O17" s="35" t="str">
        <f t="shared" si="0"/>
        <v>誘導加熱式 加熱炉バッチ式</v>
      </c>
      <c r="P17" s="36" t="s">
        <v>214</v>
      </c>
    </row>
    <row r="18" spans="2:16">
      <c r="B18" s="31"/>
      <c r="D18" s="60">
        <v>1961</v>
      </c>
      <c r="F18" s="47" t="s">
        <v>242</v>
      </c>
      <c r="G18" s="48">
        <v>41.8</v>
      </c>
      <c r="H18" s="48">
        <v>39.700000000000003</v>
      </c>
      <c r="I18" s="44" t="s">
        <v>237</v>
      </c>
      <c r="J18" s="44" t="s">
        <v>238</v>
      </c>
      <c r="K18" s="44" t="s">
        <v>239</v>
      </c>
      <c r="M18" s="32" t="s">
        <v>261</v>
      </c>
      <c r="N18" s="29" t="s">
        <v>206</v>
      </c>
      <c r="O18" s="35" t="str">
        <f t="shared" si="0"/>
        <v>誘導加熱式 熱処理炉バッチ式</v>
      </c>
      <c r="P18" s="36" t="s">
        <v>210</v>
      </c>
    </row>
    <row r="19" spans="2:16">
      <c r="B19" s="31"/>
      <c r="D19" s="60">
        <v>1962</v>
      </c>
      <c r="F19" s="47" t="s">
        <v>243</v>
      </c>
      <c r="G19" s="48">
        <v>41.8</v>
      </c>
      <c r="H19" s="48">
        <v>39.700000000000003</v>
      </c>
      <c r="I19" s="44" t="s">
        <v>237</v>
      </c>
      <c r="J19" s="44" t="s">
        <v>238</v>
      </c>
      <c r="K19" s="44" t="s">
        <v>239</v>
      </c>
      <c r="M19" s="32" t="s">
        <v>262</v>
      </c>
      <c r="N19" s="29" t="s">
        <v>206</v>
      </c>
      <c r="O19" s="35" t="str">
        <f t="shared" si="0"/>
        <v>誘導加熱式 溶解炉バッチ式</v>
      </c>
      <c r="P19" s="36" t="s">
        <v>212</v>
      </c>
    </row>
    <row r="20" spans="2:16" ht="24">
      <c r="B20" s="30"/>
      <c r="D20" s="60">
        <v>1963</v>
      </c>
      <c r="F20" s="42" t="s">
        <v>280</v>
      </c>
      <c r="G20" s="46" t="s">
        <v>229</v>
      </c>
      <c r="H20" s="46" t="s">
        <v>229</v>
      </c>
      <c r="I20" s="54" t="s">
        <v>237</v>
      </c>
      <c r="J20" s="45" t="s">
        <v>238</v>
      </c>
      <c r="K20" s="44" t="s">
        <v>239</v>
      </c>
    </row>
    <row r="21" spans="2:16">
      <c r="D21" s="60">
        <v>1964</v>
      </c>
      <c r="F21" s="47" t="s">
        <v>309</v>
      </c>
      <c r="G21" s="48">
        <v>26.1</v>
      </c>
      <c r="H21" s="48">
        <v>24.8</v>
      </c>
      <c r="I21" s="44" t="s">
        <v>235</v>
      </c>
      <c r="J21" s="44" t="s">
        <v>244</v>
      </c>
      <c r="K21" s="44" t="s">
        <v>245</v>
      </c>
    </row>
    <row r="22" spans="2:16">
      <c r="D22" s="60">
        <v>1965</v>
      </c>
      <c r="F22" s="123" t="s">
        <v>310</v>
      </c>
      <c r="G22" s="48">
        <v>24.2</v>
      </c>
      <c r="H22" s="48">
        <v>22.9</v>
      </c>
      <c r="I22" s="44" t="s">
        <v>235</v>
      </c>
      <c r="J22" s="44" t="s">
        <v>244</v>
      </c>
      <c r="K22" s="44" t="s">
        <v>245</v>
      </c>
    </row>
    <row r="23" spans="2:16">
      <c r="D23" s="60">
        <v>1966</v>
      </c>
      <c r="F23" s="47" t="s">
        <v>246</v>
      </c>
      <c r="G23" s="48">
        <v>29</v>
      </c>
      <c r="H23" s="48">
        <v>28.3</v>
      </c>
      <c r="I23" s="44" t="s">
        <v>235</v>
      </c>
      <c r="J23" s="44" t="s">
        <v>234</v>
      </c>
      <c r="K23" s="44" t="s">
        <v>245</v>
      </c>
    </row>
    <row r="24" spans="2:16">
      <c r="D24" s="60">
        <v>1967</v>
      </c>
      <c r="F24" s="47" t="s">
        <v>281</v>
      </c>
      <c r="G24" s="46" t="s">
        <v>229</v>
      </c>
      <c r="H24" s="46" t="s">
        <v>229</v>
      </c>
      <c r="I24" s="44" t="s">
        <v>235</v>
      </c>
      <c r="J24" s="44" t="s">
        <v>234</v>
      </c>
      <c r="K24" s="44" t="s">
        <v>245</v>
      </c>
    </row>
    <row r="25" spans="2:16">
      <c r="D25" s="60">
        <v>1968</v>
      </c>
    </row>
    <row r="26" spans="2:16">
      <c r="D26" s="60">
        <v>1969</v>
      </c>
      <c r="F26" s="55" t="s">
        <v>266</v>
      </c>
    </row>
    <row r="27" spans="2:16">
      <c r="D27" s="60">
        <v>1970</v>
      </c>
      <c r="F27" s="57">
        <v>3.6</v>
      </c>
    </row>
    <row r="28" spans="2:16">
      <c r="D28" s="60">
        <v>1971</v>
      </c>
    </row>
    <row r="29" spans="2:16">
      <c r="D29" s="60">
        <v>1972</v>
      </c>
      <c r="F29" s="28" t="s">
        <v>267</v>
      </c>
    </row>
    <row r="30" spans="2:16">
      <c r="D30" s="60">
        <v>1973</v>
      </c>
      <c r="F30" s="56">
        <v>2.58E-2</v>
      </c>
    </row>
    <row r="31" spans="2:16">
      <c r="D31" s="60">
        <v>1974</v>
      </c>
    </row>
    <row r="32" spans="2:16">
      <c r="D32" s="60">
        <v>1975</v>
      </c>
    </row>
    <row r="33" spans="4:4">
      <c r="D33" s="60">
        <v>1976</v>
      </c>
    </row>
    <row r="34" spans="4:4">
      <c r="D34" s="60">
        <v>1977</v>
      </c>
    </row>
    <row r="35" spans="4:4">
      <c r="D35" s="60">
        <v>1978</v>
      </c>
    </row>
    <row r="36" spans="4:4">
      <c r="D36" s="60">
        <v>1979</v>
      </c>
    </row>
    <row r="37" spans="4:4">
      <c r="D37" s="60">
        <v>1980</v>
      </c>
    </row>
    <row r="38" spans="4:4">
      <c r="D38" s="60">
        <v>1981</v>
      </c>
    </row>
    <row r="39" spans="4:4">
      <c r="D39" s="60">
        <v>1982</v>
      </c>
    </row>
    <row r="40" spans="4:4">
      <c r="D40" s="60">
        <v>1983</v>
      </c>
    </row>
    <row r="41" spans="4:4">
      <c r="D41" s="60">
        <v>1984</v>
      </c>
    </row>
    <row r="42" spans="4:4">
      <c r="D42" s="60">
        <v>1985</v>
      </c>
    </row>
    <row r="43" spans="4:4">
      <c r="D43" s="60">
        <v>1986</v>
      </c>
    </row>
    <row r="44" spans="4:4">
      <c r="D44" s="60">
        <v>1987</v>
      </c>
    </row>
    <row r="45" spans="4:4">
      <c r="D45" s="60">
        <v>1988</v>
      </c>
    </row>
    <row r="46" spans="4:4">
      <c r="D46" s="60">
        <v>1989</v>
      </c>
    </row>
    <row r="47" spans="4:4">
      <c r="D47" s="60">
        <v>1990</v>
      </c>
    </row>
    <row r="48" spans="4:4">
      <c r="D48" s="60">
        <v>1991</v>
      </c>
    </row>
    <row r="49" spans="4:4">
      <c r="D49" s="60">
        <v>1992</v>
      </c>
    </row>
    <row r="50" spans="4:4">
      <c r="D50" s="60">
        <v>1993</v>
      </c>
    </row>
    <row r="51" spans="4:4">
      <c r="D51" s="60">
        <v>1994</v>
      </c>
    </row>
    <row r="52" spans="4:4">
      <c r="D52" s="60">
        <v>1995</v>
      </c>
    </row>
    <row r="53" spans="4:4">
      <c r="D53" s="60">
        <v>1996</v>
      </c>
    </row>
    <row r="54" spans="4:4">
      <c r="D54" s="60">
        <v>1997</v>
      </c>
    </row>
    <row r="55" spans="4:4">
      <c r="D55" s="60">
        <v>1998</v>
      </c>
    </row>
    <row r="56" spans="4:4">
      <c r="D56" s="60">
        <v>1999</v>
      </c>
    </row>
    <row r="57" spans="4:4">
      <c r="D57" s="60">
        <v>2000</v>
      </c>
    </row>
    <row r="58" spans="4:4">
      <c r="D58" s="60">
        <v>2001</v>
      </c>
    </row>
    <row r="59" spans="4:4">
      <c r="D59" s="60">
        <v>2002</v>
      </c>
    </row>
    <row r="60" spans="4:4">
      <c r="D60" s="60">
        <v>2003</v>
      </c>
    </row>
    <row r="61" spans="4:4">
      <c r="D61" s="60">
        <v>2004</v>
      </c>
    </row>
    <row r="62" spans="4:4">
      <c r="D62" s="60">
        <v>2005</v>
      </c>
    </row>
    <row r="63" spans="4:4">
      <c r="D63" s="60">
        <v>2006</v>
      </c>
    </row>
    <row r="64" spans="4:4">
      <c r="D64" s="60">
        <v>2007</v>
      </c>
    </row>
    <row r="65" spans="4:4">
      <c r="D65" s="60">
        <v>2008</v>
      </c>
    </row>
    <row r="66" spans="4:4">
      <c r="D66" s="60">
        <v>2009</v>
      </c>
    </row>
    <row r="67" spans="4:4">
      <c r="D67" s="60">
        <v>2010</v>
      </c>
    </row>
    <row r="68" spans="4:4">
      <c r="D68" s="60">
        <v>2011</v>
      </c>
    </row>
    <row r="69" spans="4:4">
      <c r="D69" s="60">
        <v>2012</v>
      </c>
    </row>
    <row r="70" spans="4:4">
      <c r="D70" s="60">
        <v>2013</v>
      </c>
    </row>
    <row r="71" spans="4:4">
      <c r="D71" s="60">
        <v>2014</v>
      </c>
    </row>
    <row r="72" spans="4:4">
      <c r="D72" s="60">
        <v>2015</v>
      </c>
    </row>
    <row r="73" spans="4:4">
      <c r="D73" s="60">
        <v>2016</v>
      </c>
    </row>
  </sheetData>
  <phoneticPr fontId="1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81640625" defaultRowHeight="13"/>
  <cols>
    <col min="1" max="24" width="7.81640625" style="2"/>
    <col min="25" max="25" width="41.1796875" style="2" bestFit="1" customWidth="1"/>
    <col min="26" max="16384" width="7.81640625" style="2"/>
  </cols>
  <sheetData>
    <row r="3" spans="1:26">
      <c r="A3" s="1" t="s">
        <v>8</v>
      </c>
      <c r="I3" s="1" t="s">
        <v>9</v>
      </c>
      <c r="M3" s="3"/>
      <c r="N3" s="3"/>
      <c r="T3" s="2" t="s">
        <v>10</v>
      </c>
      <c r="V3" s="1" t="s">
        <v>11</v>
      </c>
    </row>
    <row r="4" spans="1:26">
      <c r="A4" s="4" t="s">
        <v>12</v>
      </c>
      <c r="I4" s="5" t="s">
        <v>13</v>
      </c>
      <c r="T4" s="4" t="s">
        <v>14</v>
      </c>
      <c r="V4" s="2" t="s">
        <v>6</v>
      </c>
    </row>
    <row r="5" spans="1:26">
      <c r="A5" s="6" t="s">
        <v>15</v>
      </c>
      <c r="C5" s="4" t="s">
        <v>12</v>
      </c>
      <c r="D5" s="4" t="s">
        <v>16</v>
      </c>
      <c r="E5" s="4" t="s">
        <v>17</v>
      </c>
      <c r="F5" s="7" t="s">
        <v>18</v>
      </c>
      <c r="G5" s="7" t="s">
        <v>19</v>
      </c>
      <c r="I5" s="8" t="s">
        <v>4</v>
      </c>
      <c r="K5" s="9" t="s">
        <v>4</v>
      </c>
      <c r="L5" s="10" t="s">
        <v>20</v>
      </c>
      <c r="M5" s="10" t="s">
        <v>21</v>
      </c>
      <c r="N5" s="10" t="s">
        <v>22</v>
      </c>
      <c r="O5" s="10" t="s">
        <v>23</v>
      </c>
      <c r="P5" s="10" t="s">
        <v>24</v>
      </c>
      <c r="Q5" s="10" t="s">
        <v>25</v>
      </c>
      <c r="R5" s="10" t="s">
        <v>26</v>
      </c>
      <c r="T5" s="11" t="s">
        <v>27</v>
      </c>
      <c r="V5" s="12" t="s">
        <v>13</v>
      </c>
      <c r="W5" s="12" t="s">
        <v>28</v>
      </c>
      <c r="X5" s="12" t="s">
        <v>29</v>
      </c>
      <c r="Y5" s="12" t="s">
        <v>17</v>
      </c>
      <c r="Z5" s="12" t="s">
        <v>30</v>
      </c>
    </row>
    <row r="6" spans="1:26">
      <c r="A6" s="6" t="s">
        <v>31</v>
      </c>
      <c r="C6" s="6" t="s">
        <v>15</v>
      </c>
      <c r="D6" s="13" t="s">
        <v>32</v>
      </c>
      <c r="E6" s="13" t="s">
        <v>33</v>
      </c>
      <c r="F6" s="13">
        <v>85</v>
      </c>
      <c r="G6" s="13">
        <v>70</v>
      </c>
      <c r="I6" s="14" t="s">
        <v>20</v>
      </c>
      <c r="K6" s="15" t="s">
        <v>5</v>
      </c>
      <c r="L6" s="11" t="s">
        <v>34</v>
      </c>
      <c r="M6" s="16" t="s">
        <v>35</v>
      </c>
      <c r="N6" s="17" t="s">
        <v>36</v>
      </c>
      <c r="O6" s="17" t="s">
        <v>37</v>
      </c>
      <c r="P6" s="17" t="s">
        <v>38</v>
      </c>
      <c r="Q6" s="17" t="s">
        <v>38</v>
      </c>
      <c r="R6" s="17" t="s">
        <v>39</v>
      </c>
      <c r="T6" s="11" t="s">
        <v>6</v>
      </c>
      <c r="V6" s="11" t="s">
        <v>4</v>
      </c>
      <c r="W6" s="11" t="s">
        <v>5</v>
      </c>
      <c r="X6" s="11" t="s">
        <v>6</v>
      </c>
      <c r="Y6" s="11" t="str">
        <f>V6&amp;W6</f>
        <v>直管蛍光ランプFHF16形　1灯用</v>
      </c>
      <c r="Z6" s="11">
        <v>26</v>
      </c>
    </row>
    <row r="7" spans="1:26">
      <c r="A7" s="6" t="s">
        <v>40</v>
      </c>
      <c r="C7" s="6" t="s">
        <v>15</v>
      </c>
      <c r="D7" s="13" t="s">
        <v>41</v>
      </c>
      <c r="E7" s="13" t="s">
        <v>42</v>
      </c>
      <c r="F7" s="13">
        <v>85</v>
      </c>
      <c r="G7" s="13">
        <v>70</v>
      </c>
      <c r="I7" s="14" t="s">
        <v>21</v>
      </c>
      <c r="K7" s="18" t="s">
        <v>43</v>
      </c>
      <c r="L7" s="11" t="s">
        <v>44</v>
      </c>
      <c r="M7" s="11" t="s">
        <v>45</v>
      </c>
      <c r="N7" s="19" t="s">
        <v>46</v>
      </c>
      <c r="O7" s="20" t="s">
        <v>47</v>
      </c>
      <c r="P7" s="20" t="s">
        <v>48</v>
      </c>
      <c r="Q7" s="20" t="s">
        <v>48</v>
      </c>
      <c r="R7" s="20" t="s">
        <v>49</v>
      </c>
      <c r="T7" s="6" t="s">
        <v>50</v>
      </c>
      <c r="V7" s="11" t="s">
        <v>4</v>
      </c>
      <c r="W7" s="11" t="s">
        <v>43</v>
      </c>
      <c r="X7" s="11" t="s">
        <v>6</v>
      </c>
      <c r="Y7" s="11" t="str">
        <f t="shared" ref="Y7:Y13" si="0">V7&amp;W7</f>
        <v>直管蛍光ランプFHF16形　2灯用</v>
      </c>
      <c r="Z7" s="11">
        <v>50</v>
      </c>
    </row>
    <row r="8" spans="1:26">
      <c r="C8" s="6" t="s">
        <v>51</v>
      </c>
      <c r="D8" s="13" t="s">
        <v>52</v>
      </c>
      <c r="E8" s="13" t="s">
        <v>53</v>
      </c>
      <c r="F8" s="13">
        <v>85</v>
      </c>
      <c r="G8" s="13">
        <v>70</v>
      </c>
      <c r="I8" s="14" t="s">
        <v>54</v>
      </c>
      <c r="K8" s="17" t="s">
        <v>55</v>
      </c>
      <c r="L8" s="11" t="s">
        <v>56</v>
      </c>
      <c r="M8" s="21" t="s">
        <v>57</v>
      </c>
      <c r="N8" s="20" t="s">
        <v>58</v>
      </c>
      <c r="O8" s="18" t="s">
        <v>59</v>
      </c>
      <c r="P8" s="18" t="s">
        <v>60</v>
      </c>
      <c r="Q8" s="18" t="s">
        <v>60</v>
      </c>
      <c r="R8" s="20" t="s">
        <v>61</v>
      </c>
      <c r="V8" s="11" t="s">
        <v>4</v>
      </c>
      <c r="W8" s="11" t="s">
        <v>55</v>
      </c>
      <c r="X8" s="11" t="s">
        <v>6</v>
      </c>
      <c r="Y8" s="11" t="str">
        <f t="shared" si="0"/>
        <v>直管蛍光ランプFHF32形　1灯用</v>
      </c>
      <c r="Z8" s="11">
        <v>48</v>
      </c>
    </row>
    <row r="9" spans="1:26">
      <c r="C9" s="6" t="s">
        <v>15</v>
      </c>
      <c r="D9" s="13" t="s">
        <v>62</v>
      </c>
      <c r="E9" s="13" t="s">
        <v>63</v>
      </c>
      <c r="F9" s="13">
        <v>75</v>
      </c>
      <c r="G9" s="13">
        <v>70</v>
      </c>
      <c r="I9" s="14" t="s">
        <v>23</v>
      </c>
      <c r="K9" s="20" t="s">
        <v>64</v>
      </c>
      <c r="L9" s="11" t="s">
        <v>65</v>
      </c>
      <c r="M9" s="16" t="s">
        <v>66</v>
      </c>
      <c r="N9" s="20" t="s">
        <v>67</v>
      </c>
      <c r="R9" s="20" t="s">
        <v>68</v>
      </c>
      <c r="V9" s="11" t="s">
        <v>4</v>
      </c>
      <c r="W9" s="11" t="s">
        <v>64</v>
      </c>
      <c r="X9" s="11" t="s">
        <v>6</v>
      </c>
      <c r="Y9" s="11" t="str">
        <f t="shared" si="0"/>
        <v>直管蛍光ランプFHF32形　2灯用</v>
      </c>
      <c r="Z9" s="11">
        <v>95</v>
      </c>
    </row>
    <row r="10" spans="1:26">
      <c r="C10" s="6" t="s">
        <v>15</v>
      </c>
      <c r="D10" s="13" t="s">
        <v>69</v>
      </c>
      <c r="E10" s="13" t="s">
        <v>70</v>
      </c>
      <c r="F10" s="13">
        <v>75</v>
      </c>
      <c r="G10" s="13">
        <v>70</v>
      </c>
      <c r="I10" s="14" t="s">
        <v>24</v>
      </c>
      <c r="K10" s="20" t="s">
        <v>71</v>
      </c>
      <c r="L10" s="3"/>
      <c r="M10" s="11" t="s">
        <v>72</v>
      </c>
      <c r="N10" s="20" t="s">
        <v>73</v>
      </c>
      <c r="R10" s="20" t="s">
        <v>74</v>
      </c>
      <c r="V10" s="11" t="s">
        <v>4</v>
      </c>
      <c r="W10" s="11" t="s">
        <v>71</v>
      </c>
      <c r="X10" s="11" t="s">
        <v>6</v>
      </c>
      <c r="Y10" s="11" t="str">
        <f t="shared" si="0"/>
        <v>直管蛍光ランプFHF32形　3灯用</v>
      </c>
      <c r="Z10" s="11">
        <v>143</v>
      </c>
    </row>
    <row r="11" spans="1:26">
      <c r="C11" s="6" t="s">
        <v>31</v>
      </c>
      <c r="D11" s="13" t="s">
        <v>32</v>
      </c>
      <c r="E11" s="13" t="s">
        <v>75</v>
      </c>
      <c r="F11" s="13">
        <v>100</v>
      </c>
      <c r="G11" s="13">
        <v>70</v>
      </c>
      <c r="I11" s="14" t="s">
        <v>25</v>
      </c>
      <c r="K11" s="20" t="s">
        <v>76</v>
      </c>
      <c r="L11" s="3"/>
      <c r="M11" s="22" t="s">
        <v>77</v>
      </c>
      <c r="N11" s="20" t="s">
        <v>78</v>
      </c>
      <c r="R11" s="20" t="s">
        <v>79</v>
      </c>
      <c r="V11" s="11" t="s">
        <v>4</v>
      </c>
      <c r="W11" s="11" t="s">
        <v>76</v>
      </c>
      <c r="X11" s="11" t="s">
        <v>6</v>
      </c>
      <c r="Y11" s="11" t="str">
        <f t="shared" si="0"/>
        <v>直管蛍光ランプFHF32形　4灯用</v>
      </c>
      <c r="Z11" s="11">
        <v>190</v>
      </c>
    </row>
    <row r="12" spans="1:26">
      <c r="C12" s="6" t="s">
        <v>31</v>
      </c>
      <c r="D12" s="13" t="s">
        <v>41</v>
      </c>
      <c r="E12" s="13" t="s">
        <v>80</v>
      </c>
      <c r="F12" s="13">
        <v>100</v>
      </c>
      <c r="G12" s="13">
        <v>70</v>
      </c>
      <c r="I12" s="14" t="s">
        <v>26</v>
      </c>
      <c r="K12" s="20" t="s">
        <v>81</v>
      </c>
      <c r="L12" s="3"/>
      <c r="M12" s="17" t="s">
        <v>82</v>
      </c>
      <c r="N12" s="20" t="s">
        <v>83</v>
      </c>
      <c r="R12" s="20" t="s">
        <v>84</v>
      </c>
      <c r="V12" s="11" t="s">
        <v>4</v>
      </c>
      <c r="W12" s="11" t="s">
        <v>81</v>
      </c>
      <c r="X12" s="11" t="s">
        <v>6</v>
      </c>
      <c r="Y12" s="11" t="str">
        <f t="shared" si="0"/>
        <v>直管蛍光ランプFHF32形　5灯用</v>
      </c>
      <c r="Z12" s="11">
        <v>238</v>
      </c>
    </row>
    <row r="13" spans="1:26">
      <c r="C13" s="6" t="s">
        <v>31</v>
      </c>
      <c r="D13" s="13" t="s">
        <v>52</v>
      </c>
      <c r="E13" s="13" t="s">
        <v>85</v>
      </c>
      <c r="F13" s="13">
        <v>100</v>
      </c>
      <c r="G13" s="13">
        <v>70</v>
      </c>
      <c r="K13" s="18" t="s">
        <v>86</v>
      </c>
      <c r="L13" s="3"/>
      <c r="M13" s="23" t="s">
        <v>87</v>
      </c>
      <c r="N13" s="20" t="s">
        <v>88</v>
      </c>
      <c r="R13" s="24" t="s">
        <v>89</v>
      </c>
      <c r="V13" s="11" t="s">
        <v>4</v>
      </c>
      <c r="W13" s="11" t="s">
        <v>86</v>
      </c>
      <c r="X13" s="11" t="s">
        <v>6</v>
      </c>
      <c r="Y13" s="11" t="str">
        <f t="shared" si="0"/>
        <v>直管蛍光ランプFHF32形　6灯用</v>
      </c>
      <c r="Z13" s="11">
        <v>285</v>
      </c>
    </row>
    <row r="14" spans="1:26">
      <c r="C14" s="6" t="s">
        <v>90</v>
      </c>
      <c r="D14" s="13" t="s">
        <v>62</v>
      </c>
      <c r="E14" s="13" t="s">
        <v>91</v>
      </c>
      <c r="F14" s="13">
        <v>75</v>
      </c>
      <c r="G14" s="13">
        <v>70</v>
      </c>
      <c r="K14" s="17" t="s">
        <v>55</v>
      </c>
      <c r="L14" s="3"/>
      <c r="M14" s="20" t="s">
        <v>92</v>
      </c>
      <c r="N14" s="18" t="s">
        <v>93</v>
      </c>
    </row>
    <row r="15" spans="1:26">
      <c r="C15" s="6" t="s">
        <v>90</v>
      </c>
      <c r="D15" s="13" t="s">
        <v>69</v>
      </c>
      <c r="E15" s="13" t="s">
        <v>94</v>
      </c>
      <c r="F15" s="13">
        <v>75</v>
      </c>
      <c r="G15" s="13">
        <v>70</v>
      </c>
      <c r="K15" s="20" t="s">
        <v>64</v>
      </c>
      <c r="L15" s="3"/>
      <c r="M15" s="18" t="s">
        <v>95</v>
      </c>
      <c r="N15" s="19" t="s">
        <v>96</v>
      </c>
      <c r="V15" s="2" t="s">
        <v>97</v>
      </c>
    </row>
    <row r="16" spans="1:26">
      <c r="C16" s="6" t="s">
        <v>40</v>
      </c>
      <c r="D16" s="13" t="s">
        <v>32</v>
      </c>
      <c r="E16" s="13" t="s">
        <v>98</v>
      </c>
      <c r="F16" s="13">
        <v>110</v>
      </c>
      <c r="G16" s="13">
        <v>80</v>
      </c>
      <c r="K16" s="20" t="s">
        <v>71</v>
      </c>
      <c r="L16" s="3"/>
      <c r="M16" s="17" t="s">
        <v>99</v>
      </c>
      <c r="N16" s="20" t="s">
        <v>100</v>
      </c>
      <c r="V16" s="12" t="s">
        <v>13</v>
      </c>
      <c r="W16" s="12" t="s">
        <v>28</v>
      </c>
      <c r="X16" s="12" t="s">
        <v>29</v>
      </c>
      <c r="Y16" s="12" t="s">
        <v>17</v>
      </c>
      <c r="Z16" s="12" t="s">
        <v>30</v>
      </c>
    </row>
    <row r="17" spans="3:26">
      <c r="C17" s="6" t="s">
        <v>40</v>
      </c>
      <c r="D17" s="13" t="s">
        <v>41</v>
      </c>
      <c r="E17" s="13" t="s">
        <v>101</v>
      </c>
      <c r="F17" s="13">
        <v>110</v>
      </c>
      <c r="G17" s="13">
        <v>80</v>
      </c>
      <c r="K17" s="20" t="s">
        <v>76</v>
      </c>
      <c r="L17" s="3"/>
      <c r="M17" s="18" t="s">
        <v>102</v>
      </c>
      <c r="N17" s="20" t="s">
        <v>103</v>
      </c>
      <c r="V17" s="11" t="s">
        <v>4</v>
      </c>
      <c r="W17" s="11" t="s">
        <v>55</v>
      </c>
      <c r="X17" s="11" t="s">
        <v>27</v>
      </c>
      <c r="Y17" s="11" t="str">
        <f t="shared" ref="Y17:Y80" si="1">V17&amp;W17</f>
        <v>直管蛍光ランプFHF32形　1灯用</v>
      </c>
      <c r="Z17" s="11">
        <v>35</v>
      </c>
    </row>
    <row r="18" spans="3:26">
      <c r="C18" s="6" t="s">
        <v>40</v>
      </c>
      <c r="D18" s="13" t="s">
        <v>52</v>
      </c>
      <c r="E18" s="13" t="s">
        <v>104</v>
      </c>
      <c r="F18" s="13">
        <v>110</v>
      </c>
      <c r="G18" s="13">
        <v>80</v>
      </c>
      <c r="K18" s="20" t="s">
        <v>81</v>
      </c>
      <c r="L18" s="3"/>
      <c r="M18" s="19" t="s">
        <v>105</v>
      </c>
      <c r="N18" s="20" t="s">
        <v>106</v>
      </c>
      <c r="V18" s="11" t="s">
        <v>4</v>
      </c>
      <c r="W18" s="11" t="s">
        <v>64</v>
      </c>
      <c r="X18" s="11" t="s">
        <v>27</v>
      </c>
      <c r="Y18" s="11" t="str">
        <f t="shared" si="1"/>
        <v>直管蛍光ランプFHF32形　2灯用</v>
      </c>
      <c r="Z18" s="11">
        <v>70</v>
      </c>
    </row>
    <row r="19" spans="3:26">
      <c r="C19" s="6" t="s">
        <v>40</v>
      </c>
      <c r="D19" s="13" t="s">
        <v>62</v>
      </c>
      <c r="E19" s="13" t="s">
        <v>107</v>
      </c>
      <c r="F19" s="13">
        <v>75</v>
      </c>
      <c r="G19" s="13">
        <v>80</v>
      </c>
      <c r="K19" s="18" t="s">
        <v>86</v>
      </c>
      <c r="L19" s="3"/>
      <c r="M19" s="23" t="s">
        <v>108</v>
      </c>
      <c r="N19" s="20" t="s">
        <v>109</v>
      </c>
      <c r="V19" s="11" t="s">
        <v>4</v>
      </c>
      <c r="W19" s="11" t="s">
        <v>71</v>
      </c>
      <c r="X19" s="11" t="s">
        <v>27</v>
      </c>
      <c r="Y19" s="11" t="str">
        <f t="shared" si="1"/>
        <v>直管蛍光ランプFHF32形　3灯用</v>
      </c>
      <c r="Z19" s="11">
        <v>105</v>
      </c>
    </row>
    <row r="20" spans="3:26">
      <c r="C20" s="6" t="s">
        <v>40</v>
      </c>
      <c r="D20" s="13" t="s">
        <v>69</v>
      </c>
      <c r="E20" s="13" t="s">
        <v>110</v>
      </c>
      <c r="F20" s="13">
        <v>75</v>
      </c>
      <c r="G20" s="13">
        <v>80</v>
      </c>
      <c r="K20" s="17" t="s">
        <v>111</v>
      </c>
      <c r="L20" s="3"/>
      <c r="M20" s="17" t="s">
        <v>112</v>
      </c>
      <c r="N20" s="20" t="s">
        <v>113</v>
      </c>
      <c r="V20" s="11" t="s">
        <v>4</v>
      </c>
      <c r="W20" s="11" t="s">
        <v>76</v>
      </c>
      <c r="X20" s="11" t="s">
        <v>27</v>
      </c>
      <c r="Y20" s="11" t="str">
        <f t="shared" si="1"/>
        <v>直管蛍光ランプFHF32形　4灯用</v>
      </c>
      <c r="Z20" s="11">
        <v>140</v>
      </c>
    </row>
    <row r="21" spans="3:26">
      <c r="K21" s="22" t="s">
        <v>114</v>
      </c>
      <c r="L21" s="3"/>
      <c r="M21" s="18" t="s">
        <v>115</v>
      </c>
      <c r="N21" s="18" t="s">
        <v>116</v>
      </c>
      <c r="V21" s="11" t="s">
        <v>4</v>
      </c>
      <c r="W21" s="11" t="s">
        <v>81</v>
      </c>
      <c r="X21" s="11" t="s">
        <v>27</v>
      </c>
      <c r="Y21" s="11" t="str">
        <f t="shared" si="1"/>
        <v>直管蛍光ランプFHF32形　5灯用</v>
      </c>
      <c r="Z21" s="11">
        <v>175</v>
      </c>
    </row>
    <row r="22" spans="3:26">
      <c r="K22" s="17" t="s">
        <v>117</v>
      </c>
      <c r="L22" s="3"/>
      <c r="M22" s="17" t="s">
        <v>112</v>
      </c>
      <c r="N22" s="19" t="s">
        <v>118</v>
      </c>
      <c r="V22" s="11" t="s">
        <v>4</v>
      </c>
      <c r="W22" s="11" t="s">
        <v>86</v>
      </c>
      <c r="X22" s="11" t="s">
        <v>27</v>
      </c>
      <c r="Y22" s="11" t="str">
        <f t="shared" si="1"/>
        <v>直管蛍光ランプFHF32形　6灯用</v>
      </c>
      <c r="Z22" s="11">
        <v>210</v>
      </c>
    </row>
    <row r="23" spans="3:26">
      <c r="K23" s="23" t="s">
        <v>119</v>
      </c>
      <c r="L23" s="3"/>
      <c r="M23" s="18" t="s">
        <v>115</v>
      </c>
      <c r="N23" s="20" t="s">
        <v>120</v>
      </c>
      <c r="V23" s="11" t="s">
        <v>4</v>
      </c>
      <c r="W23" s="11" t="s">
        <v>111</v>
      </c>
      <c r="X23" s="11"/>
      <c r="Y23" s="11" t="str">
        <f t="shared" si="1"/>
        <v>直管蛍光ランプFHF63形　1灯用</v>
      </c>
      <c r="Z23" s="11">
        <v>64</v>
      </c>
    </row>
    <row r="24" spans="3:26">
      <c r="K24" s="18" t="s">
        <v>121</v>
      </c>
      <c r="L24" s="3"/>
      <c r="M24" s="17" t="s">
        <v>122</v>
      </c>
      <c r="N24" s="20" t="s">
        <v>123</v>
      </c>
      <c r="V24" s="11" t="s">
        <v>4</v>
      </c>
      <c r="W24" s="11" t="s">
        <v>114</v>
      </c>
      <c r="X24" s="11"/>
      <c r="Y24" s="11" t="str">
        <f t="shared" si="1"/>
        <v>直管蛍光ランプFHF63形　2灯用</v>
      </c>
      <c r="Z24" s="11">
        <v>125</v>
      </c>
    </row>
    <row r="25" spans="3:26">
      <c r="K25" s="17" t="s">
        <v>124</v>
      </c>
      <c r="L25" s="3"/>
      <c r="M25" s="18" t="s">
        <v>125</v>
      </c>
      <c r="N25" s="20" t="s">
        <v>126</v>
      </c>
      <c r="V25" s="11" t="s">
        <v>4</v>
      </c>
      <c r="W25" s="11" t="s">
        <v>117</v>
      </c>
      <c r="X25" s="11"/>
      <c r="Y25" s="11" t="str">
        <f t="shared" si="1"/>
        <v>直管蛍光ランプFHF86形　1灯用</v>
      </c>
      <c r="Z25" s="11">
        <v>87</v>
      </c>
    </row>
    <row r="26" spans="3:26">
      <c r="K26" s="20" t="s">
        <v>127</v>
      </c>
      <c r="L26" s="3"/>
      <c r="M26" s="17" t="s">
        <v>128</v>
      </c>
      <c r="N26" s="20" t="s">
        <v>129</v>
      </c>
      <c r="V26" s="11" t="s">
        <v>4</v>
      </c>
      <c r="W26" s="11" t="s">
        <v>119</v>
      </c>
      <c r="X26" s="11"/>
      <c r="Y26" s="11" t="str">
        <f t="shared" si="1"/>
        <v>直管蛍光ランプFHF86形　2灯用</v>
      </c>
      <c r="Z26" s="11">
        <v>172</v>
      </c>
    </row>
    <row r="27" spans="3:26">
      <c r="K27" s="20" t="s">
        <v>130</v>
      </c>
      <c r="L27" s="3"/>
      <c r="M27" s="18" t="s">
        <v>131</v>
      </c>
      <c r="N27" s="20" t="s">
        <v>132</v>
      </c>
      <c r="V27" s="11" t="s">
        <v>4</v>
      </c>
      <c r="W27" s="11" t="s">
        <v>121</v>
      </c>
      <c r="X27" s="11"/>
      <c r="Y27" s="11" t="str">
        <f t="shared" si="1"/>
        <v>直管蛍光ランプFHF86形　3灯用</v>
      </c>
      <c r="Z27" s="11">
        <v>259</v>
      </c>
    </row>
    <row r="28" spans="3:26">
      <c r="K28" s="20" t="s">
        <v>133</v>
      </c>
      <c r="L28" s="3"/>
      <c r="M28" s="21" t="s">
        <v>134</v>
      </c>
      <c r="N28" s="20" t="s">
        <v>135</v>
      </c>
      <c r="V28" s="11" t="s">
        <v>4</v>
      </c>
      <c r="W28" s="11" t="s">
        <v>124</v>
      </c>
      <c r="X28" s="11"/>
      <c r="Y28" s="11" t="str">
        <f t="shared" si="1"/>
        <v>直管蛍光ランプFL20・FLR20形 1灯用</v>
      </c>
      <c r="Z28" s="11">
        <v>21</v>
      </c>
    </row>
    <row r="29" spans="3:26">
      <c r="K29" s="20" t="s">
        <v>136</v>
      </c>
      <c r="L29" s="3"/>
      <c r="M29" s="17" t="s">
        <v>137</v>
      </c>
      <c r="N29" s="23" t="s">
        <v>138</v>
      </c>
      <c r="V29" s="11" t="s">
        <v>4</v>
      </c>
      <c r="W29" s="11" t="s">
        <v>127</v>
      </c>
      <c r="X29" s="11"/>
      <c r="Y29" s="11" t="str">
        <f t="shared" si="1"/>
        <v>直管蛍光ランプFL20・FLR20形 2灯用</v>
      </c>
      <c r="Z29" s="11">
        <v>41</v>
      </c>
    </row>
    <row r="30" spans="3:26">
      <c r="K30" s="18" t="s">
        <v>139</v>
      </c>
      <c r="L30" s="3"/>
      <c r="M30" s="23" t="s">
        <v>140</v>
      </c>
      <c r="N30" s="17" t="s">
        <v>141</v>
      </c>
      <c r="V30" s="11" t="s">
        <v>4</v>
      </c>
      <c r="W30" s="11" t="s">
        <v>130</v>
      </c>
      <c r="X30" s="11"/>
      <c r="Y30" s="11" t="str">
        <f t="shared" si="1"/>
        <v>直管蛍光ランプFL20・FLR20形 3灯用</v>
      </c>
      <c r="Z30" s="11">
        <v>62</v>
      </c>
    </row>
    <row r="31" spans="3:26">
      <c r="K31" s="17" t="s">
        <v>142</v>
      </c>
      <c r="L31" s="3"/>
      <c r="M31" s="20" t="s">
        <v>143</v>
      </c>
      <c r="N31" s="20" t="s">
        <v>144</v>
      </c>
      <c r="V31" s="11" t="s">
        <v>4</v>
      </c>
      <c r="W31" s="11" t="s">
        <v>133</v>
      </c>
      <c r="X31" s="11"/>
      <c r="Y31" s="11" t="str">
        <f t="shared" si="1"/>
        <v>直管蛍光ランプFL20・FLR20形 4灯用</v>
      </c>
      <c r="Z31" s="11">
        <v>82</v>
      </c>
    </row>
    <row r="32" spans="3:26">
      <c r="K32" s="20" t="s">
        <v>145</v>
      </c>
      <c r="L32" s="3"/>
      <c r="M32" s="21" t="s">
        <v>146</v>
      </c>
      <c r="N32" s="20" t="s">
        <v>147</v>
      </c>
      <c r="V32" s="11" t="s">
        <v>4</v>
      </c>
      <c r="W32" s="11" t="s">
        <v>136</v>
      </c>
      <c r="X32" s="11"/>
      <c r="Y32" s="11" t="str">
        <f t="shared" si="1"/>
        <v>直管蛍光ランプFL20・FLR20形 5灯用</v>
      </c>
      <c r="Z32" s="11">
        <v>103</v>
      </c>
    </row>
    <row r="33" spans="11:26">
      <c r="K33" s="20" t="s">
        <v>148</v>
      </c>
      <c r="L33" s="3"/>
      <c r="M33" s="17" t="s">
        <v>149</v>
      </c>
      <c r="N33" s="18" t="s">
        <v>150</v>
      </c>
      <c r="V33" s="11" t="s">
        <v>4</v>
      </c>
      <c r="W33" s="11" t="s">
        <v>139</v>
      </c>
      <c r="X33" s="11"/>
      <c r="Y33" s="11" t="str">
        <f t="shared" si="1"/>
        <v>直管蛍光ランプFL20・FLR20形 6灯用</v>
      </c>
      <c r="Z33" s="11">
        <v>123</v>
      </c>
    </row>
    <row r="34" spans="11:26">
      <c r="K34" s="20" t="s">
        <v>151</v>
      </c>
      <c r="L34" s="3"/>
      <c r="M34" s="20" t="s">
        <v>152</v>
      </c>
      <c r="N34" s="17" t="s">
        <v>153</v>
      </c>
      <c r="V34" s="11" t="s">
        <v>4</v>
      </c>
      <c r="W34" s="11" t="s">
        <v>142</v>
      </c>
      <c r="X34" s="11" t="s">
        <v>154</v>
      </c>
      <c r="Y34" s="11" t="str">
        <f t="shared" si="1"/>
        <v>直管蛍光ランプFL40形 1灯用</v>
      </c>
      <c r="Z34" s="11">
        <v>42</v>
      </c>
    </row>
    <row r="35" spans="11:26">
      <c r="K35" s="20" t="s">
        <v>155</v>
      </c>
      <c r="L35" s="3"/>
      <c r="M35" s="20" t="s">
        <v>156</v>
      </c>
      <c r="N35" s="20" t="s">
        <v>157</v>
      </c>
      <c r="V35" s="11" t="s">
        <v>4</v>
      </c>
      <c r="W35" s="11" t="s">
        <v>145</v>
      </c>
      <c r="X35" s="11" t="s">
        <v>154</v>
      </c>
      <c r="Y35" s="11" t="str">
        <f t="shared" si="1"/>
        <v>直管蛍光ランプFL40形 2灯用</v>
      </c>
      <c r="Z35" s="11">
        <v>83</v>
      </c>
    </row>
    <row r="36" spans="11:26">
      <c r="K36" s="18" t="s">
        <v>158</v>
      </c>
      <c r="L36" s="3"/>
      <c r="M36" s="18" t="s">
        <v>159</v>
      </c>
      <c r="N36" s="20" t="s">
        <v>160</v>
      </c>
      <c r="V36" s="11" t="s">
        <v>4</v>
      </c>
      <c r="W36" s="11" t="s">
        <v>148</v>
      </c>
      <c r="X36" s="11" t="s">
        <v>154</v>
      </c>
      <c r="Y36" s="11" t="str">
        <f t="shared" si="1"/>
        <v>直管蛍光ランプFL40形 3灯用</v>
      </c>
      <c r="Z36" s="11">
        <v>125</v>
      </c>
    </row>
    <row r="37" spans="11:26">
      <c r="K37" s="17" t="s">
        <v>161</v>
      </c>
      <c r="L37" s="3"/>
      <c r="M37" s="17" t="s">
        <v>162</v>
      </c>
      <c r="N37" s="20" t="s">
        <v>163</v>
      </c>
      <c r="V37" s="11" t="s">
        <v>4</v>
      </c>
      <c r="W37" s="11" t="s">
        <v>151</v>
      </c>
      <c r="X37" s="11" t="s">
        <v>154</v>
      </c>
      <c r="Y37" s="11" t="str">
        <f t="shared" si="1"/>
        <v>直管蛍光ランプFL40形 4灯用</v>
      </c>
      <c r="Z37" s="11">
        <v>166</v>
      </c>
    </row>
    <row r="38" spans="11:26">
      <c r="K38" s="20" t="s">
        <v>164</v>
      </c>
      <c r="L38" s="3"/>
      <c r="M38" s="20" t="s">
        <v>165</v>
      </c>
      <c r="N38" s="20" t="s">
        <v>166</v>
      </c>
      <c r="V38" s="11" t="s">
        <v>4</v>
      </c>
      <c r="W38" s="11" t="s">
        <v>155</v>
      </c>
      <c r="X38" s="11" t="s">
        <v>154</v>
      </c>
      <c r="Y38" s="11" t="str">
        <f t="shared" si="1"/>
        <v>直管蛍光ランプFL40形 5灯用</v>
      </c>
      <c r="Z38" s="11">
        <v>208</v>
      </c>
    </row>
    <row r="39" spans="11:26">
      <c r="K39" s="20" t="s">
        <v>167</v>
      </c>
      <c r="L39" s="3"/>
      <c r="M39" s="20" t="s">
        <v>168</v>
      </c>
      <c r="N39" s="20" t="s">
        <v>169</v>
      </c>
      <c r="V39" s="11" t="s">
        <v>4</v>
      </c>
      <c r="W39" s="11" t="s">
        <v>158</v>
      </c>
      <c r="X39" s="11" t="s">
        <v>154</v>
      </c>
      <c r="Y39" s="11" t="str">
        <f t="shared" si="1"/>
        <v>直管蛍光ランプFL40形 6灯用</v>
      </c>
      <c r="Z39" s="11">
        <v>249</v>
      </c>
    </row>
    <row r="40" spans="11:26">
      <c r="K40" s="20" t="s">
        <v>170</v>
      </c>
      <c r="L40" s="3"/>
      <c r="M40" s="18" t="s">
        <v>171</v>
      </c>
      <c r="N40" s="20" t="s">
        <v>172</v>
      </c>
      <c r="V40" s="11" t="s">
        <v>4</v>
      </c>
      <c r="W40" s="11" t="s">
        <v>161</v>
      </c>
      <c r="X40" s="11" t="s">
        <v>154</v>
      </c>
      <c r="Y40" s="11" t="str">
        <f t="shared" si="1"/>
        <v>直管蛍光ランプFLR40形 1灯用</v>
      </c>
      <c r="Z40" s="11">
        <v>41</v>
      </c>
    </row>
    <row r="41" spans="11:26">
      <c r="K41" s="20" t="s">
        <v>173</v>
      </c>
      <c r="L41" s="3"/>
      <c r="M41" s="17" t="s">
        <v>174</v>
      </c>
      <c r="N41" s="20" t="s">
        <v>175</v>
      </c>
      <c r="V41" s="11" t="s">
        <v>4</v>
      </c>
      <c r="W41" s="11" t="s">
        <v>164</v>
      </c>
      <c r="X41" s="11" t="s">
        <v>154</v>
      </c>
      <c r="Y41" s="11" t="str">
        <f t="shared" si="1"/>
        <v>直管蛍光ランプFLR40形 2灯用</v>
      </c>
      <c r="Z41" s="11">
        <v>78</v>
      </c>
    </row>
    <row r="42" spans="11:26">
      <c r="K42" s="18" t="s">
        <v>176</v>
      </c>
      <c r="L42" s="3"/>
      <c r="M42" s="20" t="s">
        <v>177</v>
      </c>
      <c r="N42" s="23" t="s">
        <v>178</v>
      </c>
      <c r="V42" s="11" t="s">
        <v>4</v>
      </c>
      <c r="W42" s="11" t="s">
        <v>167</v>
      </c>
      <c r="X42" s="11" t="s">
        <v>154</v>
      </c>
      <c r="Y42" s="11" t="str">
        <f t="shared" si="1"/>
        <v>直管蛍光ランプFLR40形 3灯用</v>
      </c>
      <c r="Z42" s="11">
        <v>119</v>
      </c>
    </row>
    <row r="43" spans="11:26">
      <c r="K43" s="17" t="s">
        <v>179</v>
      </c>
      <c r="L43" s="3"/>
      <c r="M43" s="20" t="s">
        <v>180</v>
      </c>
      <c r="N43" s="3"/>
      <c r="V43" s="11" t="s">
        <v>4</v>
      </c>
      <c r="W43" s="11" t="s">
        <v>170</v>
      </c>
      <c r="X43" s="11" t="s">
        <v>154</v>
      </c>
      <c r="Y43" s="11" t="str">
        <f t="shared" si="1"/>
        <v>直管蛍光ランプFLR40形 4灯用</v>
      </c>
      <c r="Z43" s="11">
        <v>156</v>
      </c>
    </row>
    <row r="44" spans="11:26">
      <c r="K44" s="20" t="s">
        <v>181</v>
      </c>
      <c r="L44" s="3"/>
      <c r="M44" s="23" t="s">
        <v>182</v>
      </c>
      <c r="N44" s="3"/>
      <c r="V44" s="11" t="s">
        <v>4</v>
      </c>
      <c r="W44" s="11" t="s">
        <v>173</v>
      </c>
      <c r="X44" s="11" t="s">
        <v>154</v>
      </c>
      <c r="Y44" s="11" t="str">
        <f t="shared" si="1"/>
        <v>直管蛍光ランプFLR40形 5灯用</v>
      </c>
      <c r="Z44" s="11">
        <v>197</v>
      </c>
    </row>
    <row r="45" spans="11:26">
      <c r="K45" s="18" t="s">
        <v>183</v>
      </c>
      <c r="L45" s="3"/>
      <c r="M45" s="3"/>
      <c r="N45" s="3"/>
      <c r="V45" s="11" t="s">
        <v>4</v>
      </c>
      <c r="W45" s="11" t="s">
        <v>176</v>
      </c>
      <c r="X45" s="11" t="s">
        <v>154</v>
      </c>
      <c r="Y45" s="11" t="str">
        <f t="shared" si="1"/>
        <v>直管蛍光ランプFLR40形 6灯用</v>
      </c>
      <c r="Z45" s="11">
        <v>234</v>
      </c>
    </row>
    <row r="46" spans="11:26">
      <c r="K46" s="17" t="s">
        <v>179</v>
      </c>
      <c r="L46" s="3"/>
      <c r="M46" s="3"/>
      <c r="N46" s="3"/>
      <c r="V46" s="11" t="s">
        <v>4</v>
      </c>
      <c r="W46" s="11" t="s">
        <v>179</v>
      </c>
      <c r="X46" s="11" t="s">
        <v>154</v>
      </c>
      <c r="Y46" s="11" t="str">
        <f t="shared" si="1"/>
        <v>直管蛍光ランプFLR110形 1灯用</v>
      </c>
      <c r="Z46" s="11">
        <v>108</v>
      </c>
    </row>
    <row r="47" spans="11:26">
      <c r="K47" s="20" t="s">
        <v>181</v>
      </c>
      <c r="L47" s="3"/>
      <c r="M47" s="3"/>
      <c r="N47" s="3"/>
      <c r="V47" s="11" t="s">
        <v>4</v>
      </c>
      <c r="W47" s="11" t="s">
        <v>181</v>
      </c>
      <c r="X47" s="11" t="s">
        <v>154</v>
      </c>
      <c r="Y47" s="11" t="str">
        <f t="shared" si="1"/>
        <v>直管蛍光ランプFLR110形 2灯用</v>
      </c>
      <c r="Z47" s="11">
        <v>208</v>
      </c>
    </row>
    <row r="48" spans="11:26">
      <c r="K48" s="18" t="s">
        <v>183</v>
      </c>
      <c r="L48" s="3"/>
      <c r="M48" s="3"/>
      <c r="N48" s="3"/>
      <c r="V48" s="11" t="s">
        <v>4</v>
      </c>
      <c r="W48" s="11" t="s">
        <v>183</v>
      </c>
      <c r="X48" s="11" t="s">
        <v>154</v>
      </c>
      <c r="Y48" s="11" t="str">
        <f t="shared" si="1"/>
        <v>直管蛍光ランプFLR110形 3灯用</v>
      </c>
      <c r="Z48" s="11">
        <v>316</v>
      </c>
    </row>
    <row r="49" spans="12:26">
      <c r="L49" s="3"/>
      <c r="M49" s="3"/>
      <c r="N49" s="3"/>
      <c r="V49" s="11" t="s">
        <v>4</v>
      </c>
      <c r="W49" s="11" t="s">
        <v>179</v>
      </c>
      <c r="X49" s="11" t="s">
        <v>184</v>
      </c>
      <c r="Y49" s="11" t="str">
        <f t="shared" si="1"/>
        <v>直管蛍光ランプFLR110形 1灯用</v>
      </c>
      <c r="Z49" s="11">
        <v>94</v>
      </c>
    </row>
    <row r="50" spans="12:26">
      <c r="L50" s="3"/>
      <c r="M50" s="3"/>
      <c r="N50" s="3"/>
      <c r="V50" s="11" t="s">
        <v>4</v>
      </c>
      <c r="W50" s="11" t="s">
        <v>181</v>
      </c>
      <c r="X50" s="11" t="s">
        <v>184</v>
      </c>
      <c r="Y50" s="11" t="str">
        <f t="shared" si="1"/>
        <v>直管蛍光ランプFLR110形 2灯用</v>
      </c>
      <c r="Z50" s="11">
        <v>187</v>
      </c>
    </row>
    <row r="51" spans="12:26">
      <c r="L51" s="3"/>
      <c r="M51" s="3"/>
      <c r="N51" s="3"/>
      <c r="V51" s="11" t="s">
        <v>4</v>
      </c>
      <c r="W51" s="11" t="s">
        <v>183</v>
      </c>
      <c r="X51" s="11" t="s">
        <v>184</v>
      </c>
      <c r="Y51" s="11" t="str">
        <f t="shared" si="1"/>
        <v>直管蛍光ランプFLR110形 3灯用</v>
      </c>
      <c r="Z51" s="11">
        <v>281</v>
      </c>
    </row>
    <row r="52" spans="12:26">
      <c r="L52" s="3"/>
      <c r="M52" s="3"/>
      <c r="N52" s="3"/>
      <c r="V52" s="11" t="s">
        <v>20</v>
      </c>
      <c r="W52" s="11" t="s">
        <v>34</v>
      </c>
      <c r="X52" s="11"/>
      <c r="Y52" s="11" t="str">
        <f t="shared" si="1"/>
        <v>円形蛍光ランプFCL20形　1灯用</v>
      </c>
      <c r="Z52" s="11">
        <v>22</v>
      </c>
    </row>
    <row r="53" spans="12:26">
      <c r="L53" s="3"/>
      <c r="M53" s="3"/>
      <c r="N53" s="3"/>
      <c r="V53" s="11" t="s">
        <v>20</v>
      </c>
      <c r="W53" s="11" t="s">
        <v>44</v>
      </c>
      <c r="X53" s="11"/>
      <c r="Y53" s="11" t="str">
        <f t="shared" si="1"/>
        <v>円形蛍光ランプFCL30形　1灯用</v>
      </c>
      <c r="Z53" s="11">
        <v>31</v>
      </c>
    </row>
    <row r="54" spans="12:26">
      <c r="L54" s="3"/>
      <c r="M54" s="3"/>
      <c r="N54" s="3"/>
      <c r="V54" s="11" t="s">
        <v>20</v>
      </c>
      <c r="W54" s="11" t="s">
        <v>56</v>
      </c>
      <c r="X54" s="11"/>
      <c r="Y54" s="11" t="str">
        <f t="shared" si="1"/>
        <v>円形蛍光ランプFCL32形　1灯用</v>
      </c>
      <c r="Z54" s="11">
        <v>36</v>
      </c>
    </row>
    <row r="55" spans="12:26">
      <c r="L55" s="3"/>
      <c r="M55" s="3"/>
      <c r="N55" s="3"/>
      <c r="V55" s="11" t="s">
        <v>20</v>
      </c>
      <c r="W55" s="11" t="s">
        <v>65</v>
      </c>
      <c r="X55" s="11"/>
      <c r="Y55" s="11" t="str">
        <f t="shared" si="1"/>
        <v>円形蛍光ランプFCL40形　1灯用</v>
      </c>
      <c r="Z55" s="11">
        <v>47</v>
      </c>
    </row>
    <row r="56" spans="12:26">
      <c r="L56" s="3"/>
      <c r="M56" s="3"/>
      <c r="N56" s="3"/>
      <c r="V56" s="11" t="s">
        <v>21</v>
      </c>
      <c r="W56" s="11" t="s">
        <v>35</v>
      </c>
      <c r="X56" s="11"/>
      <c r="Y56" s="11" t="str">
        <f t="shared" si="1"/>
        <v>コンパクト蛍光ランプFDL13形　1灯用</v>
      </c>
      <c r="Z56" s="11">
        <v>15</v>
      </c>
    </row>
    <row r="57" spans="12:26">
      <c r="L57" s="3"/>
      <c r="M57" s="3"/>
      <c r="N57" s="3"/>
      <c r="V57" s="11" t="s">
        <v>21</v>
      </c>
      <c r="W57" s="11" t="s">
        <v>45</v>
      </c>
      <c r="X57" s="11"/>
      <c r="Y57" s="11" t="str">
        <f t="shared" si="1"/>
        <v>コンパクト蛍光ランプFDL18形　1灯用</v>
      </c>
      <c r="Z57" s="11">
        <v>18</v>
      </c>
    </row>
    <row r="58" spans="12:26">
      <c r="L58" s="3"/>
      <c r="M58" s="3"/>
      <c r="N58" s="3"/>
      <c r="V58" s="11" t="s">
        <v>21</v>
      </c>
      <c r="W58" s="11" t="s">
        <v>57</v>
      </c>
      <c r="X58" s="11"/>
      <c r="Y58" s="11" t="str">
        <f t="shared" si="1"/>
        <v>コンパクト蛍光ランプFDL27形　1灯用</v>
      </c>
      <c r="Z58" s="11">
        <v>25</v>
      </c>
    </row>
    <row r="59" spans="12:26">
      <c r="L59" s="3"/>
      <c r="M59" s="3"/>
      <c r="N59" s="3"/>
      <c r="V59" s="11" t="s">
        <v>21</v>
      </c>
      <c r="W59" s="11" t="s">
        <v>66</v>
      </c>
      <c r="X59" s="11"/>
      <c r="Y59" s="11" t="str">
        <f t="shared" si="1"/>
        <v>コンパクト蛍光ランプFPL13・FML13形　1灯用</v>
      </c>
      <c r="Z59" s="11">
        <v>18</v>
      </c>
    </row>
    <row r="60" spans="12:26">
      <c r="L60" s="3"/>
      <c r="M60" s="3"/>
      <c r="N60" s="3"/>
      <c r="V60" s="11" t="s">
        <v>21</v>
      </c>
      <c r="W60" s="11" t="s">
        <v>72</v>
      </c>
      <c r="X60" s="11"/>
      <c r="Y60" s="11" t="str">
        <f t="shared" si="1"/>
        <v>コンパクト蛍光ランプFPL18・FML18形　1灯用</v>
      </c>
      <c r="Z60" s="11">
        <v>22</v>
      </c>
    </row>
    <row r="61" spans="12:26">
      <c r="L61" s="3"/>
      <c r="M61" s="3"/>
      <c r="N61" s="3"/>
      <c r="V61" s="11" t="s">
        <v>21</v>
      </c>
      <c r="W61" s="11" t="s">
        <v>77</v>
      </c>
      <c r="X61" s="11"/>
      <c r="Y61" s="11" t="str">
        <f t="shared" si="1"/>
        <v>コンパクト蛍光ランプFPL27形・FML27形 1灯用</v>
      </c>
      <c r="Z61" s="11">
        <v>24</v>
      </c>
    </row>
    <row r="62" spans="12:26">
      <c r="L62" s="3"/>
      <c r="M62" s="3"/>
      <c r="N62" s="3"/>
      <c r="V62" s="11" t="s">
        <v>21</v>
      </c>
      <c r="W62" s="11" t="s">
        <v>82</v>
      </c>
      <c r="X62" s="11"/>
      <c r="Y62" s="11" t="str">
        <f t="shared" si="1"/>
        <v>コンパクト蛍光ランプFPL36形・FML36形 1灯用</v>
      </c>
      <c r="Z62" s="11">
        <v>36</v>
      </c>
    </row>
    <row r="63" spans="12:26">
      <c r="L63" s="3"/>
      <c r="M63" s="3"/>
      <c r="N63" s="3"/>
      <c r="V63" s="11" t="s">
        <v>21</v>
      </c>
      <c r="W63" s="11" t="s">
        <v>87</v>
      </c>
      <c r="X63" s="11"/>
      <c r="Y63" s="11" t="str">
        <f t="shared" si="1"/>
        <v>コンパクト蛍光ランプFPL36形・FML36形 2灯用</v>
      </c>
      <c r="Z63" s="11">
        <v>70</v>
      </c>
    </row>
    <row r="64" spans="12:26">
      <c r="L64" s="3"/>
      <c r="M64" s="3"/>
      <c r="N64" s="3"/>
      <c r="V64" s="11" t="s">
        <v>21</v>
      </c>
      <c r="W64" s="11" t="s">
        <v>92</v>
      </c>
      <c r="X64" s="11"/>
      <c r="Y64" s="11" t="str">
        <f t="shared" si="1"/>
        <v>コンパクト蛍光ランプFPL36形 3灯用</v>
      </c>
      <c r="Z64" s="11">
        <v>106</v>
      </c>
    </row>
    <row r="65" spans="12:26">
      <c r="L65" s="3"/>
      <c r="M65" s="3"/>
      <c r="N65" s="3"/>
      <c r="V65" s="11" t="s">
        <v>21</v>
      </c>
      <c r="W65" s="11" t="s">
        <v>95</v>
      </c>
      <c r="X65" s="11"/>
      <c r="Y65" s="11" t="str">
        <f t="shared" si="1"/>
        <v>コンパクト蛍光ランプFPL36形 4灯用</v>
      </c>
      <c r="Z65" s="11">
        <v>140</v>
      </c>
    </row>
    <row r="66" spans="12:26">
      <c r="L66" s="3"/>
      <c r="M66" s="3"/>
      <c r="N66" s="3"/>
      <c r="V66" s="11" t="s">
        <v>21</v>
      </c>
      <c r="W66" s="11" t="s">
        <v>99</v>
      </c>
      <c r="X66" s="11"/>
      <c r="Y66" s="11" t="str">
        <f t="shared" si="1"/>
        <v>コンパクト蛍光ランプFPL55形 3灯用</v>
      </c>
      <c r="Z66" s="11">
        <v>159</v>
      </c>
    </row>
    <row r="67" spans="12:26">
      <c r="L67" s="3"/>
      <c r="M67" s="3"/>
      <c r="N67" s="3"/>
      <c r="V67" s="11" t="s">
        <v>21</v>
      </c>
      <c r="W67" s="11" t="s">
        <v>102</v>
      </c>
      <c r="X67" s="11"/>
      <c r="Y67" s="11" t="str">
        <f t="shared" si="1"/>
        <v>コンパクト蛍光ランプFPL55形 4灯用</v>
      </c>
      <c r="Z67" s="11">
        <v>210</v>
      </c>
    </row>
    <row r="68" spans="12:26">
      <c r="L68" s="3"/>
      <c r="M68" s="3"/>
      <c r="N68" s="3"/>
      <c r="V68" s="11" t="s">
        <v>21</v>
      </c>
      <c r="W68" s="11" t="s">
        <v>105</v>
      </c>
      <c r="X68" s="11"/>
      <c r="Y68" s="11" t="str">
        <f t="shared" si="1"/>
        <v>コンパクト蛍光ランプFHP23形 1灯用</v>
      </c>
      <c r="Z68" s="11">
        <v>26</v>
      </c>
    </row>
    <row r="69" spans="12:26">
      <c r="L69" s="3"/>
      <c r="M69" s="3"/>
      <c r="N69" s="3"/>
      <c r="V69" s="11" t="s">
        <v>21</v>
      </c>
      <c r="W69" s="11" t="s">
        <v>108</v>
      </c>
      <c r="X69" s="11"/>
      <c r="Y69" s="11" t="str">
        <f t="shared" si="1"/>
        <v>コンパクト蛍光ランプFHP23形 2灯用</v>
      </c>
      <c r="Z69" s="11">
        <v>49</v>
      </c>
    </row>
    <row r="70" spans="12:26">
      <c r="L70" s="3"/>
      <c r="M70" s="3"/>
      <c r="N70" s="3"/>
      <c r="V70" s="11" t="s">
        <v>21</v>
      </c>
      <c r="W70" s="11" t="s">
        <v>112</v>
      </c>
      <c r="X70" s="11" t="s">
        <v>185</v>
      </c>
      <c r="Y70" s="11" t="str">
        <f t="shared" si="1"/>
        <v>コンパクト蛍光ランプFHP32形 3灯用</v>
      </c>
      <c r="Z70" s="11">
        <v>93</v>
      </c>
    </row>
    <row r="71" spans="12:26">
      <c r="L71" s="3"/>
      <c r="M71" s="3"/>
      <c r="N71" s="3"/>
      <c r="V71" s="11" t="s">
        <v>21</v>
      </c>
      <c r="W71" s="11" t="s">
        <v>115</v>
      </c>
      <c r="X71" s="11" t="s">
        <v>185</v>
      </c>
      <c r="Y71" s="11" t="str">
        <f t="shared" si="1"/>
        <v>コンパクト蛍光ランプFHP32形 4灯用</v>
      </c>
      <c r="Z71" s="11">
        <v>124</v>
      </c>
    </row>
    <row r="72" spans="12:26">
      <c r="L72" s="3"/>
      <c r="M72" s="3"/>
      <c r="N72" s="3"/>
      <c r="V72" s="11" t="s">
        <v>21</v>
      </c>
      <c r="W72" s="11" t="s">
        <v>112</v>
      </c>
      <c r="X72" s="11" t="s">
        <v>27</v>
      </c>
      <c r="Y72" s="11" t="str">
        <f t="shared" si="1"/>
        <v>コンパクト蛍光ランプFHP32形 3灯用</v>
      </c>
      <c r="Z72" s="11">
        <v>105</v>
      </c>
    </row>
    <row r="73" spans="12:26">
      <c r="L73" s="3"/>
      <c r="M73" s="3"/>
      <c r="N73" s="3"/>
      <c r="V73" s="11" t="s">
        <v>21</v>
      </c>
      <c r="W73" s="11" t="s">
        <v>115</v>
      </c>
      <c r="X73" s="11" t="s">
        <v>27</v>
      </c>
      <c r="Y73" s="11" t="str">
        <f t="shared" si="1"/>
        <v>コンパクト蛍光ランプFHP32形 4灯用</v>
      </c>
      <c r="Z73" s="11">
        <v>138</v>
      </c>
    </row>
    <row r="74" spans="12:26">
      <c r="L74" s="3"/>
      <c r="M74" s="3"/>
      <c r="N74" s="3"/>
      <c r="V74" s="11" t="s">
        <v>21</v>
      </c>
      <c r="W74" s="11" t="s">
        <v>122</v>
      </c>
      <c r="X74" s="11"/>
      <c r="Y74" s="11" t="str">
        <f t="shared" si="1"/>
        <v>コンパクト蛍光ランプFHP45形 3灯用</v>
      </c>
      <c r="Z74" s="11">
        <v>141</v>
      </c>
    </row>
    <row r="75" spans="12:26">
      <c r="L75" s="3"/>
      <c r="M75" s="3"/>
      <c r="N75" s="3"/>
      <c r="V75" s="11" t="s">
        <v>21</v>
      </c>
      <c r="W75" s="11" t="s">
        <v>125</v>
      </c>
      <c r="X75" s="11"/>
      <c r="Y75" s="11" t="str">
        <f t="shared" si="1"/>
        <v>コンパクト蛍光ランプFHP45形 4灯用</v>
      </c>
      <c r="Z75" s="11">
        <v>188</v>
      </c>
    </row>
    <row r="76" spans="12:26">
      <c r="L76" s="3"/>
      <c r="M76" s="3"/>
      <c r="N76" s="3"/>
      <c r="V76" s="11" t="s">
        <v>21</v>
      </c>
      <c r="W76" s="11" t="s">
        <v>128</v>
      </c>
      <c r="X76" s="11"/>
      <c r="Y76" s="11" t="str">
        <f t="shared" si="1"/>
        <v>コンパクト蛍光ランプFHP105形　1灯用</v>
      </c>
      <c r="Z76" s="11">
        <v>92</v>
      </c>
    </row>
    <row r="77" spans="12:26">
      <c r="L77" s="3"/>
      <c r="M77" s="3"/>
      <c r="N77" s="3"/>
      <c r="V77" s="11" t="s">
        <v>21</v>
      </c>
      <c r="W77" s="11" t="s">
        <v>131</v>
      </c>
      <c r="X77" s="11"/>
      <c r="Y77" s="11" t="str">
        <f t="shared" si="1"/>
        <v>コンパクト蛍光ランプFHP105形　2灯用</v>
      </c>
      <c r="Z77" s="11">
        <v>218</v>
      </c>
    </row>
    <row r="78" spans="12:26">
      <c r="L78" s="3"/>
      <c r="M78" s="3"/>
      <c r="N78" s="3"/>
      <c r="V78" s="11" t="s">
        <v>21</v>
      </c>
      <c r="W78" s="11" t="s">
        <v>134</v>
      </c>
      <c r="X78" s="11"/>
      <c r="Y78" s="11" t="str">
        <f t="shared" si="1"/>
        <v>コンパクト蛍光ランプFHT16形</v>
      </c>
      <c r="Z78" s="11">
        <v>19</v>
      </c>
    </row>
    <row r="79" spans="12:26">
      <c r="L79" s="3"/>
      <c r="M79" s="3"/>
      <c r="N79" s="3"/>
      <c r="V79" s="11" t="s">
        <v>21</v>
      </c>
      <c r="W79" s="11" t="s">
        <v>137</v>
      </c>
      <c r="X79" s="11"/>
      <c r="Y79" s="11" t="str">
        <f t="shared" si="1"/>
        <v>コンパクト蛍光ランプFHT24形 1灯用</v>
      </c>
      <c r="Z79" s="11">
        <v>27</v>
      </c>
    </row>
    <row r="80" spans="12:26">
      <c r="L80" s="3"/>
      <c r="M80" s="3"/>
      <c r="N80" s="3"/>
      <c r="V80" s="11" t="s">
        <v>21</v>
      </c>
      <c r="W80" s="11" t="s">
        <v>140</v>
      </c>
      <c r="X80" s="11"/>
      <c r="Y80" s="11" t="str">
        <f t="shared" si="1"/>
        <v>コンパクト蛍光ランプFHT24形 2灯用</v>
      </c>
      <c r="Z80" s="11">
        <v>53</v>
      </c>
    </row>
    <row r="81" spans="12:26">
      <c r="L81" s="3"/>
      <c r="M81" s="3"/>
      <c r="N81" s="3"/>
      <c r="V81" s="11" t="s">
        <v>21</v>
      </c>
      <c r="W81" s="11" t="s">
        <v>143</v>
      </c>
      <c r="X81" s="11"/>
      <c r="Y81" s="11" t="str">
        <f t="shared" ref="Y81:Y144" si="2">V81&amp;W81</f>
        <v>コンパクト蛍光ランプFHT24形 3灯用</v>
      </c>
      <c r="Z81" s="11">
        <v>80</v>
      </c>
    </row>
    <row r="82" spans="12:26">
      <c r="L82" s="3"/>
      <c r="M82" s="3"/>
      <c r="N82" s="3"/>
      <c r="V82" s="11" t="s">
        <v>21</v>
      </c>
      <c r="W82" s="11" t="s">
        <v>146</v>
      </c>
      <c r="X82" s="11"/>
      <c r="Y82" s="11" t="str">
        <f t="shared" si="2"/>
        <v>コンパクト蛍光ランプFHT24形 4灯用</v>
      </c>
      <c r="Z82" s="11">
        <v>106</v>
      </c>
    </row>
    <row r="83" spans="12:26">
      <c r="L83" s="3"/>
      <c r="M83" s="3"/>
      <c r="N83" s="3"/>
      <c r="V83" s="11" t="s">
        <v>21</v>
      </c>
      <c r="W83" s="11" t="s">
        <v>149</v>
      </c>
      <c r="X83" s="11"/>
      <c r="Y83" s="11" t="str">
        <f t="shared" si="2"/>
        <v>コンパクト蛍光ランプFHT32形 1灯用</v>
      </c>
      <c r="Z83" s="11">
        <v>35</v>
      </c>
    </row>
    <row r="84" spans="12:26">
      <c r="L84" s="3"/>
      <c r="M84" s="3"/>
      <c r="N84" s="3"/>
      <c r="V84" s="11" t="s">
        <v>21</v>
      </c>
      <c r="W84" s="11" t="s">
        <v>152</v>
      </c>
      <c r="X84" s="11"/>
      <c r="Y84" s="11" t="str">
        <f t="shared" si="2"/>
        <v>コンパクト蛍光ランプFHT32形 2灯用</v>
      </c>
      <c r="Z84" s="11">
        <v>70</v>
      </c>
    </row>
    <row r="85" spans="12:26">
      <c r="L85" s="3"/>
      <c r="M85" s="3"/>
      <c r="N85" s="3"/>
      <c r="V85" s="11" t="s">
        <v>21</v>
      </c>
      <c r="W85" s="11" t="s">
        <v>156</v>
      </c>
      <c r="X85" s="11"/>
      <c r="Y85" s="11" t="str">
        <f t="shared" si="2"/>
        <v>コンパクト蛍光ランプFHT32形 3灯用</v>
      </c>
      <c r="Z85" s="11">
        <v>105</v>
      </c>
    </row>
    <row r="86" spans="12:26">
      <c r="L86" s="3"/>
      <c r="M86" s="3"/>
      <c r="N86" s="3"/>
      <c r="V86" s="11" t="s">
        <v>21</v>
      </c>
      <c r="W86" s="11" t="s">
        <v>159</v>
      </c>
      <c r="X86" s="11"/>
      <c r="Y86" s="11" t="str">
        <f t="shared" si="2"/>
        <v>コンパクト蛍光ランプFHT32形 4灯用</v>
      </c>
      <c r="Z86" s="11">
        <v>140</v>
      </c>
    </row>
    <row r="87" spans="12:26">
      <c r="L87" s="3"/>
      <c r="M87" s="3"/>
      <c r="N87" s="3"/>
      <c r="V87" s="11" t="s">
        <v>21</v>
      </c>
      <c r="W87" s="11" t="s">
        <v>162</v>
      </c>
      <c r="X87" s="11"/>
      <c r="Y87" s="11" t="str">
        <f t="shared" si="2"/>
        <v>コンパクト蛍光ランプFHT42形 1灯用</v>
      </c>
      <c r="Z87" s="11">
        <v>45</v>
      </c>
    </row>
    <row r="88" spans="12:26">
      <c r="L88" s="3"/>
      <c r="M88" s="3"/>
      <c r="N88" s="3"/>
      <c r="V88" s="11" t="s">
        <v>21</v>
      </c>
      <c r="W88" s="11" t="s">
        <v>165</v>
      </c>
      <c r="X88" s="11"/>
      <c r="Y88" s="11" t="str">
        <f t="shared" si="2"/>
        <v>コンパクト蛍光ランプFHT42形 2灯用</v>
      </c>
      <c r="Z88" s="11">
        <v>90</v>
      </c>
    </row>
    <row r="89" spans="12:26">
      <c r="L89" s="3"/>
      <c r="M89" s="3"/>
      <c r="N89" s="3"/>
      <c r="V89" s="11" t="s">
        <v>21</v>
      </c>
      <c r="W89" s="11" t="s">
        <v>168</v>
      </c>
      <c r="X89" s="11"/>
      <c r="Y89" s="11" t="str">
        <f t="shared" si="2"/>
        <v>コンパクト蛍光ランプFHT42形 3灯用</v>
      </c>
      <c r="Z89" s="11">
        <v>135</v>
      </c>
    </row>
    <row r="90" spans="12:26">
      <c r="L90" s="3"/>
      <c r="M90" s="3"/>
      <c r="N90" s="3"/>
      <c r="V90" s="11" t="s">
        <v>21</v>
      </c>
      <c r="W90" s="11" t="s">
        <v>171</v>
      </c>
      <c r="X90" s="11"/>
      <c r="Y90" s="11" t="str">
        <f t="shared" si="2"/>
        <v>コンパクト蛍光ランプFHT42形 4灯用</v>
      </c>
      <c r="Z90" s="11">
        <v>180</v>
      </c>
    </row>
    <row r="91" spans="12:26">
      <c r="L91" s="3"/>
      <c r="M91" s="3"/>
      <c r="N91" s="3"/>
      <c r="V91" s="11" t="s">
        <v>21</v>
      </c>
      <c r="W91" s="11" t="s">
        <v>174</v>
      </c>
      <c r="X91" s="11"/>
      <c r="Y91" s="11" t="str">
        <f t="shared" si="2"/>
        <v>コンパクト蛍光ランプFHT57形 1灯用</v>
      </c>
      <c r="Z91" s="11">
        <v>65</v>
      </c>
    </row>
    <row r="92" spans="12:26">
      <c r="L92" s="3"/>
      <c r="M92" s="3"/>
      <c r="N92" s="3"/>
      <c r="V92" s="11" t="s">
        <v>21</v>
      </c>
      <c r="W92" s="11" t="s">
        <v>177</v>
      </c>
      <c r="X92" s="11"/>
      <c r="Y92" s="11" t="str">
        <f t="shared" si="2"/>
        <v>コンパクト蛍光ランプFHT57形 2灯用</v>
      </c>
      <c r="Z92" s="11">
        <v>144</v>
      </c>
    </row>
    <row r="93" spans="12:26">
      <c r="L93" s="3"/>
      <c r="M93" s="3"/>
      <c r="N93" s="3"/>
      <c r="V93" s="11" t="s">
        <v>21</v>
      </c>
      <c r="W93" s="11" t="s">
        <v>180</v>
      </c>
      <c r="X93" s="11"/>
      <c r="Y93" s="11" t="str">
        <f t="shared" si="2"/>
        <v>コンパクト蛍光ランプFHT57形 3灯用</v>
      </c>
      <c r="Z93" s="11">
        <v>209</v>
      </c>
    </row>
    <row r="94" spans="12:26">
      <c r="L94" s="3"/>
      <c r="M94" s="3"/>
      <c r="N94" s="3"/>
      <c r="V94" s="11" t="s">
        <v>21</v>
      </c>
      <c r="W94" s="11" t="s">
        <v>182</v>
      </c>
      <c r="X94" s="11"/>
      <c r="Y94" s="11" t="str">
        <f t="shared" si="2"/>
        <v>コンパクト蛍光ランプFHT57形 4灯用</v>
      </c>
      <c r="Z94" s="11">
        <v>288</v>
      </c>
    </row>
    <row r="95" spans="12:26">
      <c r="L95" s="3"/>
      <c r="M95" s="3"/>
      <c r="N95" s="3"/>
      <c r="V95" s="11" t="s">
        <v>186</v>
      </c>
      <c r="W95" s="11" t="s">
        <v>36</v>
      </c>
      <c r="X95" s="11"/>
      <c r="Y95" s="11" t="str">
        <f t="shared" si="2"/>
        <v>HIDランプ高圧水銀ランプ 40形</v>
      </c>
      <c r="Z95" s="11">
        <v>52</v>
      </c>
    </row>
    <row r="96" spans="12:26">
      <c r="L96" s="3"/>
      <c r="M96" s="3"/>
      <c r="N96" s="3"/>
      <c r="V96" s="11" t="s">
        <v>186</v>
      </c>
      <c r="W96" s="11" t="s">
        <v>187</v>
      </c>
      <c r="X96" s="11"/>
      <c r="Y96" s="11" t="str">
        <f t="shared" si="2"/>
        <v>HIDランプ高圧水銀ランプ 80形</v>
      </c>
      <c r="Z96" s="11">
        <v>97</v>
      </c>
    </row>
    <row r="97" spans="12:26">
      <c r="L97" s="3"/>
      <c r="M97" s="3"/>
      <c r="N97" s="3"/>
      <c r="V97" s="11" t="s">
        <v>186</v>
      </c>
      <c r="W97" s="11" t="s">
        <v>58</v>
      </c>
      <c r="X97" s="11"/>
      <c r="Y97" s="11" t="str">
        <f t="shared" si="2"/>
        <v>HIDランプ高圧水銀ランプ 100形</v>
      </c>
      <c r="Z97" s="11">
        <v>115</v>
      </c>
    </row>
    <row r="98" spans="12:26">
      <c r="L98" s="3"/>
      <c r="M98" s="3"/>
      <c r="N98" s="3"/>
      <c r="V98" s="11" t="s">
        <v>186</v>
      </c>
      <c r="W98" s="11" t="s">
        <v>67</v>
      </c>
      <c r="X98" s="11"/>
      <c r="Y98" s="11" t="str">
        <f t="shared" si="2"/>
        <v>HIDランプ高圧水銀ランプ 200形</v>
      </c>
      <c r="Z98" s="11">
        <v>213</v>
      </c>
    </row>
    <row r="99" spans="12:26">
      <c r="L99" s="3"/>
      <c r="M99" s="3"/>
      <c r="N99" s="3"/>
      <c r="V99" s="11" t="s">
        <v>186</v>
      </c>
      <c r="W99" s="11" t="s">
        <v>73</v>
      </c>
      <c r="X99" s="11"/>
      <c r="Y99" s="11" t="str">
        <f t="shared" si="2"/>
        <v>HIDランプ高圧水銀ランプ 250形</v>
      </c>
      <c r="Z99" s="11">
        <v>260</v>
      </c>
    </row>
    <row r="100" spans="12:26">
      <c r="L100" s="3"/>
      <c r="M100" s="3"/>
      <c r="N100" s="3"/>
      <c r="V100" s="11" t="s">
        <v>186</v>
      </c>
      <c r="W100" s="11" t="s">
        <v>78</v>
      </c>
      <c r="X100" s="11"/>
      <c r="Y100" s="11" t="str">
        <f t="shared" si="2"/>
        <v>HIDランプ高圧水銀ランプ 300形</v>
      </c>
      <c r="Z100" s="11">
        <v>310</v>
      </c>
    </row>
    <row r="101" spans="12:26">
      <c r="L101" s="3"/>
      <c r="M101" s="3"/>
      <c r="N101" s="3"/>
      <c r="V101" s="11" t="s">
        <v>186</v>
      </c>
      <c r="W101" s="11" t="s">
        <v>83</v>
      </c>
      <c r="X101" s="11"/>
      <c r="Y101" s="11" t="str">
        <f t="shared" si="2"/>
        <v>HIDランプ高圧水銀ランプ 400形</v>
      </c>
      <c r="Z101" s="11">
        <v>415</v>
      </c>
    </row>
    <row r="102" spans="12:26">
      <c r="L102" s="3"/>
      <c r="M102" s="3"/>
      <c r="N102" s="3"/>
      <c r="V102" s="11" t="s">
        <v>186</v>
      </c>
      <c r="W102" s="11" t="s">
        <v>88</v>
      </c>
      <c r="X102" s="11"/>
      <c r="Y102" s="11" t="str">
        <f t="shared" si="2"/>
        <v>HIDランプ高圧水銀ランプ 700形</v>
      </c>
      <c r="Z102" s="11">
        <v>730</v>
      </c>
    </row>
    <row r="103" spans="12:26">
      <c r="L103" s="3"/>
      <c r="M103" s="3"/>
      <c r="N103" s="3"/>
      <c r="V103" s="11" t="s">
        <v>186</v>
      </c>
      <c r="W103" s="11" t="s">
        <v>93</v>
      </c>
      <c r="X103" s="11"/>
      <c r="Y103" s="11" t="str">
        <f t="shared" si="2"/>
        <v>HIDランプ高圧水銀ランプ 1000形</v>
      </c>
      <c r="Z103" s="11">
        <v>1030</v>
      </c>
    </row>
    <row r="104" spans="12:26">
      <c r="L104" s="3"/>
      <c r="M104" s="3"/>
      <c r="N104" s="3"/>
      <c r="V104" s="11" t="s">
        <v>186</v>
      </c>
      <c r="W104" s="11" t="s">
        <v>96</v>
      </c>
      <c r="X104" s="11"/>
      <c r="Y104" s="11" t="str">
        <f t="shared" si="2"/>
        <v>HIDランプメタルハライドランプ 100形</v>
      </c>
      <c r="Z104" s="11">
        <v>114</v>
      </c>
    </row>
    <row r="105" spans="12:26">
      <c r="L105" s="3"/>
      <c r="M105" s="3"/>
      <c r="N105" s="3"/>
      <c r="V105" s="11" t="s">
        <v>186</v>
      </c>
      <c r="W105" s="11" t="s">
        <v>100</v>
      </c>
      <c r="X105" s="11"/>
      <c r="Y105" s="11" t="str">
        <f t="shared" si="2"/>
        <v>HIDランプメタルハライドランプ 200形</v>
      </c>
      <c r="Z105" s="11">
        <v>215</v>
      </c>
    </row>
    <row r="106" spans="12:26">
      <c r="L106" s="3"/>
      <c r="M106" s="3"/>
      <c r="N106" s="3"/>
      <c r="V106" s="11" t="s">
        <v>186</v>
      </c>
      <c r="W106" s="11" t="s">
        <v>103</v>
      </c>
      <c r="X106" s="11"/>
      <c r="Y106" s="11" t="str">
        <f t="shared" si="2"/>
        <v>HIDランプメタルハライドランプ 250形</v>
      </c>
      <c r="Z106" s="11">
        <v>260</v>
      </c>
    </row>
    <row r="107" spans="12:26">
      <c r="L107" s="3"/>
      <c r="M107" s="3"/>
      <c r="N107" s="3"/>
      <c r="V107" s="11" t="s">
        <v>186</v>
      </c>
      <c r="W107" s="11" t="s">
        <v>106</v>
      </c>
      <c r="X107" s="11"/>
      <c r="Y107" s="11" t="str">
        <f t="shared" si="2"/>
        <v>HIDランプメタルハライドランプ 300形</v>
      </c>
      <c r="Z107" s="11">
        <v>310</v>
      </c>
    </row>
    <row r="108" spans="12:26">
      <c r="L108" s="3"/>
      <c r="M108" s="3"/>
      <c r="N108" s="3"/>
      <c r="V108" s="11" t="s">
        <v>186</v>
      </c>
      <c r="W108" s="11" t="s">
        <v>109</v>
      </c>
      <c r="X108" s="11"/>
      <c r="Y108" s="11" t="str">
        <f t="shared" si="2"/>
        <v>HIDランプメタルハライドランプ 400形</v>
      </c>
      <c r="Z108" s="11">
        <v>415</v>
      </c>
    </row>
    <row r="109" spans="12:26">
      <c r="L109" s="3"/>
      <c r="M109" s="3"/>
      <c r="N109" s="3"/>
      <c r="V109" s="11" t="s">
        <v>186</v>
      </c>
      <c r="W109" s="11" t="s">
        <v>113</v>
      </c>
      <c r="X109" s="11"/>
      <c r="Y109" s="11" t="str">
        <f t="shared" si="2"/>
        <v>HIDランプメタルハライドランプ 700形</v>
      </c>
      <c r="Z109" s="11">
        <v>730</v>
      </c>
    </row>
    <row r="110" spans="12:26">
      <c r="L110" s="3"/>
      <c r="M110" s="3"/>
      <c r="N110" s="3"/>
      <c r="V110" s="11" t="s">
        <v>186</v>
      </c>
      <c r="W110" s="11" t="s">
        <v>116</v>
      </c>
      <c r="X110" s="11"/>
      <c r="Y110" s="11" t="str">
        <f t="shared" si="2"/>
        <v>HIDランプメタルハライドランプ 1000形</v>
      </c>
      <c r="Z110" s="11">
        <v>1030</v>
      </c>
    </row>
    <row r="111" spans="12:26">
      <c r="L111" s="3"/>
      <c r="M111" s="3"/>
      <c r="N111" s="3"/>
      <c r="V111" s="11" t="s">
        <v>186</v>
      </c>
      <c r="W111" s="11" t="s">
        <v>118</v>
      </c>
      <c r="X111" s="11"/>
      <c r="Y111" s="11" t="str">
        <f t="shared" si="2"/>
        <v>HIDランプセラミックメタルハライドランプ 150形</v>
      </c>
      <c r="Z111" s="11">
        <v>165</v>
      </c>
    </row>
    <row r="112" spans="12:26">
      <c r="L112" s="3"/>
      <c r="M112" s="3"/>
      <c r="N112" s="3"/>
      <c r="V112" s="11" t="s">
        <v>186</v>
      </c>
      <c r="W112" s="11" t="s">
        <v>120</v>
      </c>
      <c r="X112" s="11"/>
      <c r="Y112" s="11" t="str">
        <f t="shared" si="2"/>
        <v>HIDランプセラミックメタルハライドランプ 180形</v>
      </c>
      <c r="Z112" s="11">
        <v>205</v>
      </c>
    </row>
    <row r="113" spans="12:26">
      <c r="L113" s="3"/>
      <c r="M113" s="3"/>
      <c r="N113" s="3"/>
      <c r="V113" s="11" t="s">
        <v>186</v>
      </c>
      <c r="W113" s="11" t="s">
        <v>123</v>
      </c>
      <c r="X113" s="11"/>
      <c r="Y113" s="11" t="str">
        <f t="shared" si="2"/>
        <v>HIDランプセラミックメタルハライドランプ 190形</v>
      </c>
      <c r="Z113" s="11">
        <v>210</v>
      </c>
    </row>
    <row r="114" spans="12:26">
      <c r="L114" s="3"/>
      <c r="M114" s="3"/>
      <c r="N114" s="3"/>
      <c r="V114" s="11" t="s">
        <v>186</v>
      </c>
      <c r="W114" s="11" t="s">
        <v>126</v>
      </c>
      <c r="X114" s="11"/>
      <c r="Y114" s="11" t="str">
        <f t="shared" si="2"/>
        <v>HIDランプセラミックメタルハライドランプ 220形</v>
      </c>
      <c r="Z114" s="11">
        <v>240</v>
      </c>
    </row>
    <row r="115" spans="12:26">
      <c r="L115" s="3"/>
      <c r="M115" s="3"/>
      <c r="N115" s="3"/>
      <c r="V115" s="11" t="s">
        <v>186</v>
      </c>
      <c r="W115" s="11" t="s">
        <v>129</v>
      </c>
      <c r="X115" s="11"/>
      <c r="Y115" s="11" t="str">
        <f t="shared" si="2"/>
        <v>HIDランプセラミックメタルハライドランプ 230形</v>
      </c>
      <c r="Z115" s="11">
        <v>250</v>
      </c>
    </row>
    <row r="116" spans="12:26">
      <c r="L116" s="3"/>
      <c r="M116" s="3"/>
      <c r="N116" s="3"/>
      <c r="V116" s="11" t="s">
        <v>186</v>
      </c>
      <c r="W116" s="11" t="s">
        <v>132</v>
      </c>
      <c r="X116" s="11"/>
      <c r="Y116" s="11" t="str">
        <f t="shared" si="2"/>
        <v>HIDランプセラミックメタルハライドランプ 270形</v>
      </c>
      <c r="Z116" s="11">
        <v>292</v>
      </c>
    </row>
    <row r="117" spans="12:26">
      <c r="L117" s="3"/>
      <c r="M117" s="3"/>
      <c r="N117" s="3"/>
      <c r="V117" s="11" t="s">
        <v>186</v>
      </c>
      <c r="W117" s="11" t="s">
        <v>135</v>
      </c>
      <c r="X117" s="11"/>
      <c r="Y117" s="11" t="str">
        <f t="shared" si="2"/>
        <v>HIDランプセラミックメタルハライドランプ 290形</v>
      </c>
      <c r="Z117" s="11">
        <v>307</v>
      </c>
    </row>
    <row r="118" spans="12:26">
      <c r="L118" s="3"/>
      <c r="M118" s="3"/>
      <c r="N118" s="3"/>
      <c r="V118" s="11" t="s">
        <v>186</v>
      </c>
      <c r="W118" s="11" t="s">
        <v>138</v>
      </c>
      <c r="X118" s="11"/>
      <c r="Y118" s="11" t="str">
        <f t="shared" si="2"/>
        <v>HIDランプセラミックメタルハライドランプ 360形</v>
      </c>
      <c r="Z118" s="11">
        <v>390</v>
      </c>
    </row>
    <row r="119" spans="12:26">
      <c r="L119" s="3"/>
      <c r="M119" s="3"/>
      <c r="N119" s="3"/>
      <c r="V119" s="11" t="s">
        <v>186</v>
      </c>
      <c r="W119" s="11" t="s">
        <v>141</v>
      </c>
      <c r="X119" s="11"/>
      <c r="Y119" s="11" t="str">
        <f t="shared" si="2"/>
        <v>HIDランプセラミックメタルハライドランプ　35形</v>
      </c>
      <c r="Z119" s="11">
        <v>46</v>
      </c>
    </row>
    <row r="120" spans="12:26">
      <c r="L120" s="3"/>
      <c r="M120" s="3"/>
      <c r="N120" s="3"/>
      <c r="V120" s="11" t="s">
        <v>186</v>
      </c>
      <c r="W120" s="11" t="s">
        <v>144</v>
      </c>
      <c r="X120" s="11"/>
      <c r="Y120" s="11" t="str">
        <f t="shared" si="2"/>
        <v>HIDランプセラミックメタルハライドランプ　70形</v>
      </c>
      <c r="Z120" s="11">
        <v>86</v>
      </c>
    </row>
    <row r="121" spans="12:26">
      <c r="L121" s="3"/>
      <c r="M121" s="3"/>
      <c r="N121" s="3"/>
      <c r="V121" s="11" t="s">
        <v>186</v>
      </c>
      <c r="W121" s="11" t="s">
        <v>147</v>
      </c>
      <c r="X121" s="11"/>
      <c r="Y121" s="11" t="str">
        <f t="shared" si="2"/>
        <v>HIDランプセラミックメタルハライドランプ　100形</v>
      </c>
      <c r="Z121" s="11">
        <v>110</v>
      </c>
    </row>
    <row r="122" spans="12:26">
      <c r="L122" s="3"/>
      <c r="M122" s="3"/>
      <c r="N122" s="3"/>
      <c r="V122" s="11" t="s">
        <v>186</v>
      </c>
      <c r="W122" s="11" t="s">
        <v>150</v>
      </c>
      <c r="X122" s="11"/>
      <c r="Y122" s="11" t="str">
        <f t="shared" si="2"/>
        <v>HIDランプセラミックメタルハライドランプ　150形</v>
      </c>
      <c r="Z122" s="11">
        <v>169</v>
      </c>
    </row>
    <row r="123" spans="12:26">
      <c r="L123" s="3"/>
      <c r="M123" s="3"/>
      <c r="N123" s="3"/>
      <c r="V123" s="11" t="s">
        <v>186</v>
      </c>
      <c r="W123" s="11" t="s">
        <v>153</v>
      </c>
      <c r="X123" s="11"/>
      <c r="Y123" s="11" t="str">
        <f t="shared" si="2"/>
        <v>HIDランプ高圧ナトリウムランプ 40形</v>
      </c>
      <c r="Z123" s="11">
        <v>52</v>
      </c>
    </row>
    <row r="124" spans="12:26">
      <c r="L124" s="3"/>
      <c r="M124" s="3"/>
      <c r="N124" s="3"/>
      <c r="V124" s="11" t="s">
        <v>186</v>
      </c>
      <c r="W124" s="11" t="s">
        <v>157</v>
      </c>
      <c r="X124" s="11"/>
      <c r="Y124" s="11" t="str">
        <f t="shared" si="2"/>
        <v>HIDランプ高圧ナトリウムランプ 75形</v>
      </c>
      <c r="Z124" s="11">
        <v>94</v>
      </c>
    </row>
    <row r="125" spans="12:26">
      <c r="L125" s="3"/>
      <c r="M125" s="3"/>
      <c r="N125" s="3"/>
      <c r="V125" s="11" t="s">
        <v>186</v>
      </c>
      <c r="W125" s="11" t="s">
        <v>160</v>
      </c>
      <c r="X125" s="11"/>
      <c r="Y125" s="11" t="str">
        <f t="shared" si="2"/>
        <v>HIDランプ高圧ナトリウムランプ 110形</v>
      </c>
      <c r="Z125" s="11">
        <v>125</v>
      </c>
    </row>
    <row r="126" spans="12:26">
      <c r="L126" s="3"/>
      <c r="M126" s="3"/>
      <c r="N126" s="3"/>
      <c r="V126" s="11" t="s">
        <v>186</v>
      </c>
      <c r="W126" s="11" t="s">
        <v>163</v>
      </c>
      <c r="X126" s="11"/>
      <c r="Y126" s="11" t="str">
        <f t="shared" si="2"/>
        <v>HIDランプ高圧ナトリウムランプ 180形</v>
      </c>
      <c r="Z126" s="11">
        <v>198</v>
      </c>
    </row>
    <row r="127" spans="12:26">
      <c r="L127" s="3"/>
      <c r="M127" s="3"/>
      <c r="N127" s="3"/>
      <c r="V127" s="11" t="s">
        <v>186</v>
      </c>
      <c r="W127" s="11" t="s">
        <v>166</v>
      </c>
      <c r="X127" s="11"/>
      <c r="Y127" s="11" t="str">
        <f t="shared" si="2"/>
        <v>HIDランプ高圧ナトリウムランプ 220形</v>
      </c>
      <c r="Z127" s="11">
        <v>238</v>
      </c>
    </row>
    <row r="128" spans="12:26">
      <c r="L128" s="3"/>
      <c r="M128" s="3"/>
      <c r="N128" s="3"/>
      <c r="V128" s="11" t="s">
        <v>186</v>
      </c>
      <c r="W128" s="11" t="s">
        <v>169</v>
      </c>
      <c r="X128" s="11"/>
      <c r="Y128" s="11" t="str">
        <f t="shared" si="2"/>
        <v>HIDランプ高圧ナトリウムランプ 270形</v>
      </c>
      <c r="Z128" s="11">
        <v>288</v>
      </c>
    </row>
    <row r="129" spans="12:26">
      <c r="L129" s="3"/>
      <c r="M129" s="3"/>
      <c r="N129" s="3"/>
      <c r="V129" s="11" t="s">
        <v>186</v>
      </c>
      <c r="W129" s="11" t="s">
        <v>172</v>
      </c>
      <c r="X129" s="11"/>
      <c r="Y129" s="11" t="str">
        <f t="shared" si="2"/>
        <v>HIDランプ高圧ナトリウムランプ 360形</v>
      </c>
      <c r="Z129" s="11">
        <v>384</v>
      </c>
    </row>
    <row r="130" spans="12:26">
      <c r="L130" s="3"/>
      <c r="M130" s="3"/>
      <c r="N130" s="3"/>
      <c r="V130" s="11" t="s">
        <v>186</v>
      </c>
      <c r="W130" s="11" t="s">
        <v>175</v>
      </c>
      <c r="X130" s="11"/>
      <c r="Y130" s="11" t="str">
        <f t="shared" si="2"/>
        <v>HIDランプ高圧ナトリウムランプ 660形</v>
      </c>
      <c r="Z130" s="11">
        <v>700</v>
      </c>
    </row>
    <row r="131" spans="12:26">
      <c r="L131" s="3"/>
      <c r="M131" s="3"/>
      <c r="N131" s="3"/>
      <c r="V131" s="11" t="s">
        <v>186</v>
      </c>
      <c r="W131" s="11" t="s">
        <v>178</v>
      </c>
      <c r="X131" s="11"/>
      <c r="Y131" s="11" t="str">
        <f t="shared" si="2"/>
        <v>HIDランプ高圧ナトリウムランプ 940形</v>
      </c>
      <c r="Z131" s="11">
        <v>990</v>
      </c>
    </row>
    <row r="132" spans="12:26">
      <c r="L132" s="3"/>
      <c r="M132" s="3"/>
      <c r="N132" s="3"/>
      <c r="V132" s="11" t="s">
        <v>23</v>
      </c>
      <c r="W132" s="11" t="s">
        <v>37</v>
      </c>
      <c r="X132" s="11"/>
      <c r="Y132" s="11" t="str">
        <f t="shared" si="2"/>
        <v>電球形蛍光ランプEFA10・EFD10形</v>
      </c>
      <c r="Z132" s="11">
        <v>7</v>
      </c>
    </row>
    <row r="133" spans="12:26">
      <c r="L133" s="3"/>
      <c r="M133" s="3"/>
      <c r="N133" s="3"/>
      <c r="V133" s="11" t="s">
        <v>23</v>
      </c>
      <c r="W133" s="11" t="s">
        <v>47</v>
      </c>
      <c r="X133" s="11"/>
      <c r="Y133" s="11" t="str">
        <f t="shared" si="2"/>
        <v>電球形蛍光ランプEFA15・EFD15形</v>
      </c>
      <c r="Z133" s="11">
        <v>10</v>
      </c>
    </row>
    <row r="134" spans="12:26">
      <c r="L134" s="3"/>
      <c r="M134" s="3"/>
      <c r="N134" s="3"/>
      <c r="V134" s="11" t="s">
        <v>23</v>
      </c>
      <c r="W134" s="11" t="s">
        <v>59</v>
      </c>
      <c r="X134" s="11"/>
      <c r="Y134" s="11" t="str">
        <f t="shared" si="2"/>
        <v>電球形蛍光ランプEFA25・EFD25形</v>
      </c>
      <c r="Z134" s="11">
        <v>20</v>
      </c>
    </row>
    <row r="135" spans="12:26">
      <c r="L135" s="3"/>
      <c r="M135" s="3"/>
      <c r="N135" s="3"/>
      <c r="V135" s="11" t="s">
        <v>24</v>
      </c>
      <c r="W135" s="11" t="s">
        <v>38</v>
      </c>
      <c r="X135" s="11"/>
      <c r="Y135" s="11" t="str">
        <f t="shared" si="2"/>
        <v>クリプトン電球40形</v>
      </c>
      <c r="Z135" s="11">
        <v>36</v>
      </c>
    </row>
    <row r="136" spans="12:26">
      <c r="L136" s="3"/>
      <c r="M136" s="3"/>
      <c r="N136" s="3"/>
      <c r="V136" s="11" t="s">
        <v>24</v>
      </c>
      <c r="W136" s="11" t="s">
        <v>48</v>
      </c>
      <c r="X136" s="11"/>
      <c r="Y136" s="11" t="str">
        <f t="shared" si="2"/>
        <v>クリプトン電球60形</v>
      </c>
      <c r="Z136" s="11">
        <v>54</v>
      </c>
    </row>
    <row r="137" spans="12:26">
      <c r="L137" s="3"/>
      <c r="M137" s="3"/>
      <c r="N137" s="3"/>
      <c r="V137" s="11" t="s">
        <v>24</v>
      </c>
      <c r="W137" s="11" t="s">
        <v>60</v>
      </c>
      <c r="X137" s="11"/>
      <c r="Y137" s="11" t="str">
        <f t="shared" si="2"/>
        <v>クリプトン電球100形</v>
      </c>
      <c r="Z137" s="11">
        <v>90</v>
      </c>
    </row>
    <row r="138" spans="12:26">
      <c r="L138" s="3"/>
      <c r="M138" s="3"/>
      <c r="N138" s="3"/>
      <c r="V138" s="11" t="s">
        <v>25</v>
      </c>
      <c r="W138" s="11" t="s">
        <v>38</v>
      </c>
      <c r="X138" s="11"/>
      <c r="Y138" s="11" t="str">
        <f t="shared" si="2"/>
        <v>白熱電球40形</v>
      </c>
      <c r="Z138" s="11">
        <v>36</v>
      </c>
    </row>
    <row r="139" spans="12:26">
      <c r="L139" s="3"/>
      <c r="M139" s="3"/>
      <c r="N139" s="3"/>
      <c r="V139" s="11" t="s">
        <v>25</v>
      </c>
      <c r="W139" s="11" t="s">
        <v>48</v>
      </c>
      <c r="X139" s="11"/>
      <c r="Y139" s="11" t="str">
        <f t="shared" si="2"/>
        <v>白熱電球60形</v>
      </c>
      <c r="Z139" s="11">
        <v>54</v>
      </c>
    </row>
    <row r="140" spans="12:26">
      <c r="L140" s="3"/>
      <c r="M140" s="3"/>
      <c r="N140" s="3"/>
      <c r="V140" s="11" t="s">
        <v>25</v>
      </c>
      <c r="W140" s="11" t="s">
        <v>60</v>
      </c>
      <c r="X140" s="11"/>
      <c r="Y140" s="11" t="str">
        <f t="shared" si="2"/>
        <v>白熱電球100形</v>
      </c>
      <c r="Z140" s="11">
        <v>90</v>
      </c>
    </row>
    <row r="141" spans="12:26">
      <c r="L141" s="3"/>
      <c r="M141" s="3"/>
      <c r="N141" s="3"/>
      <c r="V141" s="11" t="s">
        <v>26</v>
      </c>
      <c r="W141" s="11" t="s">
        <v>188</v>
      </c>
      <c r="X141" s="11"/>
      <c r="Y141" s="11" t="str">
        <f t="shared" si="2"/>
        <v>ハロゲン電球_JD110V60W</v>
      </c>
      <c r="Z141" s="11">
        <v>55</v>
      </c>
    </row>
    <row r="142" spans="12:26">
      <c r="L142" s="3"/>
      <c r="M142" s="3"/>
      <c r="N142" s="3"/>
      <c r="V142" s="11" t="s">
        <v>26</v>
      </c>
      <c r="W142" s="11" t="s">
        <v>189</v>
      </c>
      <c r="X142" s="11"/>
      <c r="Y142" s="11" t="str">
        <f t="shared" si="2"/>
        <v>ハロゲン電球_JD110V65W</v>
      </c>
      <c r="Z142" s="11">
        <v>65</v>
      </c>
    </row>
    <row r="143" spans="12:26">
      <c r="L143" s="3"/>
      <c r="M143" s="3"/>
      <c r="N143" s="3"/>
      <c r="V143" s="11" t="s">
        <v>26</v>
      </c>
      <c r="W143" s="11" t="s">
        <v>190</v>
      </c>
      <c r="X143" s="11"/>
      <c r="Y143" s="11" t="str">
        <f t="shared" si="2"/>
        <v>ハロゲン電球_JD110V85W</v>
      </c>
      <c r="Z143" s="11">
        <v>85</v>
      </c>
    </row>
    <row r="144" spans="12:26">
      <c r="L144" s="3"/>
      <c r="M144" s="3"/>
      <c r="N144" s="3"/>
      <c r="V144" s="11" t="s">
        <v>26</v>
      </c>
      <c r="W144" s="11" t="s">
        <v>68</v>
      </c>
      <c r="X144" s="11"/>
      <c r="Y144" s="11" t="str">
        <f t="shared" si="2"/>
        <v>ハロゲン電球_JD110V90W</v>
      </c>
      <c r="Z144" s="11">
        <v>90</v>
      </c>
    </row>
    <row r="145" spans="12:26">
      <c r="L145" s="3"/>
      <c r="M145" s="3"/>
      <c r="N145" s="3"/>
      <c r="V145" s="11" t="s">
        <v>26</v>
      </c>
      <c r="W145" s="11" t="s">
        <v>74</v>
      </c>
      <c r="X145" s="11"/>
      <c r="Y145" s="11" t="str">
        <f t="shared" ref="Y145:Y148" si="3">V145&amp;W145</f>
        <v>ハロゲン電球_JD110V130W</v>
      </c>
      <c r="Z145" s="11">
        <v>130</v>
      </c>
    </row>
    <row r="146" spans="12:26">
      <c r="L146" s="3"/>
      <c r="M146" s="3"/>
      <c r="N146" s="3"/>
      <c r="V146" s="11" t="s">
        <v>26</v>
      </c>
      <c r="W146" s="11" t="s">
        <v>191</v>
      </c>
      <c r="X146" s="11"/>
      <c r="Y146" s="11" t="str">
        <f t="shared" si="3"/>
        <v>ハロゲン電球_JD110V200W</v>
      </c>
      <c r="Z146" s="11">
        <v>200</v>
      </c>
    </row>
    <row r="147" spans="12:26">
      <c r="L147" s="3"/>
      <c r="M147" s="3"/>
      <c r="N147" s="3"/>
      <c r="V147" s="11" t="s">
        <v>26</v>
      </c>
      <c r="W147" s="11" t="s">
        <v>192</v>
      </c>
      <c r="X147" s="11"/>
      <c r="Y147" s="11" t="str">
        <f t="shared" si="3"/>
        <v>ハロゲン電球_JD110V250W</v>
      </c>
      <c r="Z147" s="11">
        <v>250</v>
      </c>
    </row>
    <row r="148" spans="12:26">
      <c r="L148" s="3"/>
      <c r="M148" s="3"/>
      <c r="N148" s="3"/>
      <c r="V148" s="11" t="s">
        <v>26</v>
      </c>
      <c r="W148" s="11" t="s">
        <v>89</v>
      </c>
      <c r="X148" s="11"/>
      <c r="Y148" s="11" t="str">
        <f t="shared" si="3"/>
        <v>ハロゲン電球_JD110V500W</v>
      </c>
      <c r="Z148" s="11">
        <v>500</v>
      </c>
    </row>
    <row r="149" spans="12:26">
      <c r="L149" s="3"/>
      <c r="M149" s="3"/>
      <c r="N149" s="3"/>
    </row>
    <row r="150" spans="12:26">
      <c r="L150" s="3"/>
      <c r="M150" s="3"/>
      <c r="N150" s="3"/>
    </row>
    <row r="151" spans="12:26">
      <c r="L151" s="3"/>
      <c r="M151" s="3"/>
      <c r="N151" s="3"/>
    </row>
  </sheetData>
  <phoneticPr fontId="11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2023-03-22T04:56:05Z</dcterms:modified>
</cp:coreProperties>
</file>