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/>
  <workbookProtection workbookPassword="B6C9" lockStructure="1"/>
  <bookViews>
    <workbookView xWindow="12585" yWindow="-15" windowWidth="12630" windowHeight="11790" tabRatio="863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45621"/>
</workbook>
</file>

<file path=xl/calcChain.xml><?xml version="1.0" encoding="utf-8"?>
<calcChain xmlns="http://schemas.openxmlformats.org/spreadsheetml/2006/main">
  <c r="N44" i="64" l="1"/>
  <c r="S44" i="64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<sst xmlns="http://schemas.openxmlformats.org/spreadsheetml/2006/main" count="797" uniqueCount="322">
  <si>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</si>
  <si>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</si>
  <si>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</si>
  <si>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</si>
  <si>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</si>
  <si>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</si>
  <si>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</si>
  <si>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</si>
  <si>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</si>
  <si>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</si>
  <si>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</si>
  <si>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</si>
  <si>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</si>
  <si>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</si>
  <si>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</si>
  <si>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</si>
  <si>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</si>
  <si>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</si>
  <si>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</si>
  <si>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</si>
  <si>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</si>
  <si>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</si>
  <si>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</si>
  <si>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</si>
  <si>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</si>
  <si>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</si>
  <si>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</si>
  <si>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</si>
  <si>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</si>
  <si>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</si>
  <si>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</si>
  <si>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</si>
  <si>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</si>
  <si>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</si>
  <si>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</si>
  <si>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</si>
  <si>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</si>
  <si>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</si>
  <si>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</si>
  <si>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</si>
  <si>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</si>
  <si>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</si>
  <si>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</si>
  <si>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</si>
  <si>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</si>
  <si>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</si>
  <si>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</si>
  <si>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</si>
  <si>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</si>
  <si>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</si>
  <si>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</si>
  <si>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</si>
  <si>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</si>
  <si>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</si>
  <si>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</si>
  <si>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</si>
  <si>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</si>
  <si>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</si>
  <si>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</si>
  <si>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</si>
  <si>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</si>
  <si>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</si>
  <si>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</si>
  <si>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</si>
  <si>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</si>
  <si>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</si>
  <si>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</si>
  <si>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</si>
  <si>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</si>
  <si>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</si>
  <si>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</si>
  <si>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</si>
  <si>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</si>
  <si>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</si>
  <si>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</si>
  <si>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</si>
  <si>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</si>
  <si>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</si>
  <si>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</si>
  <si>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</si>
  <si>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</si>
  <si>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</si>
  <si>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</si>
  <si>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</si>
  <si>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</si>
  <si>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</si>
  <si>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</si>
  <si>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</si>
  <si>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</si>
  <si>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</si>
  <si>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</si>
  <si>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</si>
  <si>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</si>
  <si>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</si>
  <si>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</si>
  <si>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</si>
  <si>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</si>
  <si>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</si>
  <si>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</si>
  <si>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</si>
  <si>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</si>
  <si>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</si>
  <si>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</si>
  <si>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</si>
  <si>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</si>
  <si>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</si>
  <si>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</si>
  <si>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</si>
  <si>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</si>
  <si>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</si>
  <si>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</si>
  <si>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</si>
  <si>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</si>
  <si>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</si>
  <si>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</si>
  <si>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</si>
  <si>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</si>
  <si>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</si>
  <si>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</si>
  <si>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</si>
  <si>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</si>
  <si>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</si>
  <si>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</si>
  <si>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</si>
  <si>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</si>
  <si>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</si>
  <si>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</si>
  <si>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</si>
  <si>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</si>
  <si>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</si>
  <si>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</si>
  <si>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</si>
  <si>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</si>
  <si>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</si>
  <si>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</si>
  <si>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</si>
  <si>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</si>
  <si>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</si>
  <si>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</si>
  <si>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</si>
  <si>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</si>
  <si>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</si>
  <si>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</si>
  <si>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</si>
  <si>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</si>
  <si>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</si>
  <si>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</si>
  <si>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</si>
  <si>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</si>
  <si>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</si>
  <si>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</si>
  <si>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</si>
  <si>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</si>
  <si>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</si>
  <si>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</si>
  <si>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</si>
  <si>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</si>
  <si>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</si>
  <si>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</si>
  <si>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</si>
  <si>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</si>
  <si>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</si>
  <si>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</si>
  <si>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</si>
  <si>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</si>
  <si>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</si>
  <si>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</si>
  <si>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</si>
  <si>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</si>
  <si>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</si>
  <si>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</si>
  <si>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</si>
  <si>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</si>
  <si>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</si>
  <si>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</si>
  <si>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</si>
  <si>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</si>
  <si>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</si>
  <si>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</si>
  <si>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</si>
  <si>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</si>
  <si>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</si>
  <si>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</si>
  <si>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</si>
  <si>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</si>
  <si>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</si>
  <si>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</si>
  <si>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</si>
  <si>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</si>
  <si>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</si>
  <si>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</si>
  <si>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</si>
  <si>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</si>
  <si>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</si>
  <si>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</si>
  <si>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</si>
  <si>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</si>
  <si>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</si>
  <si>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</si>
  <si>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</si>
  <si>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</si>
  <si>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</si>
  <si>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</si>
  <si>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</si>
  <si>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</si>
  <si>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</si>
  <si>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</si>
  <si>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</si>
  <si>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</si>
  <si>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</si>
  <si>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</si>
  <si>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</si>
  <si>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</si>
  <si>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</si>
  <si>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</si>
  <si>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</si>
  <si>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</si>
  <si>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</si>
  <si>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</si>
  <si>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</si>
  <si>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</si>
  <si>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</si>
  <si>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OLD-SE4000</t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</si>
  <si>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</si>
  <si>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</si>
  <si>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</si>
  <si>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</si>
  <si>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</si>
  <si>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</si>
  <si>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</si>
  <si>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</si>
  <si>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</si>
  <si>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</si>
  <si>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</si>
  <si>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</si>
  <si>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</si>
  <si>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</si>
  <si>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</si>
  <si>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</si>
  <si>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</si>
  <si>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</si>
  <si>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</si>
  <si>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</si>
  <si>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</si>
  <si>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</si>
  <si>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</si>
  <si>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</si>
  <si>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</si>
  <si>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</si>
  <si>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</si>
  <si>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</si>
  <si>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</si>
  <si>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</si>
  <si>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</si>
  <si>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</si>
  <si>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</si>
  <si>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</si>
  <si>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</si>
  <si>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</si>
  <si>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</si>
  <si>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</si>
  <si>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</si>
  <si>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</si>
  <si>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</si>
  <si>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</si>
  <si>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</si>
  <si>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</si>
  <si>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</si>
  <si>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</si>
  <si>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</si>
  <si>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</si>
  <si>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</si>
  <si>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</si>
  <si>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</si>
  <si>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</si>
  <si>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</si>
  <si>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</si>
  <si>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</si>
  <si>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</si>
  <si>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</si>
  <si>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</si>
  <si>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</si>
  <si>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</si>
  <si>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</si>
  <si>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</si>
  <si>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</si>
  <si>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</si>
  <si>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</si>
  <si>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</si>
  <si>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</si>
  <si>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</si>
  <si>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</si>
  <si>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</si>
  <si>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</si>
  <si>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</si>
  <si>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</si>
  <si>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</si>
  <si>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</si>
  <si>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</si>
  <si>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</si>
  <si>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</si>
  <si>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</si>
  <si>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</si>
  <si>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</si>
  <si>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</si>
  <si>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t>様式 1-4　NO.</t>
    <phoneticPr fontId="10"/>
  </si>
  <si>
    <t>様式 1-3　NO.</t>
    <phoneticPr fontId="10"/>
  </si>
  <si>
    <t>メーカー</t>
    <phoneticPr fontId="10"/>
  </si>
  <si>
    <t>←計算する設備のメーカー名を入力</t>
    <phoneticPr fontId="10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</si>
  <si>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SII省電力計算フォーマット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2" eb="14">
      <t>デンリョク</t>
    </rPh>
    <rPh sb="14" eb="16">
      <t>ケイサン</t>
    </rPh>
    <phoneticPr fontId="10"/>
  </si>
  <si>
    <t>■電力使用量</t>
    <rPh sb="1" eb="3">
      <t>デンリョク</t>
    </rPh>
    <rPh sb="3" eb="5">
      <t>シヨウ</t>
    </rPh>
    <rPh sb="5" eb="6">
      <t>リョウ</t>
    </rPh>
    <phoneticPr fontId="10"/>
  </si>
  <si>
    <t>電力使用量</t>
    <rPh sb="0" eb="2">
      <t>デンリョク</t>
    </rPh>
    <phoneticPr fontId="10"/>
  </si>
  <si>
    <t>←エネルギー種別を選択</t>
    <rPh sb="6" eb="8">
      <t>シュベツ</t>
    </rPh>
    <rPh sb="9" eb="11">
      <t>センタク</t>
    </rPh>
    <phoneticPr fontId="10"/>
  </si>
  <si>
    <t>←エネルギー種別にて「その他(電気)」を選択した場合は、</t>
    <rPh sb="6" eb="8">
      <t>シュベツ</t>
    </rPh>
    <rPh sb="15" eb="17">
      <t>デンキ</t>
    </rPh>
    <phoneticPr fontId="10"/>
  </si>
  <si>
    <t>エネルギー種別</t>
    <rPh sb="5" eb="7">
      <t>シュベツ</t>
    </rPh>
    <phoneticPr fontId="10"/>
  </si>
  <si>
    <t>実測期間電力使用量</t>
    <rPh sb="0" eb="1">
      <t>ジッソク</t>
    </rPh>
    <rPh sb="1" eb="3">
      <t>キカン</t>
    </rPh>
    <rPh sb="4" eb="6">
      <t>デンリョク</t>
    </rPh>
    <rPh sb="6" eb="7">
      <t>リョウ</t>
    </rPh>
    <phoneticPr fontId="17"/>
  </si>
  <si>
    <t>一定期間電力使用量</t>
    <rPh sb="0" eb="1">
      <t>イッテイ</t>
    </rPh>
    <rPh sb="1" eb="3">
      <t>キカン</t>
    </rPh>
    <rPh sb="4" eb="6">
      <t>デンリョク</t>
    </rPh>
    <rPh sb="6" eb="9">
      <t>シヨウリョウ</t>
    </rPh>
    <phoneticPr fontId="10"/>
  </si>
  <si>
    <t>←実測期間・単位あたりの実際の電力使用量を入力する。</t>
    <rPh sb="6" eb="8">
      <t>タンイ</t>
    </rPh>
    <rPh sb="12" eb="14">
      <t>ジッサイ</t>
    </rPh>
    <rPh sb="15" eb="17">
      <t>デンリョク</t>
    </rPh>
    <phoneticPr fontId="10"/>
  </si>
  <si>
    <t>電力使用量：複数台まとめて計算する場合は、複数台合算の電力使用量を登録する</t>
    <rPh sb="0" eb="2">
      <t>デンリョク</t>
    </rPh>
    <rPh sb="27" eb="29">
      <t>デンリョク</t>
    </rPh>
    <phoneticPr fontId="10"/>
  </si>
  <si>
    <r>
      <rPr>
        <sz val="8"/>
        <color rgb="FFFF0000"/>
        <rFont val="ＭＳ 明朝"/>
        <family val="1"/>
        <charset val="128"/>
      </rPr>
      <t>【電力使用量】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1" eb="3">
      <t>デンリョク</t>
    </rPh>
    <rPh sb="3" eb="6">
      <t>シヨウリョウ</t>
    </rPh>
    <rPh sb="9" eb="10">
      <t>アカ</t>
    </rPh>
    <rPh sb="10" eb="11">
      <t>ワク</t>
    </rPh>
    <rPh sb="11" eb="12">
      <t>ナイ</t>
    </rPh>
    <rPh sb="13" eb="15">
      <t>スウチ</t>
    </rPh>
    <rPh sb="16" eb="18">
      <t>ホジョ</t>
    </rPh>
    <rPh sb="18" eb="20">
      <t>ジギョウ</t>
    </rPh>
    <rPh sb="27" eb="29">
      <t>テンキ</t>
    </rPh>
    <phoneticPr fontId="17"/>
  </si>
  <si>
    <t>電気炉N</t>
    <rPh sb="0" eb="3">
      <t>デンキロ</t>
    </rPh>
    <phoneticPr fontId="17"/>
  </si>
  <si>
    <t>電気炉O</t>
    <rPh sb="0" eb="3">
      <t>デンキロ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</si>
</sst>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79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11" fillId="0" borderId="0" xfId="17" applyFont="1" applyAlignment="1">
      <alignment vertical="center"/>
    </xf>
    <xf numFmtId="0" fontId="11" fillId="0" borderId="0" xfId="17" applyFont="1" applyFill="1" applyBorder="1" applyAlignment="1">
      <alignment horizontal="left" vertical="center" shrinkToFit="1"/>
    </xf>
    <xf numFmtId="0" fontId="11" fillId="0" borderId="0" xfId="17" applyFont="1" applyAlignment="1">
      <alignment vertical="center" shrinkToFit="1"/>
    </xf>
    <xf numFmtId="0" fontId="11" fillId="0" borderId="15" xfId="17" applyFont="1" applyBorder="1" applyAlignment="1">
      <alignment vertical="center"/>
    </xf>
    <xf numFmtId="0" fontId="35" fillId="0" borderId="0" xfId="21" applyFont="1">
      <alignment vertical="center"/>
    </xf>
    <xf numFmtId="0" fontId="35" fillId="0" borderId="0" xfId="21" applyFont="1" applyAlignment="1">
      <alignment horizontal="left" vertical="center"/>
    </xf>
    <xf numFmtId="0" fontId="11" fillId="0" borderId="19" xfId="17" applyFont="1" applyBorder="1" applyAlignment="1">
      <alignment vertical="center"/>
    </xf>
    <xf numFmtId="0" fontId="11" fillId="0" borderId="17" xfId="17" applyFont="1" applyBorder="1" applyAlignment="1">
      <alignment vertical="center"/>
    </xf>
    <xf numFmtId="0" fontId="11" fillId="0" borderId="16" xfId="17" applyFont="1" applyFill="1" applyBorder="1" applyAlignment="1">
      <alignment horizontal="left" vertical="center" shrinkToFit="1"/>
    </xf>
    <xf numFmtId="0" fontId="11" fillId="0" borderId="16" xfId="17" applyFont="1" applyBorder="1" applyAlignment="1">
      <alignment vertical="center" shrinkToFit="1"/>
    </xf>
    <xf numFmtId="0" fontId="11" fillId="0" borderId="19" xfId="17" applyFont="1" applyBorder="1" applyAlignment="1">
      <alignment vertical="center" shrinkToFit="1"/>
    </xf>
    <xf numFmtId="0" fontId="11" fillId="0" borderId="18" xfId="17" applyFont="1" applyBorder="1" applyAlignment="1">
      <alignment vertical="center"/>
    </xf>
    <xf numFmtId="0" fontId="11" fillId="0" borderId="16" xfId="17" applyFont="1" applyFill="1" applyBorder="1" applyAlignment="1">
      <alignment horizontal="center" vertical="center" shrinkToFit="1"/>
    </xf>
    <xf numFmtId="0" fontId="11" fillId="0" borderId="19" xfId="17" applyFont="1" applyBorder="1" applyAlignment="1">
      <alignment horizontal="center" vertical="center" shrinkToFit="1"/>
    </xf>
    <xf numFmtId="0" fontId="11" fillId="0" borderId="16" xfId="17" applyFont="1" applyBorder="1" applyAlignment="1">
      <alignment vertical="center"/>
    </xf>
    <xf numFmtId="0" fontId="11" fillId="0" borderId="21" xfId="17" applyFont="1" applyBorder="1" applyAlignment="1">
      <alignment vertical="center"/>
    </xf>
    <xf numFmtId="0" fontId="11" fillId="0" borderId="15" xfId="17" applyFont="1" applyFill="1" applyBorder="1" applyAlignment="1">
      <alignment vertical="center"/>
    </xf>
    <xf numFmtId="0" fontId="11" fillId="0" borderId="18" xfId="17" applyFont="1" applyFill="1" applyBorder="1" applyAlignment="1">
      <alignment vertical="center"/>
    </xf>
    <xf numFmtId="0" fontId="11" fillId="0" borderId="0" xfId="17" applyFont="1" applyBorder="1" applyAlignment="1">
      <alignment vertical="center"/>
    </xf>
    <xf numFmtId="0" fontId="35" fillId="0" borderId="0" xfId="21" applyFont="1" applyBorder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11" fillId="0" borderId="0" xfId="17" applyFont="1" applyFill="1" applyBorder="1" applyAlignment="1">
      <alignment vertical="center"/>
    </xf>
    <xf numFmtId="0" fontId="35" fillId="0" borderId="0" xfId="21" applyFont="1" applyFill="1" applyBorder="1">
      <alignment vertical="center"/>
    </xf>
    <xf numFmtId="0" fontId="35" fillId="0" borderId="0" xfId="21" applyFont="1" applyFill="1" applyBorder="1" applyAlignment="1">
      <alignment horizontal="left" vertical="center"/>
    </xf>
    <xf numFmtId="0" fontId="34" fillId="0" borderId="8" xfId="0" applyFont="1" applyFill="1" applyBorder="1" applyAlignment="1">
      <alignment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vertical="center" shrinkToFit="1"/>
    </xf>
    <xf numFmtId="0" fontId="11" fillId="0" borderId="7" xfId="17" applyFont="1" applyFill="1" applyBorder="1" applyAlignment="1">
      <alignment vertical="center" shrinkToFit="1"/>
    </xf>
    <xf numFmtId="0" fontId="34" fillId="0" borderId="0" xfId="0" applyFont="1" applyFill="1" applyBorder="1" applyAlignment="1">
      <alignment vertical="center" shrinkToFit="1"/>
    </xf>
    <xf numFmtId="0" fontId="11" fillId="0" borderId="0" xfId="17" applyFont="1" applyBorder="1" applyAlignment="1">
      <alignment vertical="center" shrinkToFit="1"/>
    </xf>
    <xf numFmtId="0" fontId="36" fillId="0" borderId="0" xfId="21" applyFont="1" applyBorder="1" applyAlignment="1">
      <alignment horizontal="left" vertical="center"/>
    </xf>
    <xf numFmtId="0" fontId="36" fillId="0" borderId="0" xfId="21" applyFont="1" applyBorder="1">
      <alignment vertical="center"/>
    </xf>
    <xf numFmtId="0" fontId="32" fillId="0" borderId="0" xfId="21" applyFont="1" applyBorder="1" applyAlignment="1">
      <alignment horizontal="center" vertical="center"/>
    </xf>
    <xf numFmtId="3" fontId="32" fillId="0" borderId="0" xfId="21" applyNumberFormat="1" applyFont="1" applyBorder="1">
      <alignment vertical="center"/>
    </xf>
    <xf numFmtId="0" fontId="38" fillId="2" borderId="14" xfId="17" quotePrefix="1" applyFont="1" applyFill="1" applyBorder="1" applyAlignment="1">
      <alignment horizontal="left" vertical="center" shrinkToFit="1"/>
    </xf>
    <xf numFmtId="0" fontId="11" fillId="2" borderId="13" xfId="17" applyFont="1" applyFill="1" applyBorder="1" applyAlignment="1">
      <alignment horizontal="center" vertical="center" shrinkToFit="1"/>
    </xf>
    <xf numFmtId="0" fontId="3" fillId="0" borderId="0" xfId="38">
      <alignment vertical="center"/>
    </xf>
    <xf numFmtId="0" fontId="38" fillId="0" borderId="0" xfId="17" applyFont="1" applyAlignment="1">
      <alignment vertical="center"/>
    </xf>
    <xf numFmtId="0" fontId="38" fillId="0" borderId="0" xfId="17" applyFont="1" applyFill="1" applyBorder="1" applyAlignment="1">
      <alignment horizontal="left" vertical="center" shrinkToFit="1"/>
    </xf>
    <xf numFmtId="0" fontId="38" fillId="0" borderId="0" xfId="17" quotePrefix="1" applyFont="1" applyFill="1" applyBorder="1" applyAlignment="1">
      <alignment horizontal="left" vertical="center" shrinkToFit="1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35" fillId="0" borderId="8" xfId="21" applyFont="1" applyBorder="1">
      <alignment vertical="center"/>
    </xf>
    <xf numFmtId="0" fontId="11" fillId="0" borderId="40" xfId="17" applyFont="1" applyFill="1" applyBorder="1" applyAlignment="1">
      <alignment vertical="center"/>
    </xf>
    <xf numFmtId="0" fontId="42" fillId="0" borderId="0" xfId="17" applyFont="1" applyAlignment="1">
      <alignment horizontal="left" vertical="center"/>
    </xf>
    <xf numFmtId="0" fontId="41" fillId="0" borderId="0" xfId="17" applyFont="1" applyAlignment="1">
      <alignment horizontal="left" vertical="center"/>
    </xf>
    <xf numFmtId="0" fontId="11" fillId="0" borderId="8" xfId="17" applyFont="1" applyFill="1" applyBorder="1" applyAlignment="1">
      <alignment vertical="center" shrinkToFit="1"/>
    </xf>
    <xf numFmtId="0" fontId="2" fillId="0" borderId="0" xfId="59">
      <alignment vertical="center"/>
    </xf>
    <xf numFmtId="0" fontId="2" fillId="0" borderId="0" xfId="56" applyBorder="1">
      <alignment vertical="center"/>
    </xf>
    <xf numFmtId="0" fontId="43" fillId="0" borderId="0" xfId="56" applyFont="1" applyBorder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6" fillId="0" borderId="0" xfId="56" applyFont="1" applyBorder="1">
      <alignment vertical="center"/>
    </xf>
    <xf numFmtId="0" fontId="44" fillId="0" borderId="0" xfId="17" applyFont="1" applyAlignment="1">
      <alignment vertical="center"/>
    </xf>
    <xf numFmtId="0" fontId="11" fillId="0" borderId="0" xfId="17" applyFont="1" applyFill="1" applyBorder="1" applyAlignment="1">
      <alignment vertical="center" wrapText="1"/>
    </xf>
    <xf numFmtId="189" fontId="11" fillId="0" borderId="0" xfId="17" applyNumberFormat="1" applyFont="1" applyFill="1" applyBorder="1" applyAlignment="1">
      <alignment vertical="center" shrinkToFit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2" borderId="4" xfId="17" applyFont="1" applyFill="1" applyBorder="1" applyAlignment="1">
      <alignment horizontal="center" vertical="center" shrinkToFit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/>
    </xf>
    <xf numFmtId="0" fontId="11" fillId="3" borderId="3" xfId="17" applyFont="1" applyFill="1" applyBorder="1" applyAlignment="1" applyProtection="1">
      <alignment horizontal="left" vertical="center" wrapText="1" shrinkToFit="1"/>
      <protection locked="0"/>
    </xf>
    <xf numFmtId="0" fontId="11" fillId="3" borderId="1" xfId="17" applyFont="1" applyFill="1" applyBorder="1" applyAlignment="1" applyProtection="1">
      <alignment horizontal="left" vertical="center" shrinkToFit="1"/>
      <protection locked="0"/>
    </xf>
    <xf numFmtId="0" fontId="11" fillId="3" borderId="3" xfId="17" applyFont="1" applyFill="1" applyBorder="1" applyAlignment="1" applyProtection="1">
      <alignment horizontal="left" vertical="center" shrinkToFit="1"/>
      <protection locked="0"/>
    </xf>
    <xf numFmtId="181" fontId="11" fillId="0" borderId="45" xfId="17" applyNumberFormat="1" applyFont="1" applyFill="1" applyBorder="1" applyAlignment="1">
      <alignment horizontal="right" vertical="center" shrinkToFit="1"/>
    </xf>
    <xf numFmtId="181" fontId="11" fillId="0" borderId="3" xfId="17" applyNumberFormat="1" applyFont="1" applyFill="1" applyBorder="1" applyAlignment="1">
      <alignment horizontal="right" vertical="center" shrinkToFit="1"/>
    </xf>
    <xf numFmtId="181" fontId="11" fillId="0" borderId="46" xfId="17" applyNumberFormat="1" applyFont="1" applyFill="1" applyBorder="1" applyAlignment="1">
      <alignment horizontal="right" vertical="center" shrinkToFit="1"/>
    </xf>
    <xf numFmtId="179" fontId="11" fillId="2" borderId="4" xfId="17" applyNumberFormat="1" applyFont="1" applyFill="1" applyBorder="1" applyAlignment="1">
      <alignment horizontal="center" vertical="center" shrinkToFit="1"/>
    </xf>
    <xf numFmtId="180" fontId="11" fillId="0" borderId="1" xfId="22" applyNumberFormat="1" applyFont="1" applyBorder="1" applyAlignment="1">
      <alignment horizontal="right" vertical="center" shrinkToFit="1"/>
    </xf>
    <xf numFmtId="180" fontId="11" fillId="0" borderId="3" xfId="22" applyNumberFormat="1" applyFont="1" applyBorder="1" applyAlignment="1">
      <alignment horizontal="right" vertical="center" shrinkToFit="1"/>
    </xf>
    <xf numFmtId="0" fontId="11" fillId="2" borderId="1" xfId="17" applyFont="1" applyFill="1" applyBorder="1" applyAlignment="1">
      <alignment horizontal="center" vertical="center" shrinkToFit="1"/>
    </xf>
    <xf numFmtId="0" fontId="11" fillId="2" borderId="3" xfId="17" applyFont="1" applyFill="1" applyBorder="1" applyAlignment="1">
      <alignment horizontal="center" vertical="center" shrinkToFit="1"/>
    </xf>
    <xf numFmtId="0" fontId="11" fillId="2" borderId="2" xfId="17" applyFont="1" applyFill="1" applyBorder="1" applyAlignment="1">
      <alignment horizontal="center" vertical="center" shrinkToFit="1"/>
    </xf>
    <xf numFmtId="0" fontId="11" fillId="0" borderId="8" xfId="17" applyFont="1" applyFill="1" applyBorder="1" applyAlignment="1">
      <alignment horizontal="center" vertical="center" shrinkToFit="1"/>
    </xf>
    <xf numFmtId="0" fontId="11" fillId="0" borderId="0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>
      <alignment horizontal="left" vertical="center" shrinkToFit="1"/>
    </xf>
    <xf numFmtId="0" fontId="11" fillId="0" borderId="3" xfId="17" applyFont="1" applyFill="1" applyBorder="1" applyAlignment="1">
      <alignment horizontal="left" vertical="center" shrinkToFit="1"/>
    </xf>
    <xf numFmtId="0" fontId="11" fillId="0" borderId="2" xfId="17" applyFont="1" applyFill="1" applyBorder="1" applyAlignment="1">
      <alignment horizontal="left" vertical="center" shrinkToFit="1"/>
    </xf>
    <xf numFmtId="0" fontId="11" fillId="3" borderId="4" xfId="17" applyFont="1" applyFill="1" applyBorder="1" applyAlignment="1" applyProtection="1">
      <alignment horizontal="left" vertical="center" shrinkToFit="1"/>
      <protection locked="0"/>
    </xf>
    <xf numFmtId="0" fontId="42" fillId="0" borderId="0" xfId="17" applyFont="1" applyAlignment="1">
      <alignment horizontal="left" vertical="center"/>
    </xf>
    <xf numFmtId="0" fontId="11" fillId="3" borderId="1" xfId="17" applyFont="1" applyFill="1" applyBorder="1" applyAlignment="1">
      <alignment horizontal="center" vertical="center"/>
    </xf>
    <xf numFmtId="0" fontId="11" fillId="3" borderId="3" xfId="17" applyFont="1" applyFill="1" applyBorder="1" applyAlignment="1">
      <alignment horizontal="center" vertical="center"/>
    </xf>
    <xf numFmtId="0" fontId="11" fillId="3" borderId="2" xfId="17" applyFont="1" applyFill="1" applyBorder="1" applyAlignment="1">
      <alignment horizontal="center" vertical="center"/>
    </xf>
    <xf numFmtId="0" fontId="11" fillId="0" borderId="8" xfId="17" applyFont="1" applyBorder="1" applyAlignment="1">
      <alignment horizontal="left" vertical="center"/>
    </xf>
    <xf numFmtId="0" fontId="11" fillId="0" borderId="0" xfId="17" applyFont="1" applyAlignment="1">
      <alignment horizontal="left" vertical="center"/>
    </xf>
    <xf numFmtId="0" fontId="38" fillId="2" borderId="1" xfId="17" applyFont="1" applyFill="1" applyBorder="1" applyAlignment="1">
      <alignment horizontal="center" vertical="center" shrinkToFit="1"/>
    </xf>
    <xf numFmtId="0" fontId="38" fillId="2" borderId="3" xfId="17" applyFont="1" applyFill="1" applyBorder="1" applyAlignment="1">
      <alignment horizontal="center" vertical="center" shrinkToFit="1"/>
    </xf>
    <xf numFmtId="0" fontId="38" fillId="2" borderId="2" xfId="17" applyFont="1" applyFill="1" applyBorder="1" applyAlignment="1">
      <alignment horizontal="center" vertical="center" shrinkToFit="1"/>
    </xf>
    <xf numFmtId="0" fontId="11" fillId="2" borderId="14" xfId="17" applyFont="1" applyFill="1" applyBorder="1" applyAlignment="1">
      <alignment horizontal="center" vertical="center" shrinkToFit="1"/>
    </xf>
    <xf numFmtId="180" fontId="11" fillId="0" borderId="39" xfId="22" applyNumberFormat="1" applyFont="1" applyBorder="1" applyAlignment="1">
      <alignment horizontal="right" vertical="center" shrinkToFit="1"/>
    </xf>
    <xf numFmtId="180" fontId="11" fillId="0" borderId="37" xfId="22" applyNumberFormat="1" applyFont="1" applyBorder="1" applyAlignment="1">
      <alignment horizontal="right" vertical="center" shrinkToFit="1"/>
    </xf>
    <xf numFmtId="180" fontId="11" fillId="0" borderId="38" xfId="22" applyNumberFormat="1" applyFont="1" applyBorder="1" applyAlignment="1">
      <alignment horizontal="right" vertical="center" shrinkToFit="1"/>
    </xf>
    <xf numFmtId="181" fontId="11" fillId="0" borderId="9" xfId="17" applyNumberFormat="1" applyFont="1" applyFill="1" applyBorder="1" applyAlignment="1">
      <alignment horizontal="right" vertical="center" shrinkToFit="1"/>
    </xf>
    <xf numFmtId="181" fontId="11" fillId="0" borderId="11" xfId="17" applyNumberFormat="1" applyFont="1" applyFill="1" applyBorder="1" applyAlignment="1">
      <alignment horizontal="right" vertical="center" shrinkToFit="1"/>
    </xf>
    <xf numFmtId="181" fontId="11" fillId="0" borderId="10" xfId="17" applyNumberFormat="1" applyFont="1" applyFill="1" applyBorder="1" applyAlignment="1">
      <alignment horizontal="right" vertical="center" shrinkToFit="1"/>
    </xf>
    <xf numFmtId="0" fontId="11" fillId="0" borderId="15" xfId="21" applyFont="1" applyFill="1" applyBorder="1" applyAlignment="1">
      <alignment horizontal="center" vertical="center"/>
    </xf>
    <xf numFmtId="187" fontId="26" fillId="0" borderId="0" xfId="17" applyNumberFormat="1" applyFont="1" applyFill="1" applyBorder="1" applyAlignment="1">
      <alignment horizontal="right" vertical="center"/>
    </xf>
    <xf numFmtId="0" fontId="11" fillId="2" borderId="4" xfId="17" applyFont="1" applyFill="1" applyBorder="1" applyAlignment="1">
      <alignment horizontal="center" vertical="center" textRotation="255" shrinkToFit="1"/>
    </xf>
    <xf numFmtId="176" fontId="11" fillId="2" borderId="5" xfId="17" applyNumberFormat="1" applyFont="1" applyFill="1" applyBorder="1" applyAlignment="1">
      <alignment horizontal="center" vertical="center" shrinkToFit="1"/>
    </xf>
    <xf numFmtId="176" fontId="11" fillId="2" borderId="7" xfId="17" applyNumberFormat="1" applyFont="1" applyFill="1" applyBorder="1" applyAlignment="1">
      <alignment horizontal="center" vertical="center" shrinkToFit="1"/>
    </xf>
    <xf numFmtId="176" fontId="11" fillId="2" borderId="6" xfId="17" applyNumberFormat="1" applyFont="1" applyFill="1" applyBorder="1" applyAlignment="1">
      <alignment horizontal="center" vertical="center" shrinkToFit="1"/>
    </xf>
    <xf numFmtId="177" fontId="11" fillId="0" borderId="0" xfId="17" applyNumberFormat="1" applyFont="1" applyFill="1" applyBorder="1" applyAlignment="1">
      <alignment horizontal="center" vertical="center" shrinkToFit="1"/>
    </xf>
    <xf numFmtId="179" fontId="11" fillId="2" borderId="27" xfId="17" applyNumberFormat="1" applyFont="1" applyFill="1" applyBorder="1" applyAlignment="1">
      <alignment horizontal="center" vertical="center" shrinkToFit="1"/>
    </xf>
    <xf numFmtId="181" fontId="11" fillId="0" borderId="47" xfId="17" applyNumberFormat="1" applyFont="1" applyFill="1" applyBorder="1" applyAlignment="1">
      <alignment horizontal="right" vertical="center" shrinkToFit="1"/>
    </xf>
    <xf numFmtId="181" fontId="11" fillId="0" borderId="48" xfId="17" applyNumberFormat="1" applyFont="1" applyFill="1" applyBorder="1" applyAlignment="1">
      <alignment horizontal="right" vertical="center" shrinkToFit="1"/>
    </xf>
    <xf numFmtId="181" fontId="11" fillId="0" borderId="49" xfId="17" applyNumberFormat="1" applyFont="1" applyFill="1" applyBorder="1" applyAlignment="1">
      <alignment horizontal="right" vertical="center" shrinkToFit="1"/>
    </xf>
    <xf numFmtId="189" fontId="11" fillId="0" borderId="0" xfId="17" applyNumberFormat="1" applyFont="1" applyFill="1" applyBorder="1" applyAlignment="1">
      <alignment horizontal="right" vertical="center" shrinkToFit="1"/>
    </xf>
    <xf numFmtId="181" fontId="11" fillId="0" borderId="42" xfId="17" applyNumberFormat="1" applyFont="1" applyFill="1" applyBorder="1" applyAlignment="1">
      <alignment horizontal="right" vertical="center" shrinkToFit="1"/>
    </xf>
    <xf numFmtId="181" fontId="11" fillId="0" borderId="43" xfId="17" applyNumberFormat="1" applyFont="1" applyFill="1" applyBorder="1" applyAlignment="1">
      <alignment horizontal="right" vertical="center" shrinkToFit="1"/>
    </xf>
    <xf numFmtId="181" fontId="11" fillId="0" borderId="44" xfId="17" applyNumberFormat="1" applyFont="1" applyFill="1" applyBorder="1" applyAlignment="1">
      <alignment horizontal="right" vertical="center" shrinkToFit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/>
    </xf>
    <xf numFmtId="0" fontId="34" fillId="0" borderId="3" xfId="0" applyFont="1" applyBorder="1" applyAlignment="1">
      <alignment horizontal="center" vertical="center" shrinkToFit="1"/>
    </xf>
    <xf numFmtId="0" fontId="34" fillId="0" borderId="2" xfId="0" applyFont="1" applyBorder="1" applyAlignment="1">
      <alignment horizontal="center" vertical="center" shrinkToFit="1"/>
    </xf>
    <xf numFmtId="178" fontId="11" fillId="2" borderId="9" xfId="17" applyNumberFormat="1" applyFont="1" applyFill="1" applyBorder="1" applyAlignment="1">
      <alignment horizontal="center" vertical="center" shrinkToFit="1"/>
    </xf>
    <xf numFmtId="178" fontId="11" fillId="2" borderId="11" xfId="17" applyNumberFormat="1" applyFont="1" applyFill="1" applyBorder="1" applyAlignment="1">
      <alignment horizontal="center" vertical="center" shrinkToFit="1"/>
    </xf>
    <xf numFmtId="178" fontId="11" fillId="2" borderId="10" xfId="17" applyNumberFormat="1" applyFont="1" applyFill="1" applyBorder="1" applyAlignment="1">
      <alignment horizontal="center" vertical="center" shrinkToFit="1"/>
    </xf>
    <xf numFmtId="178" fontId="11" fillId="2" borderId="8" xfId="17" applyNumberFormat="1" applyFont="1" applyFill="1" applyBorder="1" applyAlignment="1">
      <alignment horizontal="center" vertical="center" shrinkToFit="1"/>
    </xf>
    <xf numFmtId="178" fontId="11" fillId="2" borderId="0" xfId="17" applyNumberFormat="1" applyFont="1" applyFill="1" applyBorder="1" applyAlignment="1">
      <alignment horizontal="center" vertical="center" shrinkToFit="1"/>
    </xf>
    <xf numFmtId="178" fontId="11" fillId="2" borderId="41" xfId="17" applyNumberFormat="1" applyFont="1" applyFill="1" applyBorder="1" applyAlignment="1">
      <alignment horizontal="center" vertical="center" shrinkToFit="1"/>
    </xf>
    <xf numFmtId="178" fontId="11" fillId="0" borderId="0" xfId="17" applyNumberFormat="1" applyFont="1" applyFill="1" applyBorder="1" applyAlignment="1">
      <alignment horizontal="center" vertical="center" shrinkToFit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/>
    </xf>
    <xf numFmtId="0" fontId="11" fillId="3" borderId="4" xfId="17" applyFont="1" applyFill="1" applyBorder="1" applyAlignment="1" applyProtection="1">
      <alignment vertical="center" shrinkToFit="1"/>
      <protection locked="0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/>
    </xf>
    <xf numFmtId="0" fontId="11" fillId="3" borderId="1" xfId="17" applyFont="1" applyFill="1" applyBorder="1" applyAlignment="1" applyProtection="1">
      <alignment horizontal="center" vertical="center" shrinkToFit="1"/>
      <protection locked="0"/>
    </xf>
    <xf numFmtId="0" fontId="11" fillId="3" borderId="3" xfId="17" applyFont="1" applyFill="1" applyBorder="1" applyAlignment="1" applyProtection="1">
      <alignment horizontal="center" vertical="center" shrinkToFit="1"/>
      <protection locked="0"/>
    </xf>
    <xf numFmtId="0" fontId="11" fillId="3" borderId="2" xfId="17" applyFont="1" applyFill="1" applyBorder="1" applyAlignment="1" applyProtection="1">
      <alignment horizontal="center" vertical="center" shrinkToFit="1"/>
      <protection locked="0"/>
    </xf>
    <xf numFmtId="0" fontId="11" fillId="2" borderId="12" xfId="17" applyFont="1" applyFill="1" applyBorder="1" applyAlignment="1">
      <alignment horizontal="center" vertical="center" shrinkToFit="1"/>
    </xf>
    <xf numFmtId="0" fontId="11" fillId="2" borderId="4" xfId="17" quotePrefix="1" applyFont="1" applyFill="1" applyBorder="1" applyAlignment="1">
      <alignment horizontal="center" vertical="center" shrinkToFit="1"/>
    </xf>
    <xf numFmtId="0" fontId="11" fillId="2" borderId="1" xfId="17" applyFont="1" applyFill="1" applyBorder="1" applyAlignment="1">
      <alignment horizontal="center" vertical="center" wrapText="1" shrinkToFit="1"/>
    </xf>
    <xf numFmtId="0" fontId="11" fillId="2" borderId="3" xfId="17" applyFont="1" applyFill="1" applyBorder="1" applyAlignment="1">
      <alignment horizontal="center" vertical="center" wrapText="1" shrinkToFit="1"/>
    </xf>
    <xf numFmtId="0" fontId="11" fillId="2" borderId="2" xfId="17" applyFont="1" applyFill="1" applyBorder="1" applyAlignment="1">
      <alignment horizontal="center" vertical="center" wrapText="1" shrinkToFit="1"/>
    </xf>
    <xf numFmtId="0" fontId="11" fillId="2" borderId="5" xfId="17" applyFont="1" applyFill="1" applyBorder="1" applyAlignment="1">
      <alignment horizontal="center" vertical="center" shrinkToFit="1"/>
    </xf>
    <xf numFmtId="0" fontId="11" fillId="2" borderId="7" xfId="17" applyFont="1" applyFill="1" applyBorder="1" applyAlignment="1">
      <alignment horizontal="center" vertical="center" shrinkToFit="1"/>
    </xf>
    <xf numFmtId="0" fontId="11" fillId="2" borderId="6" xfId="17" applyFont="1" applyFill="1" applyBorder="1" applyAlignment="1">
      <alignment horizontal="center" vertical="center" shrinkToFit="1"/>
    </xf>
    <xf numFmtId="0" fontId="11" fillId="0" borderId="1" xfId="17" applyFont="1" applyFill="1" applyBorder="1" applyAlignment="1" applyProtection="1">
      <alignment horizontal="center" vertical="center" shrinkToFit="1"/>
    </xf>
    <xf numFmtId="0" fontId="11" fillId="0" borderId="3" xfId="17" applyFont="1" applyFill="1" applyBorder="1" applyAlignment="1" applyProtection="1">
      <alignment horizontal="center" vertical="center" shrinkToFit="1"/>
    </xf>
    <xf numFmtId="0" fontId="11" fillId="0" borderId="2" xfId="17" applyFont="1" applyFill="1" applyBorder="1" applyAlignment="1" applyProtection="1">
      <alignment horizontal="center" vertical="center" shrinkToFit="1"/>
    </xf>
    <xf numFmtId="188" fontId="11" fillId="0" borderId="1" xfId="17" quotePrefix="1" applyNumberFormat="1" applyFont="1" applyFill="1" applyBorder="1" applyAlignment="1">
      <alignment horizontal="center" vertical="center" shrinkToFit="1"/>
    </xf>
    <xf numFmtId="188" fontId="11" fillId="0" borderId="3" xfId="17" applyNumberFormat="1" applyFont="1" applyFill="1" applyBorder="1" applyAlignment="1">
      <alignment horizontal="center" vertical="center" shrinkToFit="1"/>
    </xf>
    <xf numFmtId="188" fontId="11" fillId="0" borderId="2" xfId="17" applyNumberFormat="1" applyFont="1" applyFill="1" applyBorder="1" applyAlignment="1">
      <alignment horizontal="center" vertical="center" shrinkToFit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/>
    </xf>
    <xf numFmtId="184" fontId="11" fillId="2" borderId="1" xfId="17" applyNumberFormat="1" applyFont="1" applyFill="1" applyBorder="1" applyAlignment="1" applyProtection="1">
      <alignment horizontal="center" vertical="center" shrinkToFit="1"/>
      <protection hidden="1"/>
    </xf>
    <xf numFmtId="184" fontId="11" fillId="2" borderId="3" xfId="17" applyNumberFormat="1" applyFont="1" applyFill="1" applyBorder="1" applyAlignment="1" applyProtection="1">
      <alignment horizontal="center" vertical="center" shrinkToFit="1"/>
      <protection hidden="1"/>
    </xf>
    <xf numFmtId="184" fontId="11" fillId="2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shrinkToFit="1"/>
    </xf>
    <xf numFmtId="0" fontId="11" fillId="2" borderId="3" xfId="17" applyFont="1" applyFill="1" applyBorder="1" applyAlignment="1" applyProtection="1">
      <alignment horizontal="center" vertical="center" shrinkToFit="1"/>
    </xf>
    <xf numFmtId="0" fontId="11" fillId="2" borderId="2" xfId="17" applyFont="1" applyFill="1" applyBorder="1" applyAlignment="1" applyProtection="1">
      <alignment horizontal="center" vertical="center" shrinkToFit="1"/>
    </xf>
    <xf numFmtId="2" fontId="11" fillId="2" borderId="1" xfId="17" applyNumberFormat="1" applyFont="1" applyFill="1" applyBorder="1" applyAlignment="1" applyProtection="1">
      <alignment horizontal="center" vertical="center" shrinkToFit="1"/>
      <protection hidden="1"/>
    </xf>
    <xf numFmtId="2" fontId="11" fillId="2" borderId="3" xfId="17" applyNumberFormat="1" applyFont="1" applyFill="1" applyBorder="1" applyAlignment="1" applyProtection="1">
      <alignment horizontal="center" vertical="center" shrinkToFit="1"/>
      <protection hidden="1"/>
    </xf>
    <xf numFmtId="2" fontId="11" fillId="2" borderId="2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/>
    <cellStyle name="Excel Built-in Currency [0] 1" xfId="25"/>
    <cellStyle name="Excel Built-in Normal" xfId="26"/>
    <cellStyle name="Excel Built-in Normal 1" xfId="27"/>
    <cellStyle name="Excel Built-in Normal 1 2" xfId="28"/>
    <cellStyle name="Excel Built-in Normal 2" xfId="29"/>
    <cellStyle name="パーセント" xfId="36" builtinId="5"/>
    <cellStyle name="パーセント 2" xfId="2"/>
    <cellStyle name="パーセント 3" xfId="22"/>
    <cellStyle name="パーセント 3 2" xfId="46"/>
    <cellStyle name="パーセント 3 3" xfId="57"/>
    <cellStyle name="パーセント 3 3 2" xfId="140"/>
    <cellStyle name="パーセント 3 4" xfId="124"/>
    <cellStyle name="パーセント 3 5" xfId="92"/>
    <cellStyle name="パーセント 4" xfId="42"/>
    <cellStyle name="パーセント 4 2" xfId="61"/>
    <cellStyle name="パーセント 4 2 2" xfId="144"/>
    <cellStyle name="パーセント 4 3" xfId="128"/>
    <cellStyle name="パーセント 4 4" xfId="95"/>
    <cellStyle name="パーセント 5" xfId="70"/>
    <cellStyle name="パーセント 5 2" xfId="153"/>
    <cellStyle name="パーセント 5 3" xfId="103"/>
    <cellStyle name="パーセント 6" xfId="79"/>
    <cellStyle name="パーセント 6 2" xfId="162"/>
    <cellStyle name="パーセント 6 3" xfId="112"/>
    <cellStyle name="パーセント 7" xfId="82"/>
    <cellStyle name="ハイパーリンク 2" xfId="5"/>
    <cellStyle name="ハイパーリンク 2 2" xfId="50"/>
    <cellStyle name="桁区切り 2" xfId="1"/>
    <cellStyle name="桁区切り 2 2" xfId="30"/>
    <cellStyle name="桁区切り 2 3" xfId="40"/>
    <cellStyle name="桁区切り 3" xfId="6"/>
    <cellStyle name="桁区切り 4" xfId="31"/>
    <cellStyle name="桁区切り 4 2" xfId="47"/>
    <cellStyle name="桁区切り 4 2 2" xfId="65"/>
    <cellStyle name="桁区切り 4 2 2 2" xfId="148"/>
    <cellStyle name="桁区切り 4 2 3" xfId="132"/>
    <cellStyle name="桁区切り 4 2 4" xfId="99"/>
    <cellStyle name="桁区切り 4 3" xfId="74"/>
    <cellStyle name="桁区切り 4 3 2" xfId="157"/>
    <cellStyle name="桁区切り 4 3 3" xfId="107"/>
    <cellStyle name="桁区切り 4 4" xfId="58"/>
    <cellStyle name="桁区切り 4 4 2" xfId="141"/>
    <cellStyle name="桁区切り 4 4 3" xfId="116"/>
    <cellStyle name="桁区切り 4 5" xfId="87"/>
    <cellStyle name="桁区切り 4 6" xfId="125"/>
    <cellStyle name="桁区切り 5" xfId="23"/>
    <cellStyle name="桁区切り 6" xfId="41"/>
    <cellStyle name="桁区切り 6 2" xfId="60"/>
    <cellStyle name="桁区切り 6 2 2" xfId="143"/>
    <cellStyle name="桁区切り 6 3" xfId="127"/>
    <cellStyle name="桁区切り 6 4" xfId="94"/>
    <cellStyle name="桁区切り 7" xfId="69"/>
    <cellStyle name="桁区切り 7 2" xfId="152"/>
    <cellStyle name="桁区切り 7 3" xfId="102"/>
    <cellStyle name="桁区切り 8" xfId="78"/>
    <cellStyle name="桁区切り 8 2" xfId="161"/>
    <cellStyle name="桁区切り 8 3" xfId="111"/>
    <cellStyle name="桁区切り 9" xfId="81"/>
    <cellStyle name="通貨 2" xfId="7"/>
    <cellStyle name="通貨 2 2" xfId="43"/>
    <cellStyle name="通貨 2 2 2" xfId="62"/>
    <cellStyle name="通貨 2 2 2 2" xfId="145"/>
    <cellStyle name="通貨 2 2 3" xfId="129"/>
    <cellStyle name="通貨 2 2 4" xfId="96"/>
    <cellStyle name="通貨 2 3" xfId="71"/>
    <cellStyle name="通貨 2 3 2" xfId="154"/>
    <cellStyle name="通貨 2 3 3" xfId="104"/>
    <cellStyle name="通貨 2 4" xfId="52"/>
    <cellStyle name="通貨 2 4 2" xfId="135"/>
    <cellStyle name="通貨 2 4 3" xfId="113"/>
    <cellStyle name="通貨 2 5" xfId="83"/>
    <cellStyle name="通貨 2 6" xfId="119"/>
    <cellStyle name="標準" xfId="0" builtinId="0"/>
    <cellStyle name="標準 10" xfId="21"/>
    <cellStyle name="標準 10 2" xfId="56"/>
    <cellStyle name="標準 10 2 2" xfId="139"/>
    <cellStyle name="標準 10 3" xfId="123"/>
    <cellStyle name="標準 10 4" xfId="91"/>
    <cellStyle name="標準 11" xfId="38"/>
    <cellStyle name="標準 11 2" xfId="59"/>
    <cellStyle name="標準 11 2 2" xfId="142"/>
    <cellStyle name="標準 11 3" xfId="126"/>
    <cellStyle name="標準 11 4" xfId="93"/>
    <cellStyle name="標準 12" xfId="68"/>
    <cellStyle name="標準 12 2" xfId="151"/>
    <cellStyle name="標準 12 3" xfId="101"/>
    <cellStyle name="標準 13" xfId="77"/>
    <cellStyle name="標準 13 2" xfId="160"/>
    <cellStyle name="標準 13 3" xfId="110"/>
    <cellStyle name="標準 14" xfId="80"/>
    <cellStyle name="標準 2" xfId="8"/>
    <cellStyle name="標準 2 2" xfId="3"/>
    <cellStyle name="標準 2 2 2" xfId="9"/>
    <cellStyle name="標準 2 2 3" xfId="51"/>
    <cellStyle name="標準 2 2 3 2" xfId="76"/>
    <cellStyle name="標準 2 2 3 2 2" xfId="159"/>
    <cellStyle name="標準 2 2 3 2 3" xfId="109"/>
    <cellStyle name="標準 2 2 3 3" xfId="67"/>
    <cellStyle name="標準 2 2 3 3 2" xfId="150"/>
    <cellStyle name="標準 2 2 3 3 3" xfId="118"/>
    <cellStyle name="標準 2 2 3 4" xfId="88"/>
    <cellStyle name="標準 2 2 3 5" xfId="134"/>
    <cellStyle name="標準 2 3" xfId="10"/>
    <cellStyle name="標準 2 3 2" xfId="11"/>
    <cellStyle name="標準 2 3 2 2" xfId="32"/>
    <cellStyle name="標準 2 4" xfId="12"/>
    <cellStyle name="標準 2 5" xfId="13"/>
    <cellStyle name="標準 2 6" xfId="49"/>
    <cellStyle name="標準 2_システム要件表_0201" xfId="35"/>
    <cellStyle name="標準 3" xfId="14"/>
    <cellStyle name="標準 3 2" xfId="33"/>
    <cellStyle name="標準 3 3" xfId="39"/>
    <cellStyle name="標準 4" xfId="15"/>
    <cellStyle name="標準 4 2" xfId="90"/>
    <cellStyle name="標準 4 3" xfId="89"/>
    <cellStyle name="標準 5" xfId="4"/>
    <cellStyle name="標準 6" xfId="16"/>
    <cellStyle name="標準 6 2" xfId="44"/>
    <cellStyle name="標準 6 2 2" xfId="63"/>
    <cellStyle name="標準 6 2 2 2" xfId="146"/>
    <cellStyle name="標準 6 2 3" xfId="130"/>
    <cellStyle name="標準 6 2 4" xfId="97"/>
    <cellStyle name="標準 6 3" xfId="72"/>
    <cellStyle name="標準 6 3 2" xfId="155"/>
    <cellStyle name="標準 6 3 3" xfId="105"/>
    <cellStyle name="標準 6 4" xfId="53"/>
    <cellStyle name="標準 6 4 2" xfId="136"/>
    <cellStyle name="標準 6 4 3" xfId="114"/>
    <cellStyle name="標準 6 5" xfId="84"/>
    <cellStyle name="標準 6 6" xfId="120"/>
    <cellStyle name="標準 63" xfId="34"/>
    <cellStyle name="標準 7" xfId="17"/>
    <cellStyle name="標準 7 2" xfId="19"/>
    <cellStyle name="標準 8" xfId="18"/>
    <cellStyle name="標準 8 2" xfId="45"/>
    <cellStyle name="標準 8 2 2" xfId="64"/>
    <cellStyle name="標準 8 2 2 2" xfId="147"/>
    <cellStyle name="標準 8 2 3" xfId="131"/>
    <cellStyle name="標準 8 2 4" xfId="98"/>
    <cellStyle name="標準 8 3" xfId="73"/>
    <cellStyle name="標準 8 3 2" xfId="156"/>
    <cellStyle name="標準 8 3 3" xfId="106"/>
    <cellStyle name="標準 8 4" xfId="54"/>
    <cellStyle name="標準 8 4 2" xfId="137"/>
    <cellStyle name="標準 8 4 3" xfId="115"/>
    <cellStyle name="標準 8 5" xfId="85"/>
    <cellStyle name="標準 8 6" xfId="121"/>
    <cellStyle name="標準 9" xfId="20"/>
    <cellStyle name="標準 9 2" xfId="48"/>
    <cellStyle name="標準 9 2 2" xfId="66"/>
    <cellStyle name="標準 9 2 2 2" xfId="149"/>
    <cellStyle name="標準 9 2 3" xfId="133"/>
    <cellStyle name="標準 9 2 4" xfId="100"/>
    <cellStyle name="標準 9 3" xfId="75"/>
    <cellStyle name="標準 9 3 2" xfId="158"/>
    <cellStyle name="標準 9 3 3" xfId="108"/>
    <cellStyle name="標準 9 4" xfId="55"/>
    <cellStyle name="標準 9 4 2" xfId="138"/>
    <cellStyle name="標準 9 4 3" xfId="117"/>
    <cellStyle name="標準 9 5" xfId="86"/>
    <cellStyle name="標準 9 6" xfId="122"/>
    <cellStyle name="標準_サーモジャケットの提案書" xfId="37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本シートは、電力使用量を簡易的に計算するための申請サポートツールです。本ファイルを使用したことにより利用者に生じた損害に関しては、当団体は一切の責任を負わないものとします。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年度電力需要の低減に資する設備投資支援事業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0</xdr:row>
      <xdr:rowOff>47625</xdr:rowOff>
    </xdr:from>
    <xdr:to>
      <xdr:col>33</xdr:col>
      <xdr:colOff>154056</xdr:colOff>
      <xdr:row>0</xdr:row>
      <xdr:rowOff>378825</xdr:rowOff>
    </xdr:to>
    <xdr:sp macro="" textlink="">
      <xdr:nvSpPr>
        <xdr:cNvPr id="4" name="角丸四角形 3"/>
        <xdr:cNvSpPr/>
      </xdr:nvSpPr>
      <xdr:spPr>
        <a:xfrm>
          <a:off x="5353050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twoCellAnchor>
    <xdr:from>
      <xdr:col>0</xdr:col>
      <xdr:colOff>95250</xdr:colOff>
      <xdr:row>1</xdr:row>
      <xdr:rowOff>19050</xdr:rowOff>
    </xdr:from>
    <xdr:to>
      <xdr:col>33</xdr:col>
      <xdr:colOff>142877</xdr:colOff>
      <xdr:row>2</xdr:row>
      <xdr:rowOff>638175</xdr:rowOff>
    </xdr:to>
    <xdr:sp macro="" textlink="">
      <xdr:nvSpPr>
        <xdr:cNvPr id="5" name="テキスト ボックス 4"/>
        <xdr:cNvSpPr txBox="1"/>
      </xdr:nvSpPr>
      <xdr:spPr>
        <a:xfrm>
          <a:off x="95250" y="457200"/>
          <a:ext cx="7115177" cy="10572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本シートは、電力使用量を簡易的に計算するための申請サポートツールです。本ファイルを使用したことにより利用者に生じた損害に関しては、当団体は一切の責任を負わないものとします。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年度電力需要の低減に資する設備投資支援事業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/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RowHeight="13.5"/>
  <cols>
    <col min="1" max="32" width="2.875" style="121" customWidth="1"/>
    <col min="33" max="33" width="0.75" style="121" customWidth="1"/>
    <col min="34" max="34" width="3.5" style="120" customWidth="1"/>
    <col min="35" max="35" width="0" style="123" hidden="1" customWidth="1"/>
    <col min="36" max="36" width="7.5" style="120" hidden="1" customWidth="1"/>
    <col min="37" max="37" width="2.625" style="120" hidden="1" customWidth="1"/>
    <col min="38" max="47" width="9" style="120"/>
    <col min="48" max="48" width="13.625" style="120" customWidth="1"/>
    <col min="49" max="51" width="9" style="120"/>
    <col min="52" max="52" width="5.25" style="120" customWidth="1"/>
    <col min="53" max="55" width="9" style="120"/>
    <col min="56" max="56" width="2.875" style="120" customWidth="1"/>
    <col min="57" max="16384" width="9" style="120"/>
  </cols>
  <sheetData>
    <row r="1" spans="1:46" ht="34.5" customHeight="1">
      <c r="A1" s="205" t="s">
        <v>309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118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</row>
    <row r="2" spans="1:46" ht="34.5" customHeight="1">
      <c r="I2" s="122"/>
      <c r="J2" s="122"/>
      <c r="K2" s="122"/>
      <c r="L2" s="122"/>
      <c r="M2" s="122"/>
      <c r="N2" s="122"/>
      <c r="O2" s="122"/>
      <c r="P2" s="122"/>
      <c r="Q2" s="122"/>
      <c r="R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</row>
    <row r="3" spans="1:46" ht="55.5" customHeight="1">
      <c r="I3" s="124"/>
      <c r="J3" s="124"/>
      <c r="K3" s="124"/>
      <c r="L3" s="124"/>
      <c r="M3" s="124"/>
      <c r="N3" s="124"/>
      <c r="O3" s="124"/>
      <c r="P3" s="124"/>
      <c r="Q3" s="124"/>
      <c r="R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2"/>
    </row>
    <row r="4" spans="1:46" ht="15" customHeight="1">
      <c r="B4" s="206"/>
      <c r="C4" s="207"/>
      <c r="D4" s="207"/>
      <c r="E4" s="208"/>
      <c r="F4" s="209" t="s">
        <v>303</v>
      </c>
      <c r="G4" s="210"/>
      <c r="H4" s="210"/>
      <c r="I4" s="210"/>
      <c r="J4" s="210"/>
      <c r="K4" s="210"/>
      <c r="L4" s="124"/>
      <c r="M4" s="124"/>
      <c r="N4" s="124"/>
      <c r="O4" s="124"/>
      <c r="P4" s="124"/>
      <c r="Q4" s="124"/>
      <c r="R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2"/>
    </row>
    <row r="5" spans="1:46" ht="15" customHeight="1">
      <c r="A5" s="121" t="s">
        <v>253</v>
      </c>
      <c r="I5" s="125"/>
      <c r="J5" s="125"/>
      <c r="K5" s="125"/>
      <c r="L5" s="125"/>
      <c r="M5" s="125"/>
      <c r="N5" s="125"/>
      <c r="O5" s="125"/>
      <c r="P5" s="125"/>
      <c r="Q5" s="125"/>
      <c r="R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6"/>
    </row>
    <row r="6" spans="1:46" ht="15" customHeight="1">
      <c r="B6" s="232" t="s">
        <v>255</v>
      </c>
      <c r="C6" s="233"/>
      <c r="D6" s="233"/>
      <c r="E6" s="233"/>
      <c r="F6" s="233"/>
      <c r="G6" s="233"/>
      <c r="H6" s="234"/>
      <c r="I6" s="235" t="s">
        <v>257</v>
      </c>
      <c r="J6" s="236"/>
      <c r="K6" s="236"/>
      <c r="L6" s="236"/>
      <c r="M6" s="236"/>
      <c r="N6" s="236"/>
      <c r="O6" s="236"/>
      <c r="P6" s="236"/>
      <c r="Q6" s="236"/>
      <c r="R6" s="237"/>
      <c r="S6" s="127"/>
      <c r="T6" s="128"/>
      <c r="U6" s="128"/>
      <c r="V6" s="128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6"/>
    </row>
    <row r="7" spans="1:46" ht="15" customHeight="1">
      <c r="B7" s="211" t="s">
        <v>305</v>
      </c>
      <c r="C7" s="212"/>
      <c r="D7" s="212"/>
      <c r="E7" s="212"/>
      <c r="F7" s="212"/>
      <c r="G7" s="212"/>
      <c r="H7" s="213"/>
      <c r="I7" s="238"/>
      <c r="J7" s="238"/>
      <c r="K7" s="238"/>
      <c r="L7" s="238"/>
      <c r="M7" s="238"/>
      <c r="N7" s="238"/>
      <c r="O7" s="238"/>
      <c r="P7" s="238"/>
      <c r="Q7" s="238"/>
      <c r="R7" s="238"/>
      <c r="S7" s="129"/>
      <c r="T7" s="172" t="s">
        <v>293</v>
      </c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</row>
    <row r="8" spans="1:46" ht="3" customHeight="1">
      <c r="B8" s="130"/>
      <c r="C8" s="130"/>
      <c r="D8" s="130"/>
      <c r="E8" s="130"/>
      <c r="F8" s="130"/>
      <c r="G8" s="130"/>
      <c r="H8" s="130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2"/>
      <c r="T8" s="132"/>
      <c r="U8" s="132"/>
      <c r="V8" s="132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22"/>
    </row>
    <row r="9" spans="1:46" ht="15" customHeight="1">
      <c r="A9" s="121" t="s">
        <v>1</v>
      </c>
      <c r="B9" s="132"/>
      <c r="C9" s="132"/>
      <c r="D9" s="132"/>
      <c r="E9" s="132"/>
      <c r="F9" s="132"/>
      <c r="G9" s="132"/>
      <c r="H9" s="132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2"/>
      <c r="T9" s="132"/>
      <c r="U9" s="132"/>
      <c r="V9" s="132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22"/>
    </row>
    <row r="10" spans="1:46" ht="15" customHeight="1">
      <c r="B10" s="186" t="s">
        <v>307</v>
      </c>
      <c r="C10" s="186"/>
      <c r="D10" s="186"/>
      <c r="E10" s="186"/>
      <c r="F10" s="186"/>
      <c r="G10" s="186"/>
      <c r="H10" s="186"/>
      <c r="I10" s="201" t="s">
        <v>194</v>
      </c>
      <c r="J10" s="202"/>
      <c r="K10" s="202"/>
      <c r="L10" s="202"/>
      <c r="M10" s="202"/>
      <c r="N10" s="202"/>
      <c r="O10" s="202"/>
      <c r="P10" s="202"/>
      <c r="Q10" s="202"/>
      <c r="R10" s="202"/>
      <c r="S10" s="127"/>
      <c r="T10" s="172" t="s">
        <v>308</v>
      </c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M10" s="123"/>
    </row>
    <row r="11" spans="1:46" ht="30" customHeight="1">
      <c r="B11" s="186" t="s">
        <v>2</v>
      </c>
      <c r="C11" s="186"/>
      <c r="D11" s="186"/>
      <c r="E11" s="186"/>
      <c r="F11" s="186"/>
      <c r="G11" s="186"/>
      <c r="H11" s="186"/>
      <c r="I11" s="201" t="s">
        <v>321</v>
      </c>
      <c r="J11" s="202"/>
      <c r="K11" s="202"/>
      <c r="L11" s="202"/>
      <c r="M11" s="202"/>
      <c r="N11" s="202"/>
      <c r="O11" s="202"/>
      <c r="P11" s="202"/>
      <c r="Q11" s="202"/>
      <c r="R11" s="202"/>
      <c r="S11" s="135"/>
      <c r="T11" s="172" t="s">
        <v>294</v>
      </c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M11" s="123"/>
    </row>
    <row r="12" spans="1:46" ht="15" customHeight="1">
      <c r="B12" s="186" t="s">
        <v>254</v>
      </c>
      <c r="C12" s="186"/>
      <c r="D12" s="186"/>
      <c r="E12" s="186"/>
      <c r="F12" s="186"/>
      <c r="G12" s="186"/>
      <c r="H12" s="186"/>
      <c r="I12" s="201" t="s">
        <v>222</v>
      </c>
      <c r="J12" s="202"/>
      <c r="K12" s="202"/>
      <c r="L12" s="202"/>
      <c r="M12" s="202"/>
      <c r="N12" s="202"/>
      <c r="O12" s="202"/>
      <c r="P12" s="202"/>
      <c r="Q12" s="202"/>
      <c r="R12" s="202"/>
      <c r="S12" s="135"/>
      <c r="T12" s="172" t="s">
        <v>295</v>
      </c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M12" s="123"/>
    </row>
    <row r="13" spans="1:46" ht="15" customHeight="1">
      <c r="B13" s="136"/>
      <c r="C13" s="136"/>
      <c r="D13" s="136"/>
      <c r="E13" s="136"/>
      <c r="F13" s="136"/>
      <c r="G13" s="136"/>
      <c r="H13" s="136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26"/>
      <c r="AM13" s="123"/>
    </row>
    <row r="14" spans="1:46" ht="15" customHeight="1">
      <c r="A14" s="112"/>
      <c r="B14" s="204" t="s">
        <v>300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113"/>
      <c r="AI14" s="139"/>
      <c r="AJ14" s="139"/>
      <c r="AK14" s="139"/>
      <c r="AL14" s="139"/>
      <c r="AM14" s="140"/>
      <c r="AN14" s="140"/>
      <c r="AO14" s="141"/>
      <c r="AP14" s="142"/>
      <c r="AQ14" s="142"/>
      <c r="AR14" s="142"/>
      <c r="AS14" s="142"/>
      <c r="AT14" s="142"/>
    </row>
    <row r="15" spans="1:46" ht="15" customHeight="1">
      <c r="A15" s="112" t="s">
        <v>289</v>
      </c>
      <c r="B15" s="143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5"/>
      <c r="AF15" s="145"/>
      <c r="AG15" s="126"/>
      <c r="AI15" s="146"/>
      <c r="AJ15" s="146"/>
      <c r="AK15" s="146"/>
      <c r="AL15" s="146"/>
      <c r="AM15" s="146"/>
      <c r="AN15" s="146"/>
    </row>
    <row r="16" spans="1:46" ht="15" customHeight="1">
      <c r="A16" s="125"/>
      <c r="B16" s="203" t="s">
        <v>196</v>
      </c>
      <c r="C16" s="203"/>
      <c r="D16" s="203"/>
      <c r="E16" s="203"/>
      <c r="F16" s="203"/>
      <c r="G16" s="203"/>
      <c r="H16" s="203"/>
      <c r="I16" s="214">
        <v>0.3</v>
      </c>
      <c r="J16" s="214"/>
      <c r="K16" s="214"/>
      <c r="L16" s="214"/>
      <c r="M16" s="214"/>
      <c r="N16" s="214"/>
      <c r="O16" s="214"/>
      <c r="P16" s="214"/>
      <c r="Q16" s="214"/>
      <c r="R16" s="214"/>
      <c r="S16" s="144"/>
      <c r="T16" s="171" t="s">
        <v>296</v>
      </c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I16" s="147" t="s">
        <v>220</v>
      </c>
      <c r="AJ16" s="146"/>
      <c r="AK16" s="146"/>
      <c r="AL16" s="146"/>
      <c r="AM16" s="146"/>
      <c r="AN16" s="146"/>
    </row>
    <row r="17" spans="1:40" ht="30" customHeight="1">
      <c r="A17" s="125"/>
      <c r="B17" s="186" t="s">
        <v>219</v>
      </c>
      <c r="C17" s="186"/>
      <c r="D17" s="186"/>
      <c r="E17" s="186"/>
      <c r="F17" s="186"/>
      <c r="G17" s="186"/>
      <c r="H17" s="186"/>
      <c r="I17" s="216">
        <v>10</v>
      </c>
      <c r="J17" s="217"/>
      <c r="K17" s="217"/>
      <c r="L17" s="217"/>
      <c r="M17" s="217"/>
      <c r="N17" s="217"/>
      <c r="O17" s="218"/>
      <c r="P17" s="219" t="s">
        <v>202</v>
      </c>
      <c r="Q17" s="220"/>
      <c r="R17" s="221"/>
      <c r="S17" s="144"/>
      <c r="T17" s="171" t="s">
        <v>297</v>
      </c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I17" s="148" t="s">
        <v>221</v>
      </c>
      <c r="AJ17" s="146"/>
      <c r="AK17" s="146"/>
      <c r="AL17" s="146"/>
      <c r="AM17" s="146"/>
      <c r="AN17" s="146"/>
    </row>
    <row r="18" spans="1:40" ht="15" customHeight="1">
      <c r="A18" s="125"/>
      <c r="B18" s="225" t="s">
        <v>314</v>
      </c>
      <c r="C18" s="186"/>
      <c r="D18" s="186"/>
      <c r="E18" s="186"/>
      <c r="F18" s="186"/>
      <c r="G18" s="186"/>
      <c r="H18" s="186"/>
      <c r="I18" s="215" t="s">
        <v>229</v>
      </c>
      <c r="J18" s="215"/>
      <c r="K18" s="215"/>
      <c r="L18" s="215"/>
      <c r="M18" s="215"/>
      <c r="N18" s="215"/>
      <c r="O18" s="215"/>
      <c r="P18" s="215"/>
      <c r="Q18" s="215"/>
      <c r="R18" s="215"/>
      <c r="S18" s="144"/>
      <c r="T18" s="172" t="s">
        <v>312</v>
      </c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I18" s="146"/>
      <c r="AJ18" s="146"/>
      <c r="AK18" s="146"/>
      <c r="AL18" s="146"/>
      <c r="AM18" s="146"/>
      <c r="AN18" s="146"/>
    </row>
    <row r="19" spans="1:40" ht="15" customHeight="1">
      <c r="A19" s="125"/>
      <c r="B19" s="149"/>
      <c r="C19" s="226" t="s">
        <v>290</v>
      </c>
      <c r="D19" s="227"/>
      <c r="E19" s="227"/>
      <c r="F19" s="227"/>
      <c r="G19" s="227"/>
      <c r="H19" s="228"/>
      <c r="I19" s="222">
        <f>VLOOKUP($I$18,〈炉〉マスタ!$F$6:$K$23,2,FALSE)</f>
        <v>9.9700000000000006</v>
      </c>
      <c r="J19" s="223"/>
      <c r="K19" s="223"/>
      <c r="L19" s="223"/>
      <c r="M19" s="223"/>
      <c r="N19" s="223"/>
      <c r="O19" s="224"/>
      <c r="P19" s="173" t="str">
        <f>VLOOKUP($I$18,〈炉〉マスタ!$F$6:$K$23,4,FALSE)</f>
        <v>MJ/kWh</v>
      </c>
      <c r="Q19" s="174"/>
      <c r="R19" s="175"/>
      <c r="S19" s="144"/>
      <c r="T19" s="172" t="s">
        <v>313</v>
      </c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I19" s="146"/>
      <c r="AJ19" s="146"/>
      <c r="AK19" s="146"/>
      <c r="AL19" s="146"/>
      <c r="AM19" s="146"/>
      <c r="AN19" s="146"/>
    </row>
    <row r="20" spans="1:40" ht="15" customHeight="1">
      <c r="A20" s="125"/>
      <c r="B20" s="150"/>
      <c r="C20" s="226" t="s">
        <v>291</v>
      </c>
      <c r="D20" s="227"/>
      <c r="E20" s="227"/>
      <c r="F20" s="227"/>
      <c r="G20" s="227"/>
      <c r="H20" s="228"/>
      <c r="I20" s="370" t="str">
        <f>VLOOKUP($I$18,〈炉〉マスタ!$F$6:$K$23,3,FALSE)</f>
        <v>-</v>
      </c>
      <c r="J20" s="371"/>
      <c r="K20" s="371"/>
      <c r="L20" s="371"/>
      <c r="M20" s="371"/>
      <c r="N20" s="371"/>
      <c r="O20" s="372"/>
      <c r="P20" s="232" t="str">
        <f>VLOOKUP($I$18,〈炉〉マスタ!$F$6:$K$23,4,FALSE)</f>
        <v>MJ/kWh</v>
      </c>
      <c r="Q20" s="233"/>
      <c r="R20" s="234"/>
      <c r="S20" s="144"/>
      <c r="T20" s="172" t="s">
        <v>299</v>
      </c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I20" s="146"/>
      <c r="AJ20" s="146"/>
      <c r="AK20" s="146"/>
      <c r="AL20" s="146"/>
      <c r="AM20" s="146"/>
      <c r="AN20" s="146"/>
    </row>
    <row r="21" spans="1:40" ht="3" customHeight="1">
      <c r="A21" s="125"/>
      <c r="B21" s="143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5"/>
      <c r="AF21" s="145"/>
      <c r="AG21" s="126"/>
      <c r="AI21" s="146"/>
      <c r="AJ21" s="146"/>
      <c r="AK21" s="146"/>
      <c r="AL21" s="146"/>
      <c r="AM21" s="146"/>
      <c r="AN21" s="146"/>
    </row>
    <row r="22" spans="1:40" s="155" customFormat="1" ht="15" customHeight="1">
      <c r="A22" s="112" t="s">
        <v>292</v>
      </c>
      <c r="B22" s="151"/>
      <c r="C22" s="151"/>
      <c r="D22" s="151"/>
      <c r="E22" s="152"/>
      <c r="F22" s="152"/>
      <c r="G22" s="152"/>
      <c r="H22" s="152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3"/>
      <c r="T22" s="153"/>
      <c r="U22" s="153"/>
      <c r="V22" s="153"/>
      <c r="W22" s="130"/>
      <c r="X22" s="130"/>
      <c r="Y22" s="130"/>
      <c r="Z22" s="130"/>
      <c r="AA22" s="130"/>
      <c r="AB22" s="130"/>
      <c r="AC22" s="130"/>
      <c r="AD22" s="153"/>
      <c r="AE22" s="153"/>
      <c r="AF22" s="153"/>
      <c r="AG22" s="154"/>
      <c r="AI22" s="156"/>
      <c r="AJ22" s="157"/>
      <c r="AK22" s="157"/>
      <c r="AL22" s="157"/>
      <c r="AM22" s="157"/>
      <c r="AN22" s="157"/>
    </row>
    <row r="23" spans="1:40" s="155" customFormat="1" ht="45" customHeight="1">
      <c r="A23" s="112"/>
      <c r="B23" s="203" t="s">
        <v>204</v>
      </c>
      <c r="C23" s="203"/>
      <c r="D23" s="203"/>
      <c r="E23" s="203"/>
      <c r="F23" s="203"/>
      <c r="G23" s="203"/>
      <c r="H23" s="203"/>
      <c r="I23" s="187">
        <v>1.5</v>
      </c>
      <c r="J23" s="188"/>
      <c r="K23" s="188"/>
      <c r="L23" s="188"/>
      <c r="M23" s="188"/>
      <c r="N23" s="188"/>
      <c r="O23" s="189"/>
      <c r="P23" s="219" t="s">
        <v>301</v>
      </c>
      <c r="Q23" s="220"/>
      <c r="R23" s="221"/>
      <c r="S23" s="158"/>
      <c r="T23" s="171" t="s">
        <v>302</v>
      </c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I23" s="156"/>
      <c r="AJ23" s="157"/>
      <c r="AK23" s="157"/>
      <c r="AL23" s="157"/>
      <c r="AM23" s="157"/>
      <c r="AN23" s="157"/>
    </row>
    <row r="24" spans="1:40" s="155" customFormat="1" ht="32.25" customHeight="1">
      <c r="A24" s="112"/>
      <c r="B24" s="185" t="s">
        <v>315</v>
      </c>
      <c r="C24" s="185"/>
      <c r="D24" s="185"/>
      <c r="E24" s="185"/>
      <c r="F24" s="185"/>
      <c r="G24" s="185"/>
      <c r="H24" s="185"/>
      <c r="I24" s="190">
        <v>200</v>
      </c>
      <c r="J24" s="191"/>
      <c r="K24" s="191"/>
      <c r="L24" s="191"/>
      <c r="M24" s="191"/>
      <c r="N24" s="191"/>
      <c r="O24" s="192"/>
      <c r="P24" s="182" t="str">
        <f>VLOOKUP($I$18,〈炉〉マスタ!$F$6:$K$23,5,FALSE)</f>
        <v>kWh</v>
      </c>
      <c r="Q24" s="183"/>
      <c r="R24" s="184"/>
      <c r="S24" s="158"/>
      <c r="T24" s="171" t="s">
        <v>317</v>
      </c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I24" s="156"/>
      <c r="AJ24" s="157"/>
      <c r="AK24" s="157"/>
      <c r="AL24" s="157"/>
      <c r="AM24" s="157"/>
      <c r="AN24" s="157"/>
    </row>
    <row r="25" spans="1:40" s="155" customFormat="1" ht="15" customHeight="1">
      <c r="A25" s="112"/>
      <c r="B25" s="185" t="s">
        <v>316</v>
      </c>
      <c r="C25" s="185"/>
      <c r="D25" s="185"/>
      <c r="E25" s="185"/>
      <c r="F25" s="185"/>
      <c r="G25" s="185"/>
      <c r="H25" s="185"/>
      <c r="I25" s="229">
        <f>ROUNDDOWN(I24/I23,2)</f>
        <v>133.33000000000001</v>
      </c>
      <c r="J25" s="230"/>
      <c r="K25" s="230"/>
      <c r="L25" s="230"/>
      <c r="M25" s="230"/>
      <c r="N25" s="230"/>
      <c r="O25" s="231"/>
      <c r="P25" s="182" t="str">
        <f>P24&amp;"/"&amp;P23</f>
        <v>kWh/t</v>
      </c>
      <c r="Q25" s="183"/>
      <c r="R25" s="184"/>
      <c r="S25" s="158"/>
      <c r="T25" s="153"/>
      <c r="U25" s="153"/>
      <c r="V25" s="153"/>
      <c r="W25" s="130"/>
      <c r="X25" s="130"/>
      <c r="Y25" s="130"/>
      <c r="Z25" s="130"/>
      <c r="AA25" s="130"/>
      <c r="AB25" s="130"/>
      <c r="AC25" s="130"/>
      <c r="AD25" s="153"/>
      <c r="AE25" s="153"/>
      <c r="AF25" s="153"/>
      <c r="AG25" s="154"/>
      <c r="AI25" s="147" t="s">
        <v>288</v>
      </c>
      <c r="AJ25" s="157"/>
      <c r="AK25" s="157"/>
      <c r="AL25" s="157"/>
      <c r="AM25" s="157"/>
      <c r="AN25" s="157"/>
    </row>
    <row r="26" spans="1:40" s="155" customFormat="1" ht="15" customHeight="1">
      <c r="A26" s="112"/>
      <c r="B26" s="186" t="s">
        <v>218</v>
      </c>
      <c r="C26" s="186"/>
      <c r="D26" s="186"/>
      <c r="E26" s="186"/>
      <c r="F26" s="186"/>
      <c r="G26" s="186"/>
      <c r="H26" s="186"/>
      <c r="I26" s="193">
        <f>N44</f>
        <v>7480</v>
      </c>
      <c r="J26" s="194"/>
      <c r="K26" s="194"/>
      <c r="L26" s="194"/>
      <c r="M26" s="194"/>
      <c r="N26" s="194"/>
      <c r="O26" s="195"/>
      <c r="P26" s="173" t="str">
        <f>P23</f>
        <v>t</v>
      </c>
      <c r="Q26" s="174"/>
      <c r="R26" s="175"/>
      <c r="S26" s="158"/>
      <c r="T26" s="153"/>
      <c r="U26" s="153"/>
      <c r="V26" s="153"/>
      <c r="W26" s="130"/>
      <c r="X26" s="130"/>
      <c r="Y26" s="130"/>
      <c r="Z26" s="130"/>
      <c r="AA26" s="130"/>
      <c r="AB26" s="130"/>
      <c r="AC26" s="130"/>
      <c r="AD26" s="153"/>
      <c r="AE26" s="153"/>
      <c r="AF26" s="153"/>
      <c r="AG26" s="154"/>
      <c r="AI26" s="156"/>
      <c r="AJ26" s="157"/>
      <c r="AK26" s="157"/>
      <c r="AL26" s="157"/>
      <c r="AM26" s="157"/>
      <c r="AN26" s="157"/>
    </row>
    <row r="27" spans="1:40" ht="13.5" customHeight="1">
      <c r="B27" s="186" t="s">
        <v>256</v>
      </c>
      <c r="C27" s="186"/>
      <c r="D27" s="186"/>
      <c r="E27" s="186"/>
      <c r="F27" s="186"/>
      <c r="G27" s="186"/>
      <c r="H27" s="186"/>
      <c r="I27" s="178">
        <v>1</v>
      </c>
      <c r="J27" s="178"/>
      <c r="K27" s="178"/>
      <c r="L27" s="178"/>
      <c r="M27" s="178"/>
      <c r="N27" s="178"/>
      <c r="O27" s="178"/>
      <c r="P27" s="176" t="s">
        <v>304</v>
      </c>
      <c r="Q27" s="176"/>
      <c r="R27" s="177"/>
      <c r="S27" s="159"/>
      <c r="T27" s="172" t="s">
        <v>298</v>
      </c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I27" s="146"/>
      <c r="AJ27" s="146"/>
      <c r="AK27" s="146"/>
      <c r="AL27" s="146"/>
      <c r="AM27" s="146"/>
      <c r="AN27" s="146"/>
    </row>
    <row r="28" spans="1:40" ht="3" customHeight="1">
      <c r="A28" s="122"/>
      <c r="B28" s="160"/>
      <c r="C28" s="160"/>
      <c r="D28" s="160"/>
      <c r="E28" s="160"/>
      <c r="F28" s="160"/>
      <c r="G28" s="160"/>
      <c r="H28" s="160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60"/>
      <c r="T28" s="160"/>
      <c r="U28" s="160"/>
      <c r="V28" s="160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22"/>
      <c r="AI28" s="146"/>
      <c r="AJ28" s="146"/>
      <c r="AK28" s="146"/>
      <c r="AL28" s="146"/>
      <c r="AM28" s="146"/>
      <c r="AN28" s="146"/>
    </row>
    <row r="29" spans="1:40" ht="27" customHeight="1">
      <c r="A29" s="122" t="s">
        <v>310</v>
      </c>
      <c r="B29" s="134"/>
      <c r="C29" s="134"/>
      <c r="D29" s="134"/>
      <c r="E29" s="134"/>
      <c r="F29" s="134"/>
      <c r="G29" s="180" t="s">
        <v>318</v>
      </c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181"/>
      <c r="AD29" s="181"/>
      <c r="AE29" s="181"/>
      <c r="AF29" s="181"/>
      <c r="AG29" s="122"/>
      <c r="AI29" s="120"/>
    </row>
    <row r="30" spans="1:40" ht="15" customHeight="1">
      <c r="A30" s="161"/>
      <c r="B30" s="196" t="str">
        <f>VLOOKUP($I$18,〈炉〉マスタ!$F$6:$K$23,6,FALSE)</f>
        <v>電気</v>
      </c>
      <c r="C30" s="196"/>
      <c r="D30" s="196"/>
      <c r="E30" s="186" t="s">
        <v>3</v>
      </c>
      <c r="F30" s="186"/>
      <c r="G30" s="197" t="s">
        <v>201</v>
      </c>
      <c r="H30" s="198"/>
      <c r="I30" s="198"/>
      <c r="J30" s="198"/>
      <c r="K30" s="198"/>
      <c r="L30" s="198"/>
      <c r="M30" s="199"/>
      <c r="N30" s="254" t="s">
        <v>203</v>
      </c>
      <c r="O30" s="255"/>
      <c r="P30" s="255"/>
      <c r="Q30" s="255"/>
      <c r="R30" s="256"/>
      <c r="S30" s="200" t="s">
        <v>311</v>
      </c>
      <c r="T30" s="200"/>
      <c r="U30" s="200"/>
      <c r="V30" s="200"/>
      <c r="W30" s="200"/>
      <c r="X30" s="200"/>
      <c r="Y30" s="200"/>
      <c r="Z30" s="245"/>
      <c r="AA30" s="245"/>
      <c r="AB30" s="245"/>
      <c r="AC30" s="245"/>
      <c r="AD30" s="245"/>
      <c r="AE30" s="245"/>
      <c r="AF30" s="246"/>
      <c r="AG30" s="126"/>
      <c r="AI30" s="120"/>
    </row>
    <row r="31" spans="1:40" ht="15" customHeight="1" thickBot="1">
      <c r="A31" s="161"/>
      <c r="B31" s="196"/>
      <c r="C31" s="196"/>
      <c r="D31" s="196"/>
      <c r="E31" s="186"/>
      <c r="F31" s="186"/>
      <c r="G31" s="247" t="s">
        <v>200</v>
      </c>
      <c r="H31" s="248"/>
      <c r="I31" s="248"/>
      <c r="J31" s="248"/>
      <c r="K31" s="248"/>
      <c r="L31" s="248"/>
      <c r="M31" s="249"/>
      <c r="N31" s="257" t="str">
        <f>"("&amp;P23&amp;")"</f>
        <v>(t)</v>
      </c>
      <c r="O31" s="258"/>
      <c r="P31" s="258"/>
      <c r="Q31" s="258"/>
      <c r="R31" s="259"/>
      <c r="S31" s="250" t="str">
        <f>VLOOKUP($I$18,〈炉〉マスタ!$F$6:$K$23,5,FALSE)</f>
        <v>kWh</v>
      </c>
      <c r="T31" s="250"/>
      <c r="U31" s="250"/>
      <c r="V31" s="250"/>
      <c r="W31" s="250"/>
      <c r="X31" s="250"/>
      <c r="Y31" s="250"/>
      <c r="Z31" s="280"/>
      <c r="AA31" s="280"/>
      <c r="AB31" s="280"/>
      <c r="AC31" s="280"/>
      <c r="AD31" s="280"/>
      <c r="AE31" s="280"/>
      <c r="AF31" s="281"/>
      <c r="AG31" s="126"/>
      <c r="AI31" s="120"/>
    </row>
    <row r="32" spans="1:40" ht="15" customHeight="1">
      <c r="A32" s="161"/>
      <c r="B32" s="196"/>
      <c r="C32" s="196"/>
      <c r="D32" s="196"/>
      <c r="E32" s="170">
        <v>4</v>
      </c>
      <c r="F32" s="170"/>
      <c r="G32" s="239">
        <f>ROUNDDOWN(IF($B$30="電気",S32*〈炉〉マスタ!$F$26*$I$16,S32*$I$20*$I$16),0)</f>
        <v>83517</v>
      </c>
      <c r="H32" s="240"/>
      <c r="I32" s="240"/>
      <c r="J32" s="240"/>
      <c r="K32" s="240"/>
      <c r="L32" s="240"/>
      <c r="M32" s="241"/>
      <c r="N32" s="260">
        <v>580</v>
      </c>
      <c r="O32" s="261"/>
      <c r="P32" s="261"/>
      <c r="Q32" s="261"/>
      <c r="R32" s="261"/>
      <c r="S32" s="277">
        <f t="shared" ref="S32:S43" si="0">ROUNDDOWN($I$25*$N32,1)</f>
        <v>77331.399999999994</v>
      </c>
      <c r="T32" s="278"/>
      <c r="U32" s="278"/>
      <c r="V32" s="278"/>
      <c r="W32" s="278"/>
      <c r="X32" s="278"/>
      <c r="Y32" s="279"/>
      <c r="Z32" s="162"/>
      <c r="AA32" s="163"/>
      <c r="AB32" s="163"/>
      <c r="AC32" s="163"/>
      <c r="AD32" s="163"/>
      <c r="AE32" s="163"/>
      <c r="AF32" s="163"/>
      <c r="AG32" s="126"/>
    </row>
    <row r="33" spans="1:35" ht="15" customHeight="1">
      <c r="A33" s="161"/>
      <c r="B33" s="196"/>
      <c r="C33" s="196"/>
      <c r="D33" s="196"/>
      <c r="E33" s="170">
        <v>5</v>
      </c>
      <c r="F33" s="170"/>
      <c r="G33" s="239">
        <f>ROUNDDOWN(IF($B$30="電気",S33*〈炉〉マスタ!$F$26*$I$16,S33*$I$20*$I$16),0)</f>
        <v>86397</v>
      </c>
      <c r="H33" s="240"/>
      <c r="I33" s="240"/>
      <c r="J33" s="240"/>
      <c r="K33" s="240"/>
      <c r="L33" s="240"/>
      <c r="M33" s="241"/>
      <c r="N33" s="260">
        <v>600</v>
      </c>
      <c r="O33" s="261"/>
      <c r="P33" s="261"/>
      <c r="Q33" s="261"/>
      <c r="R33" s="261"/>
      <c r="S33" s="262">
        <f t="shared" si="0"/>
        <v>79998</v>
      </c>
      <c r="T33" s="263"/>
      <c r="U33" s="263"/>
      <c r="V33" s="263"/>
      <c r="W33" s="263"/>
      <c r="X33" s="263"/>
      <c r="Y33" s="264"/>
      <c r="Z33" s="162"/>
      <c r="AA33" s="163"/>
      <c r="AB33" s="163"/>
      <c r="AC33" s="163"/>
      <c r="AD33" s="163"/>
      <c r="AE33" s="163"/>
      <c r="AF33" s="163"/>
      <c r="AG33" s="126"/>
    </row>
    <row r="34" spans="1:35" ht="15" customHeight="1">
      <c r="A34" s="161"/>
      <c r="B34" s="196"/>
      <c r="C34" s="196"/>
      <c r="D34" s="196"/>
      <c r="E34" s="170">
        <v>6</v>
      </c>
      <c r="F34" s="170"/>
      <c r="G34" s="239">
        <f>ROUNDDOWN(IF($B$30="電気",S34*〈炉〉マスタ!$F$26*$I$16,S34*$I$20*$I$16),0)</f>
        <v>93597</v>
      </c>
      <c r="H34" s="240"/>
      <c r="I34" s="240"/>
      <c r="J34" s="240"/>
      <c r="K34" s="240"/>
      <c r="L34" s="240"/>
      <c r="M34" s="241"/>
      <c r="N34" s="260">
        <v>650</v>
      </c>
      <c r="O34" s="261"/>
      <c r="P34" s="261"/>
      <c r="Q34" s="261"/>
      <c r="R34" s="261"/>
      <c r="S34" s="242">
        <f t="shared" si="0"/>
        <v>86664.5</v>
      </c>
      <c r="T34" s="243"/>
      <c r="U34" s="243"/>
      <c r="V34" s="243"/>
      <c r="W34" s="243"/>
      <c r="X34" s="243"/>
      <c r="Y34" s="244"/>
      <c r="Z34" s="162"/>
      <c r="AA34" s="163"/>
      <c r="AB34" s="163"/>
      <c r="AC34" s="163"/>
      <c r="AD34" s="163"/>
      <c r="AE34" s="163"/>
      <c r="AF34" s="163"/>
      <c r="AG34" s="126"/>
    </row>
    <row r="35" spans="1:35" ht="15" customHeight="1">
      <c r="A35" s="161"/>
      <c r="B35" s="196"/>
      <c r="C35" s="196"/>
      <c r="D35" s="196"/>
      <c r="E35" s="170">
        <v>7</v>
      </c>
      <c r="F35" s="170"/>
      <c r="G35" s="239">
        <f>ROUNDDOWN(IF($B$30="電気",S35*〈炉〉マスタ!$F$26*$I$16,S35*$I$20*$I$16),0)</f>
        <v>83517</v>
      </c>
      <c r="H35" s="240"/>
      <c r="I35" s="240"/>
      <c r="J35" s="240"/>
      <c r="K35" s="240"/>
      <c r="L35" s="240"/>
      <c r="M35" s="241"/>
      <c r="N35" s="260">
        <v>580</v>
      </c>
      <c r="O35" s="261"/>
      <c r="P35" s="261"/>
      <c r="Q35" s="261"/>
      <c r="R35" s="261"/>
      <c r="S35" s="242">
        <f t="shared" si="0"/>
        <v>77331.399999999994</v>
      </c>
      <c r="T35" s="243"/>
      <c r="U35" s="243"/>
      <c r="V35" s="243"/>
      <c r="W35" s="243"/>
      <c r="X35" s="243"/>
      <c r="Y35" s="244"/>
      <c r="Z35" s="162"/>
      <c r="AA35" s="163"/>
      <c r="AB35" s="163"/>
      <c r="AC35" s="163"/>
      <c r="AD35" s="163"/>
      <c r="AE35" s="163"/>
      <c r="AF35" s="163"/>
      <c r="AG35" s="126"/>
    </row>
    <row r="36" spans="1:35" ht="15" customHeight="1">
      <c r="A36" s="161"/>
      <c r="B36" s="196"/>
      <c r="C36" s="196"/>
      <c r="D36" s="196"/>
      <c r="E36" s="170">
        <v>8</v>
      </c>
      <c r="F36" s="170"/>
      <c r="G36" s="239">
        <f>ROUNDDOWN(IF($B$30="電気",S36*〈炉〉マスタ!$F$26*$I$16,S36*$I$20*$I$16),0)</f>
        <v>71998</v>
      </c>
      <c r="H36" s="240"/>
      <c r="I36" s="240"/>
      <c r="J36" s="240"/>
      <c r="K36" s="240"/>
      <c r="L36" s="240"/>
      <c r="M36" s="241"/>
      <c r="N36" s="260">
        <v>500</v>
      </c>
      <c r="O36" s="261"/>
      <c r="P36" s="261"/>
      <c r="Q36" s="261"/>
      <c r="R36" s="261"/>
      <c r="S36" s="242">
        <f t="shared" si="0"/>
        <v>66665</v>
      </c>
      <c r="T36" s="243"/>
      <c r="U36" s="243"/>
      <c r="V36" s="243"/>
      <c r="W36" s="243"/>
      <c r="X36" s="243"/>
      <c r="Y36" s="244"/>
      <c r="Z36" s="162"/>
      <c r="AA36" s="163"/>
      <c r="AB36" s="163"/>
      <c r="AC36" s="163"/>
      <c r="AD36" s="163"/>
      <c r="AE36" s="163"/>
      <c r="AF36" s="163"/>
      <c r="AG36" s="126"/>
    </row>
    <row r="37" spans="1:35" ht="15" customHeight="1">
      <c r="A37" s="161"/>
      <c r="B37" s="196"/>
      <c r="C37" s="196"/>
      <c r="D37" s="196"/>
      <c r="E37" s="170">
        <v>9</v>
      </c>
      <c r="F37" s="170"/>
      <c r="G37" s="239">
        <f>ROUNDDOWN(IF($B$30="電気",S37*〈炉〉マスタ!$F$26*$I$16,S37*$I$20*$I$16),0)</f>
        <v>100797</v>
      </c>
      <c r="H37" s="240"/>
      <c r="I37" s="240"/>
      <c r="J37" s="240"/>
      <c r="K37" s="240"/>
      <c r="L37" s="240"/>
      <c r="M37" s="241"/>
      <c r="N37" s="260">
        <v>700</v>
      </c>
      <c r="O37" s="261"/>
      <c r="P37" s="261"/>
      <c r="Q37" s="261"/>
      <c r="R37" s="261"/>
      <c r="S37" s="242">
        <f t="shared" si="0"/>
        <v>93331</v>
      </c>
      <c r="T37" s="243"/>
      <c r="U37" s="243"/>
      <c r="V37" s="243"/>
      <c r="W37" s="243"/>
      <c r="X37" s="243"/>
      <c r="Y37" s="244"/>
      <c r="Z37" s="162"/>
      <c r="AA37" s="163"/>
      <c r="AB37" s="163"/>
      <c r="AC37" s="163"/>
      <c r="AD37" s="163"/>
      <c r="AE37" s="163"/>
      <c r="AF37" s="163"/>
      <c r="AG37" s="126"/>
      <c r="AI37" s="164"/>
    </row>
    <row r="38" spans="1:35" ht="15" customHeight="1">
      <c r="A38" s="161"/>
      <c r="B38" s="196"/>
      <c r="C38" s="196"/>
      <c r="D38" s="196"/>
      <c r="E38" s="170">
        <v>10</v>
      </c>
      <c r="F38" s="170"/>
      <c r="G38" s="239">
        <f>ROUNDDOWN(IF($B$30="電気",S38*〈炉〉マスタ!$F$26*$I$16,S38*$I$20*$I$16),0)</f>
        <v>115197</v>
      </c>
      <c r="H38" s="240"/>
      <c r="I38" s="240"/>
      <c r="J38" s="240"/>
      <c r="K38" s="240"/>
      <c r="L38" s="240"/>
      <c r="M38" s="241"/>
      <c r="N38" s="260">
        <v>800</v>
      </c>
      <c r="O38" s="261"/>
      <c r="P38" s="261"/>
      <c r="Q38" s="261"/>
      <c r="R38" s="261"/>
      <c r="S38" s="242">
        <f t="shared" si="0"/>
        <v>106664</v>
      </c>
      <c r="T38" s="243"/>
      <c r="U38" s="243"/>
      <c r="V38" s="243"/>
      <c r="W38" s="243"/>
      <c r="X38" s="243"/>
      <c r="Y38" s="244"/>
      <c r="Z38" s="162"/>
      <c r="AA38" s="163"/>
      <c r="AB38" s="163"/>
      <c r="AC38" s="163"/>
      <c r="AD38" s="163"/>
      <c r="AE38" s="163"/>
      <c r="AF38" s="163"/>
      <c r="AG38" s="126"/>
      <c r="AI38" s="164"/>
    </row>
    <row r="39" spans="1:35" ht="15" customHeight="1">
      <c r="A39" s="161"/>
      <c r="B39" s="196"/>
      <c r="C39" s="196"/>
      <c r="D39" s="196"/>
      <c r="E39" s="170">
        <v>11</v>
      </c>
      <c r="F39" s="170"/>
      <c r="G39" s="239">
        <f>ROUNDDOWN(IF($B$30="電気",S39*〈炉〉マスタ!$F$26*$I$16,S39*$I$20*$I$16),0)</f>
        <v>79198</v>
      </c>
      <c r="H39" s="240"/>
      <c r="I39" s="240"/>
      <c r="J39" s="240"/>
      <c r="K39" s="240"/>
      <c r="L39" s="240"/>
      <c r="M39" s="241"/>
      <c r="N39" s="260">
        <v>550</v>
      </c>
      <c r="O39" s="261"/>
      <c r="P39" s="261"/>
      <c r="Q39" s="261"/>
      <c r="R39" s="261"/>
      <c r="S39" s="242">
        <f t="shared" si="0"/>
        <v>73331.5</v>
      </c>
      <c r="T39" s="243"/>
      <c r="U39" s="243"/>
      <c r="V39" s="243"/>
      <c r="W39" s="243"/>
      <c r="X39" s="243"/>
      <c r="Y39" s="244"/>
      <c r="Z39" s="162"/>
      <c r="AA39" s="163"/>
      <c r="AB39" s="163"/>
      <c r="AC39" s="163"/>
      <c r="AD39" s="163"/>
      <c r="AE39" s="163"/>
      <c r="AF39" s="163"/>
      <c r="AG39" s="126"/>
      <c r="AI39" s="164"/>
    </row>
    <row r="40" spans="1:35" ht="15" customHeight="1">
      <c r="A40" s="161"/>
      <c r="B40" s="196"/>
      <c r="C40" s="196"/>
      <c r="D40" s="196"/>
      <c r="E40" s="170">
        <v>12</v>
      </c>
      <c r="F40" s="170"/>
      <c r="G40" s="239">
        <f>ROUNDDOWN(IF($B$30="電気",S40*〈炉〉マスタ!$F$26*$I$16,S40*$I$20*$I$16),0)</f>
        <v>71998</v>
      </c>
      <c r="H40" s="240"/>
      <c r="I40" s="240"/>
      <c r="J40" s="240"/>
      <c r="K40" s="240"/>
      <c r="L40" s="240"/>
      <c r="M40" s="241"/>
      <c r="N40" s="260">
        <v>500</v>
      </c>
      <c r="O40" s="261"/>
      <c r="P40" s="261"/>
      <c r="Q40" s="261"/>
      <c r="R40" s="261"/>
      <c r="S40" s="242">
        <f t="shared" si="0"/>
        <v>66665</v>
      </c>
      <c r="T40" s="243"/>
      <c r="U40" s="243"/>
      <c r="V40" s="243"/>
      <c r="W40" s="243"/>
      <c r="X40" s="243"/>
      <c r="Y40" s="244"/>
      <c r="Z40" s="179" t="s">
        <v>319</v>
      </c>
      <c r="AA40" s="179"/>
      <c r="AB40" s="179"/>
      <c r="AC40" s="179"/>
      <c r="AD40" s="179"/>
      <c r="AE40" s="179"/>
      <c r="AF40" s="179"/>
      <c r="AG40" s="126"/>
      <c r="AI40" s="164"/>
    </row>
    <row r="41" spans="1:35" ht="15" customHeight="1">
      <c r="A41" s="161"/>
      <c r="B41" s="196"/>
      <c r="C41" s="196"/>
      <c r="D41" s="196"/>
      <c r="E41" s="170">
        <v>1</v>
      </c>
      <c r="F41" s="170"/>
      <c r="G41" s="239">
        <f>ROUNDDOWN(IF($B$30="電気",S41*〈炉〉マスタ!$F$26*$I$16,S41*$I$20*$I$16),0)</f>
        <v>86397</v>
      </c>
      <c r="H41" s="240"/>
      <c r="I41" s="240"/>
      <c r="J41" s="240"/>
      <c r="K41" s="240"/>
      <c r="L41" s="240"/>
      <c r="M41" s="241"/>
      <c r="N41" s="260">
        <v>600</v>
      </c>
      <c r="O41" s="261"/>
      <c r="P41" s="261"/>
      <c r="Q41" s="261"/>
      <c r="R41" s="261"/>
      <c r="S41" s="242">
        <f t="shared" si="0"/>
        <v>79998</v>
      </c>
      <c r="T41" s="243"/>
      <c r="U41" s="243"/>
      <c r="V41" s="243"/>
      <c r="W41" s="243"/>
      <c r="X41" s="243"/>
      <c r="Y41" s="244"/>
      <c r="Z41" s="179"/>
      <c r="AA41" s="179"/>
      <c r="AB41" s="179"/>
      <c r="AC41" s="179"/>
      <c r="AD41" s="179"/>
      <c r="AE41" s="179"/>
      <c r="AF41" s="179"/>
      <c r="AG41" s="126"/>
      <c r="AI41" s="164"/>
    </row>
    <row r="42" spans="1:35" ht="15" customHeight="1">
      <c r="A42" s="161"/>
      <c r="B42" s="196"/>
      <c r="C42" s="196"/>
      <c r="D42" s="196"/>
      <c r="E42" s="170">
        <v>2</v>
      </c>
      <c r="F42" s="170"/>
      <c r="G42" s="239">
        <f>ROUNDDOWN(IF($B$30="電気",S42*〈炉〉マスタ!$F$26*$I$16,S42*$I$20*$I$16),0)</f>
        <v>89277</v>
      </c>
      <c r="H42" s="240"/>
      <c r="I42" s="240"/>
      <c r="J42" s="240"/>
      <c r="K42" s="240"/>
      <c r="L42" s="240"/>
      <c r="M42" s="241"/>
      <c r="N42" s="260">
        <v>620</v>
      </c>
      <c r="O42" s="261"/>
      <c r="P42" s="261"/>
      <c r="Q42" s="261"/>
      <c r="R42" s="261"/>
      <c r="S42" s="242">
        <f t="shared" si="0"/>
        <v>82664.600000000006</v>
      </c>
      <c r="T42" s="243"/>
      <c r="U42" s="243"/>
      <c r="V42" s="243"/>
      <c r="W42" s="243"/>
      <c r="X42" s="243"/>
      <c r="Y42" s="244"/>
      <c r="Z42" s="179"/>
      <c r="AA42" s="179"/>
      <c r="AB42" s="179"/>
      <c r="AC42" s="179"/>
      <c r="AD42" s="179"/>
      <c r="AE42" s="179"/>
      <c r="AF42" s="179"/>
      <c r="AG42" s="126"/>
      <c r="AI42" s="164"/>
    </row>
    <row r="43" spans="1:35" ht="15" customHeight="1" thickBot="1">
      <c r="A43" s="161"/>
      <c r="B43" s="196"/>
      <c r="C43" s="196"/>
      <c r="D43" s="196"/>
      <c r="E43" s="265">
        <v>3</v>
      </c>
      <c r="F43" s="265"/>
      <c r="G43" s="266">
        <f>ROUNDDOWN(IF($B$30="電気",S43*〈炉〉マスタ!$F$26*$I$16,S43*$I$20*$I$16),0)</f>
        <v>115197</v>
      </c>
      <c r="H43" s="267"/>
      <c r="I43" s="267"/>
      <c r="J43" s="267"/>
      <c r="K43" s="267"/>
      <c r="L43" s="267"/>
      <c r="M43" s="268"/>
      <c r="N43" s="282">
        <v>800</v>
      </c>
      <c r="O43" s="283"/>
      <c r="P43" s="283"/>
      <c r="Q43" s="283"/>
      <c r="R43" s="283"/>
      <c r="S43" s="269">
        <f t="shared" si="0"/>
        <v>106664</v>
      </c>
      <c r="T43" s="270"/>
      <c r="U43" s="270"/>
      <c r="V43" s="270"/>
      <c r="W43" s="270"/>
      <c r="X43" s="270"/>
      <c r="Y43" s="271"/>
      <c r="Z43" s="179"/>
      <c r="AA43" s="179"/>
      <c r="AB43" s="179"/>
      <c r="AC43" s="179"/>
      <c r="AD43" s="179"/>
      <c r="AE43" s="179"/>
      <c r="AF43" s="179"/>
      <c r="AG43" s="126"/>
      <c r="AI43" s="164"/>
    </row>
    <row r="44" spans="1:35" ht="15" customHeight="1" thickTop="1">
      <c r="A44" s="161"/>
      <c r="B44" s="196"/>
      <c r="C44" s="196"/>
      <c r="D44" s="196"/>
      <c r="E44" s="272" t="s">
        <v>0</v>
      </c>
      <c r="F44" s="272"/>
      <c r="G44" s="273">
        <f>SUM(G32:M43)</f>
        <v>1077087</v>
      </c>
      <c r="H44" s="274"/>
      <c r="I44" s="274"/>
      <c r="J44" s="274"/>
      <c r="K44" s="274"/>
      <c r="L44" s="274"/>
      <c r="M44" s="275"/>
      <c r="N44" s="251">
        <f>SUM(N32:R43)</f>
        <v>7480</v>
      </c>
      <c r="O44" s="252"/>
      <c r="P44" s="252"/>
      <c r="Q44" s="252"/>
      <c r="R44" s="253"/>
      <c r="S44" s="276">
        <f>SUM(S32:Y43)</f>
        <v>997308.4</v>
      </c>
      <c r="T44" s="276"/>
      <c r="U44" s="276"/>
      <c r="V44" s="276"/>
      <c r="W44" s="276"/>
      <c r="X44" s="276"/>
      <c r="Y44" s="276"/>
      <c r="Z44" s="179"/>
      <c r="AA44" s="179"/>
      <c r="AB44" s="179"/>
      <c r="AC44" s="179"/>
      <c r="AD44" s="179"/>
      <c r="AE44" s="179"/>
      <c r="AF44" s="179"/>
      <c r="AG44" s="126"/>
      <c r="AI44" s="164"/>
    </row>
    <row r="45" spans="1:35" ht="15" customHeight="1">
      <c r="A45" s="122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22"/>
      <c r="AI45" s="164"/>
    </row>
    <row r="46" spans="1:35" ht="15" customHeight="1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64"/>
    </row>
    <row r="47" spans="1:35" ht="15" customHeight="1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64"/>
    </row>
    <row r="48" spans="1:35" ht="15" customHeight="1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67"/>
      <c r="AI48" s="164"/>
    </row>
    <row r="49" spans="1:36" ht="15" customHeight="1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67"/>
      <c r="AJ49" s="123"/>
    </row>
    <row r="50" spans="1:36" ht="15" customHeight="1">
      <c r="A50" s="125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67"/>
    </row>
    <row r="51" spans="1:36" s="121" customFormat="1" ht="38.25" customHeight="1">
      <c r="A51" s="125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67"/>
      <c r="AI51" s="168"/>
    </row>
    <row r="52" spans="1:36" ht="12" customHeight="1">
      <c r="A52" s="125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67"/>
    </row>
    <row r="53" spans="1:36" ht="3.75" customHeight="1">
      <c r="A53" s="125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67"/>
      <c r="AI53" s="169"/>
    </row>
    <row r="54" spans="1:36">
      <c r="A54" s="125"/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67"/>
      <c r="AI54" s="169"/>
    </row>
    <row r="55" spans="1:36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67"/>
      <c r="AI55" s="169"/>
    </row>
    <row r="56" spans="1:36" ht="13.5" customHeight="1">
      <c r="A56" s="125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67"/>
      <c r="AI56" s="169"/>
    </row>
    <row r="57" spans="1:36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67"/>
      <c r="AI57" s="169"/>
    </row>
    <row r="58" spans="1:36">
      <c r="A58" s="125"/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67"/>
      <c r="AI58" s="169"/>
    </row>
    <row r="59" spans="1:36">
      <c r="A59" s="125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67"/>
      <c r="AI59" s="169"/>
    </row>
    <row r="60" spans="1:36">
      <c r="A60" s="125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67"/>
      <c r="AI60" s="169"/>
    </row>
    <row r="61" spans="1:36">
      <c r="A61" s="125"/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67"/>
      <c r="AI61" s="169"/>
    </row>
    <row r="62" spans="1:36">
      <c r="A62" s="125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67"/>
      <c r="AI62" s="169"/>
    </row>
    <row r="63" spans="1:36">
      <c r="A63" s="125"/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67"/>
      <c r="AI63" s="169"/>
    </row>
    <row r="64" spans="1:36">
      <c r="A64" s="125"/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5"/>
      <c r="AH64" s="167"/>
      <c r="AI64" s="169"/>
    </row>
    <row r="65" spans="1:3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67"/>
      <c r="AI65" s="169"/>
    </row>
    <row r="66" spans="1:35">
      <c r="A66" s="125"/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67"/>
      <c r="AI66" s="169"/>
    </row>
    <row r="67" spans="1:35">
      <c r="A67" s="125"/>
      <c r="B67" s="125"/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5"/>
      <c r="AH67" s="167"/>
      <c r="AI67" s="169"/>
    </row>
    <row r="68" spans="1:35">
      <c r="A68" s="125"/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5"/>
      <c r="AH68" s="167"/>
      <c r="AI68" s="169"/>
    </row>
    <row r="69" spans="1:35">
      <c r="A69" s="125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5"/>
      <c r="AH69" s="167"/>
      <c r="AI69" s="169"/>
    </row>
    <row r="70" spans="1:35">
      <c r="A70" s="125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5"/>
      <c r="AH70" s="167"/>
      <c r="AI70" s="169"/>
    </row>
    <row r="71" spans="1:35">
      <c r="A71" s="125"/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5"/>
      <c r="AH71" s="167"/>
      <c r="AI71" s="169"/>
    </row>
    <row r="72" spans="1:35">
      <c r="A72" s="125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5"/>
      <c r="AH72" s="167"/>
      <c r="AI72" s="169"/>
    </row>
    <row r="73" spans="1:35">
      <c r="AI73" s="169"/>
    </row>
    <row r="74" spans="1:35">
      <c r="AI74" s="169"/>
    </row>
    <row r="75" spans="1:35">
      <c r="AI75" s="169"/>
    </row>
    <row r="76" spans="1:35">
      <c r="AI76" s="169"/>
    </row>
    <row r="77" spans="1:35">
      <c r="AI77" s="169"/>
    </row>
    <row r="78" spans="1:35" ht="13.5" customHeight="1"/>
    <row r="104" spans="34:35">
      <c r="AH104" s="121"/>
    </row>
    <row r="109" spans="34:35" s="121" customFormat="1" ht="13.5" customHeight="1">
      <c r="AH109" s="120"/>
      <c r="AI109" s="168"/>
    </row>
    <row r="119" spans="34:35">
      <c r="AH119" s="121"/>
    </row>
    <row r="124" spans="34:35" s="121" customFormat="1" ht="13.5" customHeight="1">
      <c r="AH124" s="120"/>
      <c r="AI124" s="168"/>
    </row>
    <row r="139" spans="34:35">
      <c r="AH139" s="121"/>
    </row>
    <row r="141" spans="34:35">
      <c r="AH141" s="121"/>
    </row>
    <row r="144" spans="34:35" s="121" customFormat="1" ht="13.5" customHeight="1">
      <c r="AH144" s="120"/>
      <c r="AI144" s="168"/>
    </row>
    <row r="146" spans="34:35" s="121" customFormat="1" ht="13.5" customHeight="1">
      <c r="AH146" s="120"/>
      <c r="AI146" s="168"/>
    </row>
  </sheetData>
  <sheetProtection password="B6C9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1" priority="2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  <x14:dataValidation type="list" allowBlank="1" showInputMessage="1" showErrorMessage="1">
          <x14:formula1>
            <xm:f>〈炉〉マスタ!$F$6:$F$7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RowHeight="13.5"/>
  <cols>
    <col min="1" max="32" width="2.875" style="58" customWidth="1"/>
    <col min="33" max="33" width="0.75" style="58" customWidth="1"/>
    <col min="34" max="34" width="3.5" style="62" customWidth="1"/>
    <col min="35" max="35" width="4.375" style="62" bestFit="1" customWidth="1"/>
    <col min="36" max="36" width="9.25" style="62" bestFit="1" customWidth="1"/>
    <col min="37" max="41" width="9" style="62"/>
    <col min="42" max="42" width="13.625" style="62" customWidth="1"/>
    <col min="43" max="45" width="9" style="62"/>
    <col min="46" max="46" width="5.25" style="62" customWidth="1"/>
    <col min="47" max="49" width="9" style="62"/>
    <col min="50" max="50" width="2.875" style="62" customWidth="1"/>
    <col min="51" max="16384" width="9" style="62"/>
  </cols>
  <sheetData>
    <row r="1" spans="1:46" ht="34.5" customHeight="1">
      <c r="A1" s="304" t="s">
        <v>309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115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</row>
    <row r="2" spans="1:46" ht="34.5" customHeight="1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</row>
    <row r="3" spans="1:46" ht="55.5" customHeight="1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</row>
    <row r="4" spans="1:46" ht="15" customHeight="1">
      <c r="B4" s="305"/>
      <c r="C4" s="306"/>
      <c r="D4" s="306"/>
      <c r="E4" s="307"/>
      <c r="F4" s="308" t="s">
        <v>303</v>
      </c>
      <c r="G4" s="309"/>
      <c r="H4" s="309"/>
      <c r="I4" s="309"/>
      <c r="J4" s="309"/>
      <c r="K4" s="309"/>
      <c r="L4" s="61"/>
      <c r="M4" s="61"/>
      <c r="N4" s="61"/>
      <c r="O4" s="61"/>
      <c r="P4" s="61"/>
      <c r="Q4" s="61"/>
      <c r="R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I4" s="63"/>
    </row>
    <row r="5" spans="1:46" ht="15" customHeight="1">
      <c r="A5" s="58" t="s">
        <v>253</v>
      </c>
      <c r="I5" s="64"/>
      <c r="J5" s="64"/>
      <c r="K5" s="64"/>
      <c r="L5" s="64"/>
      <c r="M5" s="64"/>
      <c r="N5" s="64"/>
      <c r="O5" s="64"/>
      <c r="P5" s="64"/>
      <c r="Q5" s="64"/>
      <c r="R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1"/>
      <c r="AI5" s="63"/>
    </row>
    <row r="6" spans="1:46" ht="15" customHeight="1">
      <c r="B6" s="295" t="s">
        <v>255</v>
      </c>
      <c r="C6" s="296"/>
      <c r="D6" s="296"/>
      <c r="E6" s="296"/>
      <c r="F6" s="296"/>
      <c r="G6" s="296"/>
      <c r="H6" s="297"/>
      <c r="I6" s="300" t="s">
        <v>259</v>
      </c>
      <c r="J6" s="301"/>
      <c r="K6" s="301"/>
      <c r="L6" s="301"/>
      <c r="M6" s="301"/>
      <c r="N6" s="301"/>
      <c r="O6" s="301"/>
      <c r="P6" s="301"/>
      <c r="Q6" s="301"/>
      <c r="R6" s="302"/>
      <c r="S6" s="298"/>
      <c r="T6" s="299"/>
      <c r="U6" s="299"/>
      <c r="V6" s="299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5"/>
      <c r="AI6" s="63"/>
    </row>
    <row r="7" spans="1:46" ht="15" customHeight="1">
      <c r="B7" s="310" t="s">
        <v>306</v>
      </c>
      <c r="C7" s="311"/>
      <c r="D7" s="311"/>
      <c r="E7" s="311"/>
      <c r="F7" s="311"/>
      <c r="G7" s="311"/>
      <c r="H7" s="312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104"/>
      <c r="T7" s="172" t="s">
        <v>293</v>
      </c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I7" s="63"/>
    </row>
    <row r="8" spans="1:46" ht="3" customHeight="1">
      <c r="B8" s="59"/>
      <c r="C8" s="59"/>
      <c r="D8" s="59"/>
      <c r="E8" s="59"/>
      <c r="F8" s="59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0"/>
      <c r="T8" s="60"/>
      <c r="U8" s="60"/>
      <c r="V8" s="60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1"/>
      <c r="AI8" s="63"/>
    </row>
    <row r="9" spans="1:46" ht="15" customHeight="1">
      <c r="A9" s="58" t="s">
        <v>1</v>
      </c>
      <c r="B9" s="60"/>
      <c r="C9" s="60"/>
      <c r="D9" s="60"/>
      <c r="E9" s="60"/>
      <c r="F9" s="60"/>
      <c r="G9" s="60"/>
      <c r="H9" s="60"/>
      <c r="I9" s="68"/>
      <c r="J9" s="68"/>
      <c r="K9" s="68"/>
      <c r="L9" s="68"/>
      <c r="M9" s="68"/>
      <c r="N9" s="68"/>
      <c r="O9" s="68"/>
      <c r="P9" s="68"/>
      <c r="Q9" s="68"/>
      <c r="R9" s="68"/>
      <c r="S9" s="60"/>
      <c r="T9" s="60"/>
      <c r="U9" s="60"/>
      <c r="V9" s="60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1"/>
      <c r="AI9" s="63"/>
    </row>
    <row r="10" spans="1:46" ht="15" customHeight="1">
      <c r="B10" s="284" t="s">
        <v>307</v>
      </c>
      <c r="C10" s="284"/>
      <c r="D10" s="284"/>
      <c r="E10" s="284"/>
      <c r="F10" s="284"/>
      <c r="G10" s="284"/>
      <c r="H10" s="284"/>
      <c r="I10" s="287" t="s">
        <v>195</v>
      </c>
      <c r="J10" s="288"/>
      <c r="K10" s="288"/>
      <c r="L10" s="288"/>
      <c r="M10" s="288"/>
      <c r="N10" s="288"/>
      <c r="O10" s="288"/>
      <c r="P10" s="288"/>
      <c r="Q10" s="288"/>
      <c r="R10" s="288"/>
      <c r="S10" s="88"/>
      <c r="T10" s="172" t="s">
        <v>308</v>
      </c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I10" s="63"/>
    </row>
    <row r="11" spans="1:46" ht="30" customHeight="1">
      <c r="B11" s="284" t="s">
        <v>2</v>
      </c>
      <c r="C11" s="284"/>
      <c r="D11" s="284"/>
      <c r="E11" s="284"/>
      <c r="F11" s="284"/>
      <c r="G11" s="284"/>
      <c r="H11" s="284"/>
      <c r="I11" s="285" t="s">
        <v>320</v>
      </c>
      <c r="J11" s="286"/>
      <c r="K11" s="286"/>
      <c r="L11" s="286"/>
      <c r="M11" s="286"/>
      <c r="N11" s="286"/>
      <c r="O11" s="286"/>
      <c r="P11" s="286"/>
      <c r="Q11" s="286"/>
      <c r="R11" s="286"/>
      <c r="S11" s="86"/>
      <c r="T11" s="172" t="s">
        <v>294</v>
      </c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I11" s="63"/>
    </row>
    <row r="12" spans="1:46" ht="15" customHeight="1">
      <c r="B12" s="284" t="s">
        <v>258</v>
      </c>
      <c r="C12" s="284"/>
      <c r="D12" s="284"/>
      <c r="E12" s="284"/>
      <c r="F12" s="284"/>
      <c r="G12" s="284"/>
      <c r="H12" s="284"/>
      <c r="I12" s="287" t="s">
        <v>223</v>
      </c>
      <c r="J12" s="288"/>
      <c r="K12" s="288"/>
      <c r="L12" s="288"/>
      <c r="M12" s="288"/>
      <c r="N12" s="288"/>
      <c r="O12" s="288"/>
      <c r="P12" s="288"/>
      <c r="Q12" s="288"/>
      <c r="R12" s="288"/>
      <c r="S12" s="86"/>
      <c r="T12" s="172" t="s">
        <v>295</v>
      </c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I12" s="63"/>
    </row>
    <row r="13" spans="1:46" s="84" customFormat="1" ht="15" customHeight="1">
      <c r="A13" s="83"/>
      <c r="B13" s="87"/>
      <c r="C13" s="87"/>
      <c r="D13" s="87"/>
      <c r="E13" s="87"/>
      <c r="F13" s="87"/>
      <c r="G13" s="87"/>
      <c r="H13" s="87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105"/>
      <c r="AI13" s="85"/>
    </row>
    <row r="14" spans="1:46" ht="15" customHeight="1">
      <c r="A14" s="112"/>
      <c r="B14" s="204" t="s">
        <v>300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113"/>
      <c r="AI14" s="114"/>
      <c r="AJ14" s="114"/>
      <c r="AK14" s="114"/>
      <c r="AL14" s="114"/>
      <c r="AM14" s="111"/>
      <c r="AN14" s="111"/>
      <c r="AO14" s="111"/>
      <c r="AP14" s="110"/>
      <c r="AQ14" s="110"/>
      <c r="AR14" s="110"/>
      <c r="AS14" s="110"/>
      <c r="AT14" s="110"/>
    </row>
    <row r="15" spans="1:46" ht="15" customHeight="1">
      <c r="A15" s="99" t="s">
        <v>289</v>
      </c>
      <c r="B15" s="101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91"/>
      <c r="AF15" s="91"/>
      <c r="AG15" s="65"/>
    </row>
    <row r="16" spans="1:46" ht="15" customHeight="1">
      <c r="A16" s="76"/>
      <c r="B16" s="354" t="s">
        <v>196</v>
      </c>
      <c r="C16" s="354"/>
      <c r="D16" s="354"/>
      <c r="E16" s="354"/>
      <c r="F16" s="354"/>
      <c r="G16" s="354"/>
      <c r="H16" s="354"/>
      <c r="I16" s="345">
        <v>0.4</v>
      </c>
      <c r="J16" s="345"/>
      <c r="K16" s="345"/>
      <c r="L16" s="345"/>
      <c r="M16" s="345"/>
      <c r="N16" s="345"/>
      <c r="O16" s="345"/>
      <c r="P16" s="345"/>
      <c r="Q16" s="345"/>
      <c r="R16" s="345"/>
      <c r="S16" s="100"/>
      <c r="T16" s="171" t="s">
        <v>296</v>
      </c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</row>
    <row r="17" spans="1:37" ht="30" customHeight="1">
      <c r="A17" s="76"/>
      <c r="B17" s="284" t="s">
        <v>219</v>
      </c>
      <c r="C17" s="284"/>
      <c r="D17" s="284"/>
      <c r="E17" s="284"/>
      <c r="F17" s="284"/>
      <c r="G17" s="284"/>
      <c r="H17" s="284"/>
      <c r="I17" s="347">
        <v>10</v>
      </c>
      <c r="J17" s="348"/>
      <c r="K17" s="348"/>
      <c r="L17" s="348"/>
      <c r="M17" s="348"/>
      <c r="N17" s="348"/>
      <c r="O17" s="349"/>
      <c r="P17" s="350" t="s">
        <v>202</v>
      </c>
      <c r="Q17" s="351"/>
      <c r="R17" s="352"/>
      <c r="S17" s="100"/>
      <c r="T17" s="171" t="s">
        <v>297</v>
      </c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</row>
    <row r="18" spans="1:37" ht="15" customHeight="1">
      <c r="A18" s="76"/>
      <c r="B18" s="353" t="s">
        <v>314</v>
      </c>
      <c r="C18" s="284"/>
      <c r="D18" s="284"/>
      <c r="E18" s="284"/>
      <c r="F18" s="284"/>
      <c r="G18" s="284"/>
      <c r="H18" s="284"/>
      <c r="I18" s="346" t="s">
        <v>229</v>
      </c>
      <c r="J18" s="346"/>
      <c r="K18" s="346"/>
      <c r="L18" s="346"/>
      <c r="M18" s="346"/>
      <c r="N18" s="346"/>
      <c r="O18" s="346"/>
      <c r="P18" s="346"/>
      <c r="Q18" s="346"/>
      <c r="R18" s="346"/>
      <c r="S18" s="100"/>
      <c r="T18" s="172" t="s">
        <v>312</v>
      </c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</row>
    <row r="19" spans="1:37" ht="15" customHeight="1">
      <c r="A19" s="76"/>
      <c r="B19" s="97"/>
      <c r="C19" s="355" t="s">
        <v>290</v>
      </c>
      <c r="D19" s="356"/>
      <c r="E19" s="356"/>
      <c r="F19" s="356"/>
      <c r="G19" s="356"/>
      <c r="H19" s="357"/>
      <c r="I19" s="367">
        <f>VLOOKUP($I$18,〈炉〉マスタ!$F$6:$K$23,2,FALSE)</f>
        <v>9.9700000000000006</v>
      </c>
      <c r="J19" s="368"/>
      <c r="K19" s="368"/>
      <c r="L19" s="368"/>
      <c r="M19" s="368"/>
      <c r="N19" s="368"/>
      <c r="O19" s="369"/>
      <c r="P19" s="361" t="str">
        <f>VLOOKUP($I$18,〈炉〉マスタ!$F$6:$K$23,4,FALSE)</f>
        <v>MJ/kWh</v>
      </c>
      <c r="Q19" s="362"/>
      <c r="R19" s="363"/>
      <c r="S19" s="100"/>
      <c r="T19" s="172" t="s">
        <v>313</v>
      </c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</row>
    <row r="20" spans="1:37" ht="15" customHeight="1">
      <c r="A20" s="76"/>
      <c r="B20" s="96"/>
      <c r="C20" s="355" t="s">
        <v>291</v>
      </c>
      <c r="D20" s="356"/>
      <c r="E20" s="356"/>
      <c r="F20" s="356"/>
      <c r="G20" s="356"/>
      <c r="H20" s="357"/>
      <c r="I20" s="376" t="str">
        <f>VLOOKUP($I$18,〈炉〉マスタ!$F$6:$K$23,3,FALSE)</f>
        <v>-</v>
      </c>
      <c r="J20" s="377"/>
      <c r="K20" s="377"/>
      <c r="L20" s="377"/>
      <c r="M20" s="377"/>
      <c r="N20" s="377"/>
      <c r="O20" s="378"/>
      <c r="P20" s="373" t="str">
        <f>VLOOKUP($I$18,〈炉〉マスタ!$F$6:$K$23,4,FALSE)</f>
        <v>MJ/kWh</v>
      </c>
      <c r="Q20" s="374"/>
      <c r="R20" s="375"/>
      <c r="S20" s="100"/>
      <c r="T20" s="172" t="s">
        <v>299</v>
      </c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</row>
    <row r="21" spans="1:37" ht="3" customHeight="1">
      <c r="A21" s="76"/>
      <c r="B21" s="101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91"/>
      <c r="AF21" s="91"/>
      <c r="AG21" s="65"/>
    </row>
    <row r="22" spans="1:37" ht="15" customHeight="1">
      <c r="A22" s="99" t="s">
        <v>292</v>
      </c>
      <c r="B22" s="101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91"/>
      <c r="AF22" s="91"/>
      <c r="AG22" s="65"/>
    </row>
    <row r="23" spans="1:37" ht="15" customHeight="1">
      <c r="A23" s="69"/>
      <c r="B23" s="358" t="s">
        <v>218</v>
      </c>
      <c r="C23" s="359"/>
      <c r="D23" s="359"/>
      <c r="E23" s="359"/>
      <c r="F23" s="359"/>
      <c r="G23" s="359"/>
      <c r="H23" s="360"/>
      <c r="I23" s="364">
        <f>既存設備!I26:O26</f>
        <v>7480</v>
      </c>
      <c r="J23" s="365"/>
      <c r="K23" s="365"/>
      <c r="L23" s="365"/>
      <c r="M23" s="365"/>
      <c r="N23" s="365"/>
      <c r="O23" s="365"/>
      <c r="P23" s="365"/>
      <c r="Q23" s="365"/>
      <c r="R23" s="366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5"/>
    </row>
    <row r="24" spans="1:37" ht="15" customHeight="1">
      <c r="A24" s="69"/>
      <c r="B24" s="284" t="s">
        <v>256</v>
      </c>
      <c r="C24" s="284"/>
      <c r="D24" s="284"/>
      <c r="E24" s="284"/>
      <c r="F24" s="284"/>
      <c r="G24" s="284"/>
      <c r="H24" s="284"/>
      <c r="I24" s="335">
        <v>1</v>
      </c>
      <c r="J24" s="335"/>
      <c r="K24" s="335"/>
      <c r="L24" s="335"/>
      <c r="M24" s="335"/>
      <c r="N24" s="335"/>
      <c r="O24" s="335"/>
      <c r="P24" s="336" t="s">
        <v>304</v>
      </c>
      <c r="Q24" s="336"/>
      <c r="R24" s="337"/>
      <c r="S24" s="108"/>
      <c r="T24" s="172" t="s">
        <v>298</v>
      </c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</row>
    <row r="25" spans="1:37" ht="3" customHeight="1">
      <c r="A25" s="61"/>
      <c r="B25" s="70"/>
      <c r="C25" s="70"/>
      <c r="D25" s="70"/>
      <c r="E25" s="70"/>
      <c r="F25" s="70"/>
      <c r="G25" s="70"/>
      <c r="H25" s="70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0"/>
      <c r="T25" s="70"/>
      <c r="U25" s="70"/>
      <c r="V25" s="70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1"/>
    </row>
    <row r="26" spans="1:37" ht="15" customHeight="1">
      <c r="A26" s="61" t="s">
        <v>310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71"/>
      <c r="AF26" s="71"/>
      <c r="AG26" s="61"/>
    </row>
    <row r="27" spans="1:37" ht="15" customHeight="1">
      <c r="A27" s="69"/>
      <c r="B27" s="322" t="str">
        <f>VLOOKUP($I$18,〈炉〉マスタ!$F$6:$K$23,6,FALSE)</f>
        <v>電気</v>
      </c>
      <c r="C27" s="322"/>
      <c r="D27" s="322"/>
      <c r="E27" s="284" t="s">
        <v>3</v>
      </c>
      <c r="F27" s="295"/>
      <c r="G27" s="323" t="s">
        <v>201</v>
      </c>
      <c r="H27" s="324"/>
      <c r="I27" s="324"/>
      <c r="J27" s="324"/>
      <c r="K27" s="324"/>
      <c r="L27" s="324"/>
      <c r="M27" s="325"/>
      <c r="N27" s="323" t="s">
        <v>311</v>
      </c>
      <c r="O27" s="324"/>
      <c r="P27" s="324"/>
      <c r="Q27" s="324"/>
      <c r="R27" s="324"/>
      <c r="S27" s="324"/>
      <c r="T27" s="325"/>
      <c r="U27" s="62"/>
      <c r="V27" s="62"/>
      <c r="W27" s="62"/>
      <c r="X27" s="62"/>
      <c r="Y27" s="62"/>
      <c r="Z27" s="62"/>
      <c r="AA27" s="326"/>
      <c r="AB27" s="326"/>
      <c r="AC27" s="326"/>
      <c r="AD27" s="326"/>
      <c r="AE27" s="326"/>
      <c r="AF27" s="326"/>
      <c r="AG27" s="65"/>
      <c r="AI27" s="63"/>
    </row>
    <row r="28" spans="1:37" ht="15" customHeight="1" thickBot="1">
      <c r="A28" s="69"/>
      <c r="B28" s="322"/>
      <c r="C28" s="322"/>
      <c r="D28" s="322"/>
      <c r="E28" s="284"/>
      <c r="F28" s="295"/>
      <c r="G28" s="338" t="s">
        <v>200</v>
      </c>
      <c r="H28" s="339"/>
      <c r="I28" s="339"/>
      <c r="J28" s="339"/>
      <c r="K28" s="339"/>
      <c r="L28" s="339"/>
      <c r="M28" s="340"/>
      <c r="N28" s="341" t="str">
        <f>VLOOKUP($I$18,〈炉〉マスタ!$F$6:$K$23,5,FALSE)</f>
        <v>kWh</v>
      </c>
      <c r="O28" s="342"/>
      <c r="P28" s="342"/>
      <c r="Q28" s="342"/>
      <c r="R28" s="342"/>
      <c r="S28" s="342"/>
      <c r="T28" s="343"/>
      <c r="U28" s="62"/>
      <c r="V28" s="62"/>
      <c r="W28" s="62"/>
      <c r="X28" s="62"/>
      <c r="Y28" s="62"/>
      <c r="Z28" s="62"/>
      <c r="AA28" s="344"/>
      <c r="AB28" s="344"/>
      <c r="AC28" s="344"/>
      <c r="AD28" s="344"/>
      <c r="AE28" s="344"/>
      <c r="AF28" s="344"/>
      <c r="AG28" s="65"/>
      <c r="AI28" s="92"/>
      <c r="AJ28" s="93"/>
      <c r="AK28" s="77"/>
    </row>
    <row r="29" spans="1:37" ht="15" customHeight="1">
      <c r="A29" s="69"/>
      <c r="B29" s="322"/>
      <c r="C29" s="322"/>
      <c r="D29" s="322"/>
      <c r="E29" s="292">
        <v>4</v>
      </c>
      <c r="F29" s="292"/>
      <c r="G29" s="293">
        <f>既存設備!G32:M32</f>
        <v>83517</v>
      </c>
      <c r="H29" s="294"/>
      <c r="I29" s="294"/>
      <c r="J29" s="294"/>
      <c r="K29" s="294"/>
      <c r="L29" s="294"/>
      <c r="M29" s="294"/>
      <c r="N29" s="332">
        <f>ROUNDDOWN(IF($B$27="電気",$G29/$I$16/〈炉〉マスタ!$F$26,$G29/$I$16/$I$20),1)</f>
        <v>57997.9</v>
      </c>
      <c r="O29" s="333"/>
      <c r="P29" s="333"/>
      <c r="Q29" s="333"/>
      <c r="R29" s="333"/>
      <c r="S29" s="333"/>
      <c r="T29" s="334"/>
      <c r="U29" s="62"/>
      <c r="V29" s="62"/>
      <c r="W29" s="62"/>
      <c r="X29" s="62"/>
      <c r="Y29" s="62"/>
      <c r="Z29" s="62"/>
      <c r="AA29" s="331"/>
      <c r="AB29" s="331"/>
      <c r="AC29" s="331"/>
      <c r="AD29" s="331"/>
      <c r="AE29" s="331"/>
      <c r="AF29" s="331"/>
      <c r="AG29" s="65"/>
      <c r="AI29" s="94"/>
      <c r="AJ29" s="95"/>
      <c r="AK29" s="77"/>
    </row>
    <row r="30" spans="1:37" ht="15" customHeight="1">
      <c r="A30" s="69"/>
      <c r="B30" s="322"/>
      <c r="C30" s="322"/>
      <c r="D30" s="322"/>
      <c r="E30" s="292">
        <v>5</v>
      </c>
      <c r="F30" s="292"/>
      <c r="G30" s="293">
        <f>既存設備!G33:M33</f>
        <v>86397</v>
      </c>
      <c r="H30" s="294"/>
      <c r="I30" s="294"/>
      <c r="J30" s="294"/>
      <c r="K30" s="294"/>
      <c r="L30" s="294"/>
      <c r="M30" s="294"/>
      <c r="N30" s="289">
        <f>ROUNDDOWN(IF($B$27="電気",$G30/$I$16/〈炉〉マスタ!$F$26,$G30/$I$16/$I$20),1)</f>
        <v>59997.9</v>
      </c>
      <c r="O30" s="290"/>
      <c r="P30" s="290"/>
      <c r="Q30" s="290"/>
      <c r="R30" s="290"/>
      <c r="S30" s="290"/>
      <c r="T30" s="291"/>
      <c r="U30" s="62"/>
      <c r="V30" s="62"/>
      <c r="W30" s="62"/>
      <c r="X30" s="62"/>
      <c r="Y30" s="62"/>
      <c r="Z30" s="62"/>
      <c r="AA30" s="331"/>
      <c r="AB30" s="331"/>
      <c r="AC30" s="331"/>
      <c r="AD30" s="331"/>
      <c r="AE30" s="331"/>
      <c r="AF30" s="331"/>
      <c r="AG30" s="65"/>
      <c r="AI30" s="94"/>
      <c r="AJ30" s="95"/>
      <c r="AK30" s="77"/>
    </row>
    <row r="31" spans="1:37" ht="15" customHeight="1">
      <c r="A31" s="69"/>
      <c r="B31" s="322"/>
      <c r="C31" s="322"/>
      <c r="D31" s="322"/>
      <c r="E31" s="292">
        <v>6</v>
      </c>
      <c r="F31" s="292"/>
      <c r="G31" s="293">
        <f>既存設備!G34:M34</f>
        <v>93597</v>
      </c>
      <c r="H31" s="294"/>
      <c r="I31" s="294"/>
      <c r="J31" s="294"/>
      <c r="K31" s="294"/>
      <c r="L31" s="294"/>
      <c r="M31" s="294"/>
      <c r="N31" s="289">
        <f>ROUNDDOWN(IF($B$27="電気",$G31/$I$16/〈炉〉マスタ!$F$26,$G31/$I$16/$I$20),1)</f>
        <v>64997.9</v>
      </c>
      <c r="O31" s="290"/>
      <c r="P31" s="290"/>
      <c r="Q31" s="290"/>
      <c r="R31" s="290"/>
      <c r="S31" s="290"/>
      <c r="T31" s="291"/>
      <c r="U31" s="62"/>
      <c r="V31" s="62"/>
      <c r="W31" s="62"/>
      <c r="X31" s="62"/>
      <c r="Y31" s="62"/>
      <c r="Z31" s="62"/>
      <c r="AA31" s="331"/>
      <c r="AB31" s="331"/>
      <c r="AC31" s="331"/>
      <c r="AD31" s="331"/>
      <c r="AE31" s="331"/>
      <c r="AF31" s="331"/>
      <c r="AG31" s="65"/>
      <c r="AI31" s="94"/>
      <c r="AJ31" s="95"/>
      <c r="AK31" s="77"/>
    </row>
    <row r="32" spans="1:37" ht="15" customHeight="1">
      <c r="A32" s="69"/>
      <c r="B32" s="322"/>
      <c r="C32" s="322"/>
      <c r="D32" s="322"/>
      <c r="E32" s="292">
        <v>7</v>
      </c>
      <c r="F32" s="292"/>
      <c r="G32" s="293">
        <f>既存設備!G35:M35</f>
        <v>83517</v>
      </c>
      <c r="H32" s="294"/>
      <c r="I32" s="294"/>
      <c r="J32" s="294"/>
      <c r="K32" s="294"/>
      <c r="L32" s="294"/>
      <c r="M32" s="294"/>
      <c r="N32" s="289">
        <f>ROUNDDOWN(IF($B$27="電気",$G32/$I$16/〈炉〉マスタ!$F$26,$G32/$I$16/$I$20),1)</f>
        <v>57997.9</v>
      </c>
      <c r="O32" s="290"/>
      <c r="P32" s="290"/>
      <c r="Q32" s="290"/>
      <c r="R32" s="290"/>
      <c r="S32" s="290"/>
      <c r="T32" s="291"/>
      <c r="U32" s="62"/>
      <c r="V32" s="62"/>
      <c r="W32" s="62"/>
      <c r="X32" s="62"/>
      <c r="Y32" s="62"/>
      <c r="Z32" s="62"/>
      <c r="AA32" s="331"/>
      <c r="AB32" s="331"/>
      <c r="AC32" s="331"/>
      <c r="AD32" s="331"/>
      <c r="AE32" s="331"/>
      <c r="AF32" s="331"/>
      <c r="AG32" s="65"/>
      <c r="AI32" s="94"/>
      <c r="AJ32" s="95"/>
      <c r="AK32" s="77"/>
    </row>
    <row r="33" spans="1:37" ht="15" customHeight="1">
      <c r="A33" s="69"/>
      <c r="B33" s="322"/>
      <c r="C33" s="322"/>
      <c r="D33" s="322"/>
      <c r="E33" s="292">
        <v>8</v>
      </c>
      <c r="F33" s="292"/>
      <c r="G33" s="293">
        <f>既存設備!G36:M36</f>
        <v>71998</v>
      </c>
      <c r="H33" s="294"/>
      <c r="I33" s="294"/>
      <c r="J33" s="294"/>
      <c r="K33" s="294"/>
      <c r="L33" s="294"/>
      <c r="M33" s="294"/>
      <c r="N33" s="289">
        <f>ROUNDDOWN(IF($B$27="電気",$G33/$I$16/〈炉〉マスタ!$F$26,$G33/$I$16/$I$20),1)</f>
        <v>49998.6</v>
      </c>
      <c r="O33" s="290"/>
      <c r="P33" s="290"/>
      <c r="Q33" s="290"/>
      <c r="R33" s="290"/>
      <c r="S33" s="290"/>
      <c r="T33" s="291"/>
      <c r="U33" s="62"/>
      <c r="V33" s="62"/>
      <c r="W33" s="62"/>
      <c r="X33" s="62"/>
      <c r="Y33" s="62"/>
      <c r="Z33" s="62"/>
      <c r="AA33" s="331"/>
      <c r="AB33" s="331"/>
      <c r="AC33" s="331"/>
      <c r="AD33" s="331"/>
      <c r="AE33" s="331"/>
      <c r="AF33" s="331"/>
      <c r="AG33" s="65"/>
      <c r="AI33" s="94"/>
      <c r="AJ33" s="95"/>
      <c r="AK33" s="77"/>
    </row>
    <row r="34" spans="1:37" ht="15" customHeight="1">
      <c r="A34" s="69"/>
      <c r="B34" s="322"/>
      <c r="C34" s="322"/>
      <c r="D34" s="322"/>
      <c r="E34" s="292">
        <v>9</v>
      </c>
      <c r="F34" s="292"/>
      <c r="G34" s="293">
        <f>既存設備!G37:M37</f>
        <v>100797</v>
      </c>
      <c r="H34" s="294"/>
      <c r="I34" s="294"/>
      <c r="J34" s="294"/>
      <c r="K34" s="294"/>
      <c r="L34" s="294"/>
      <c r="M34" s="294"/>
      <c r="N34" s="289">
        <f>ROUNDDOWN(IF($B$27="電気",$G34/$I$16/〈炉〉マスタ!$F$26,$G34/$I$16/$I$20),1)</f>
        <v>69997.899999999994</v>
      </c>
      <c r="O34" s="290"/>
      <c r="P34" s="290"/>
      <c r="Q34" s="290"/>
      <c r="R34" s="290"/>
      <c r="S34" s="290"/>
      <c r="T34" s="291"/>
      <c r="U34" s="62"/>
      <c r="V34" s="62"/>
      <c r="W34" s="62"/>
      <c r="X34" s="62"/>
      <c r="Y34" s="62"/>
      <c r="Z34" s="62"/>
      <c r="AA34" s="331"/>
      <c r="AB34" s="331"/>
      <c r="AC34" s="331"/>
      <c r="AD34" s="331"/>
      <c r="AE34" s="331"/>
      <c r="AF34" s="331"/>
      <c r="AG34" s="65"/>
      <c r="AI34" s="94"/>
      <c r="AJ34" s="95"/>
      <c r="AK34" s="77"/>
    </row>
    <row r="35" spans="1:37" ht="15" customHeight="1">
      <c r="A35" s="69"/>
      <c r="B35" s="322"/>
      <c r="C35" s="322"/>
      <c r="D35" s="322"/>
      <c r="E35" s="292">
        <v>10</v>
      </c>
      <c r="F35" s="292"/>
      <c r="G35" s="293">
        <f>既存設備!G38:M38</f>
        <v>115197</v>
      </c>
      <c r="H35" s="294"/>
      <c r="I35" s="294"/>
      <c r="J35" s="294"/>
      <c r="K35" s="294"/>
      <c r="L35" s="294"/>
      <c r="M35" s="294"/>
      <c r="N35" s="289">
        <f>ROUNDDOWN(IF($B$27="電気",$G35/$I$16/〈炉〉マスタ!$F$26,$G35/$I$16/$I$20),1)</f>
        <v>79997.899999999994</v>
      </c>
      <c r="O35" s="290"/>
      <c r="P35" s="290"/>
      <c r="Q35" s="290"/>
      <c r="R35" s="290"/>
      <c r="S35" s="290"/>
      <c r="T35" s="291"/>
      <c r="U35" s="62"/>
      <c r="V35" s="62"/>
      <c r="W35" s="62"/>
      <c r="X35" s="62"/>
      <c r="Y35" s="62"/>
      <c r="Z35" s="62"/>
      <c r="AA35" s="117"/>
      <c r="AB35" s="117"/>
      <c r="AC35" s="117"/>
      <c r="AD35" s="117"/>
      <c r="AE35" s="117"/>
      <c r="AF35" s="117"/>
      <c r="AG35" s="65"/>
      <c r="AI35" s="94"/>
      <c r="AJ35" s="95"/>
      <c r="AK35" s="77"/>
    </row>
    <row r="36" spans="1:37" ht="15" customHeight="1">
      <c r="A36" s="69"/>
      <c r="B36" s="322"/>
      <c r="C36" s="322"/>
      <c r="D36" s="322"/>
      <c r="E36" s="292">
        <v>11</v>
      </c>
      <c r="F36" s="292"/>
      <c r="G36" s="293">
        <f>既存設備!G39:M39</f>
        <v>79198</v>
      </c>
      <c r="H36" s="294"/>
      <c r="I36" s="294"/>
      <c r="J36" s="294"/>
      <c r="K36" s="294"/>
      <c r="L36" s="294"/>
      <c r="M36" s="294"/>
      <c r="N36" s="289">
        <f>ROUNDDOWN(IF($B$27="電気",$G36/$I$16/〈炉〉マスタ!$F$26,$G36/$I$16/$I$20),1)</f>
        <v>54998.6</v>
      </c>
      <c r="O36" s="290"/>
      <c r="P36" s="290"/>
      <c r="Q36" s="290"/>
      <c r="R36" s="290"/>
      <c r="S36" s="290"/>
      <c r="T36" s="291"/>
      <c r="U36" s="62"/>
      <c r="V36" s="62"/>
      <c r="W36" s="62"/>
      <c r="X36" s="62"/>
      <c r="Y36" s="62"/>
      <c r="Z36" s="62"/>
      <c r="AA36" s="117"/>
      <c r="AB36" s="117"/>
      <c r="AC36" s="117"/>
      <c r="AD36" s="117"/>
      <c r="AE36" s="117"/>
      <c r="AF36" s="117"/>
      <c r="AG36" s="65"/>
      <c r="AI36" s="94"/>
      <c r="AJ36" s="95"/>
      <c r="AK36" s="77"/>
    </row>
    <row r="37" spans="1:37" ht="15" customHeight="1">
      <c r="A37" s="69"/>
      <c r="B37" s="322"/>
      <c r="C37" s="322"/>
      <c r="D37" s="322"/>
      <c r="E37" s="292">
        <v>12</v>
      </c>
      <c r="F37" s="292"/>
      <c r="G37" s="293">
        <f>既存設備!G40:M40</f>
        <v>71998</v>
      </c>
      <c r="H37" s="294"/>
      <c r="I37" s="294"/>
      <c r="J37" s="294"/>
      <c r="K37" s="294"/>
      <c r="L37" s="294"/>
      <c r="M37" s="294"/>
      <c r="N37" s="289">
        <f>ROUNDDOWN(IF($B$27="電気",$G37/$I$16/〈炉〉マスタ!$F$26,$G37/$I$16/$I$20),1)</f>
        <v>49998.6</v>
      </c>
      <c r="O37" s="290"/>
      <c r="P37" s="290"/>
      <c r="Q37" s="290"/>
      <c r="R37" s="290"/>
      <c r="S37" s="290"/>
      <c r="T37" s="291"/>
      <c r="U37" s="179" t="s">
        <v>319</v>
      </c>
      <c r="V37" s="179"/>
      <c r="W37" s="179"/>
      <c r="X37" s="179"/>
      <c r="Y37" s="179"/>
      <c r="Z37" s="179"/>
      <c r="AA37" s="179"/>
      <c r="AB37" s="117"/>
      <c r="AC37" s="117"/>
      <c r="AD37" s="117"/>
      <c r="AE37" s="117"/>
      <c r="AF37" s="117"/>
      <c r="AG37" s="65"/>
      <c r="AI37" s="94"/>
      <c r="AJ37" s="95"/>
      <c r="AK37" s="77"/>
    </row>
    <row r="38" spans="1:37" ht="15" customHeight="1">
      <c r="A38" s="69"/>
      <c r="B38" s="322"/>
      <c r="C38" s="322"/>
      <c r="D38" s="322"/>
      <c r="E38" s="292">
        <v>1</v>
      </c>
      <c r="F38" s="292"/>
      <c r="G38" s="293">
        <f>既存設備!G41:M41</f>
        <v>86397</v>
      </c>
      <c r="H38" s="294"/>
      <c r="I38" s="294"/>
      <c r="J38" s="294"/>
      <c r="K38" s="294"/>
      <c r="L38" s="294"/>
      <c r="M38" s="294"/>
      <c r="N38" s="289">
        <f>ROUNDDOWN(IF($B$27="電気",$G38/$I$16/〈炉〉マスタ!$F$26,$G38/$I$16/$I$20),1)</f>
        <v>59997.9</v>
      </c>
      <c r="O38" s="290"/>
      <c r="P38" s="290"/>
      <c r="Q38" s="290"/>
      <c r="R38" s="290"/>
      <c r="S38" s="290"/>
      <c r="T38" s="291"/>
      <c r="U38" s="179"/>
      <c r="V38" s="179"/>
      <c r="W38" s="179"/>
      <c r="X38" s="179"/>
      <c r="Y38" s="179"/>
      <c r="Z38" s="179"/>
      <c r="AA38" s="179"/>
      <c r="AB38" s="117"/>
      <c r="AC38" s="117"/>
      <c r="AD38" s="117"/>
      <c r="AE38" s="117"/>
      <c r="AF38" s="117"/>
      <c r="AG38" s="65"/>
      <c r="AI38" s="94"/>
      <c r="AJ38" s="95"/>
      <c r="AK38" s="77"/>
    </row>
    <row r="39" spans="1:37" ht="15" customHeight="1">
      <c r="A39" s="69"/>
      <c r="B39" s="322"/>
      <c r="C39" s="322"/>
      <c r="D39" s="322"/>
      <c r="E39" s="292">
        <v>2</v>
      </c>
      <c r="F39" s="292"/>
      <c r="G39" s="293">
        <f>既存設備!G42:M42</f>
        <v>89277</v>
      </c>
      <c r="H39" s="294"/>
      <c r="I39" s="294"/>
      <c r="J39" s="294"/>
      <c r="K39" s="294"/>
      <c r="L39" s="294"/>
      <c r="M39" s="294"/>
      <c r="N39" s="289">
        <f>ROUNDDOWN(IF($B$27="電気",$G39/$I$16/〈炉〉マスタ!$F$26,$G39/$I$16/$I$20),1)</f>
        <v>61997.9</v>
      </c>
      <c r="O39" s="290"/>
      <c r="P39" s="290"/>
      <c r="Q39" s="290"/>
      <c r="R39" s="290"/>
      <c r="S39" s="290"/>
      <c r="T39" s="291"/>
      <c r="U39" s="179"/>
      <c r="V39" s="179"/>
      <c r="W39" s="179"/>
      <c r="X39" s="179"/>
      <c r="Y39" s="179"/>
      <c r="Z39" s="179"/>
      <c r="AA39" s="179"/>
      <c r="AB39" s="117"/>
      <c r="AC39" s="117"/>
      <c r="AD39" s="117"/>
      <c r="AE39" s="117"/>
      <c r="AF39" s="117"/>
      <c r="AG39" s="65"/>
      <c r="AI39" s="94"/>
      <c r="AJ39" s="95"/>
      <c r="AK39" s="77"/>
    </row>
    <row r="40" spans="1:37" ht="15" customHeight="1" thickBot="1">
      <c r="A40" s="69"/>
      <c r="B40" s="322"/>
      <c r="C40" s="322"/>
      <c r="D40" s="322"/>
      <c r="E40" s="327">
        <v>3</v>
      </c>
      <c r="F40" s="327"/>
      <c r="G40" s="293">
        <f>既存設備!G43:M43</f>
        <v>115197</v>
      </c>
      <c r="H40" s="294"/>
      <c r="I40" s="294"/>
      <c r="J40" s="294"/>
      <c r="K40" s="294"/>
      <c r="L40" s="294"/>
      <c r="M40" s="294"/>
      <c r="N40" s="328">
        <f>ROUNDDOWN(IF($B$27="電気",$G40/$I$16/〈炉〉マスタ!$F$26,$G40/$I$16/$I$20),1)</f>
        <v>79997.899999999994</v>
      </c>
      <c r="O40" s="329"/>
      <c r="P40" s="329"/>
      <c r="Q40" s="329"/>
      <c r="R40" s="329"/>
      <c r="S40" s="329"/>
      <c r="T40" s="330"/>
      <c r="U40" s="179"/>
      <c r="V40" s="179"/>
      <c r="W40" s="179"/>
      <c r="X40" s="179"/>
      <c r="Y40" s="179"/>
      <c r="Z40" s="179"/>
      <c r="AA40" s="179"/>
      <c r="AB40" s="117"/>
      <c r="AC40" s="117"/>
      <c r="AD40" s="117"/>
      <c r="AE40" s="117"/>
      <c r="AF40" s="117"/>
      <c r="AG40" s="65"/>
      <c r="AI40" s="94"/>
      <c r="AJ40" s="95"/>
      <c r="AK40" s="77"/>
    </row>
    <row r="41" spans="1:37" ht="15" customHeight="1" thickTop="1">
      <c r="A41" s="69"/>
      <c r="B41" s="322"/>
      <c r="C41" s="322"/>
      <c r="D41" s="322"/>
      <c r="E41" s="313" t="s">
        <v>0</v>
      </c>
      <c r="F41" s="313"/>
      <c r="G41" s="314">
        <f>SUM(G29:M40)</f>
        <v>1077087</v>
      </c>
      <c r="H41" s="315"/>
      <c r="I41" s="315"/>
      <c r="J41" s="315"/>
      <c r="K41" s="315"/>
      <c r="L41" s="315"/>
      <c r="M41" s="316"/>
      <c r="N41" s="317">
        <f>SUM(N29:T40)</f>
        <v>747976.9</v>
      </c>
      <c r="O41" s="318"/>
      <c r="P41" s="318"/>
      <c r="Q41" s="318"/>
      <c r="R41" s="318"/>
      <c r="S41" s="318"/>
      <c r="T41" s="319"/>
      <c r="U41" s="179"/>
      <c r="V41" s="179"/>
      <c r="W41" s="179"/>
      <c r="X41" s="179"/>
      <c r="Y41" s="179"/>
      <c r="Z41" s="179"/>
      <c r="AA41" s="179"/>
      <c r="AB41" s="117"/>
      <c r="AC41" s="117"/>
      <c r="AD41" s="117"/>
      <c r="AE41" s="117"/>
      <c r="AF41" s="117"/>
      <c r="AG41" s="65"/>
      <c r="AI41" s="77"/>
      <c r="AJ41" s="77"/>
      <c r="AK41" s="77"/>
    </row>
    <row r="42" spans="1:37" ht="15" customHeight="1">
      <c r="A42" s="61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61"/>
    </row>
    <row r="43" spans="1:37" s="58" customFormat="1" ht="15" customHeight="1">
      <c r="A43" s="74"/>
      <c r="B43" s="320"/>
      <c r="C43" s="320"/>
      <c r="D43" s="74"/>
      <c r="E43" s="74"/>
      <c r="F43" s="74"/>
      <c r="G43" s="74"/>
      <c r="H43" s="74"/>
      <c r="I43" s="74"/>
      <c r="J43" s="74"/>
      <c r="K43" s="74"/>
      <c r="L43" s="74"/>
      <c r="M43" s="61"/>
      <c r="N43" s="61"/>
      <c r="O43" s="61"/>
      <c r="P43" s="74"/>
      <c r="Q43" s="74"/>
      <c r="R43" s="75"/>
      <c r="S43" s="116"/>
      <c r="T43" s="116"/>
      <c r="U43" s="116"/>
      <c r="V43" s="116"/>
      <c r="W43" s="116"/>
      <c r="X43" s="116"/>
      <c r="Y43" s="116"/>
      <c r="Z43" s="321"/>
      <c r="AA43" s="321"/>
      <c r="AB43" s="321"/>
      <c r="AC43" s="321"/>
      <c r="AD43" s="321"/>
      <c r="AE43" s="321"/>
      <c r="AF43" s="321"/>
      <c r="AG43" s="65"/>
    </row>
    <row r="44" spans="1:37" ht="15" customHeight="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64"/>
    </row>
    <row r="45" spans="1:37" ht="1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7"/>
    </row>
    <row r="46" spans="1:37" ht="1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7"/>
    </row>
    <row r="47" spans="1:37" ht="1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7"/>
    </row>
    <row r="48" spans="1:37" ht="13.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7"/>
    </row>
    <row r="49" spans="1:34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7"/>
    </row>
    <row r="50" spans="1:34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7"/>
    </row>
    <row r="51" spans="1:34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7"/>
    </row>
    <row r="52" spans="1:34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7"/>
    </row>
    <row r="53" spans="1:34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7"/>
    </row>
    <row r="54" spans="1:34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7"/>
    </row>
    <row r="55" spans="1:34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7"/>
    </row>
    <row r="56" spans="1:34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7"/>
    </row>
    <row r="57" spans="1:34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7"/>
    </row>
    <row r="58" spans="1:34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7"/>
    </row>
    <row r="59" spans="1:34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7"/>
    </row>
    <row r="60" spans="1:34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7"/>
    </row>
    <row r="61" spans="1:34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7"/>
    </row>
    <row r="62" spans="1:34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7"/>
    </row>
    <row r="63" spans="1:34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7"/>
    </row>
    <row r="64" spans="1:34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7"/>
    </row>
    <row r="65" spans="1:34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7"/>
    </row>
    <row r="66" spans="1:34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7"/>
    </row>
    <row r="67" spans="1:34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7"/>
    </row>
    <row r="68" spans="1:34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7"/>
    </row>
    <row r="70" spans="1:34" ht="13.5" customHeight="1"/>
    <row r="101" s="58" customFormat="1" ht="13.5" customHeight="1"/>
    <row r="116" s="58" customFormat="1" ht="13.5" customHeight="1"/>
    <row r="136" s="58" customFormat="1" ht="13.5" customHeight="1"/>
    <row r="138" s="58" customFormat="1" ht="13.5" customHeight="1"/>
  </sheetData>
  <sheetProtection password="B6C9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0" priority="2">
      <formula>I19="手入力"</formula>
    </cfRule>
  </conditionalFormatting>
  <dataValidations count="1">
    <dataValidation type="list" allowBlank="1" showInputMessage="1" showErrorMessage="1" sqref="N44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〈炉〉マスタ!$F$6:$F$7</xm:f>
          </x14:formula1>
          <xm:sqref>I18:R18</xm:sqref>
        </x14:dataValidation>
        <x14:dataValidation type="list" allowBlank="1" showInputMessage="1" showErrorMessage="1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P77"/>
  <sheetViews>
    <sheetView showGridLines="0" topLeftCell="A6" zoomScale="85" zoomScaleNormal="85" workbookViewId="0">
      <selection activeCell="I18" sqref="I18:R18"/>
    </sheetView>
  </sheetViews>
  <sheetFormatPr defaultRowHeight="13.5"/>
  <cols>
    <col min="1" max="1" width="4.125" customWidth="1"/>
    <col min="2" max="2" width="22.5" bestFit="1" customWidth="1"/>
    <col min="3" max="3" width="2.875" customWidth="1"/>
    <col min="4" max="4" width="18.625" bestFit="1" customWidth="1"/>
    <col min="10" max="10" width="18.75" bestFit="1" customWidth="1"/>
    <col min="11" max="11" width="19.25" bestFit="1" customWidth="1"/>
    <col min="13" max="13" width="19.125" customWidth="1"/>
    <col min="14" max="14" width="8.25" bestFit="1" customWidth="1"/>
  </cols>
  <sheetData>
    <row r="1" spans="2:16" ht="14.25" thickBot="1"/>
    <row r="2" spans="2:16" ht="15" thickBot="1">
      <c r="B2" s="26" t="s">
        <v>192</v>
      </c>
      <c r="C2" s="27"/>
      <c r="D2" s="27"/>
      <c r="E2" s="27"/>
      <c r="F2" s="27"/>
      <c r="G2" s="28"/>
      <c r="H2" s="36"/>
      <c r="I2" s="36"/>
    </row>
    <row r="4" spans="2:16">
      <c r="B4" t="s">
        <v>197</v>
      </c>
      <c r="F4" s="57" t="s">
        <v>252</v>
      </c>
      <c r="G4" s="29"/>
      <c r="H4" s="29"/>
      <c r="I4" s="29"/>
      <c r="J4" s="29"/>
      <c r="K4" s="29"/>
      <c r="M4" t="s">
        <v>206</v>
      </c>
    </row>
    <row r="5" spans="2:16" ht="22.5">
      <c r="B5" s="31" t="s">
        <v>199</v>
      </c>
      <c r="D5" s="80" t="s">
        <v>276</v>
      </c>
      <c r="F5" s="39" t="s">
        <v>193</v>
      </c>
      <c r="G5" s="40" t="s">
        <v>224</v>
      </c>
      <c r="H5" s="40" t="s">
        <v>225</v>
      </c>
      <c r="I5" s="41" t="s">
        <v>226</v>
      </c>
      <c r="J5" s="42" t="s">
        <v>227</v>
      </c>
      <c r="K5" s="43" t="s">
        <v>228</v>
      </c>
      <c r="M5" s="31"/>
      <c r="N5" s="31"/>
      <c r="O5" s="31" t="s">
        <v>209</v>
      </c>
      <c r="P5" s="31" t="s">
        <v>217</v>
      </c>
    </row>
    <row r="6" spans="2:16">
      <c r="B6" s="31" t="s">
        <v>198</v>
      </c>
      <c r="D6" s="81" t="s">
        <v>277</v>
      </c>
      <c r="F6" s="44" t="s">
        <v>229</v>
      </c>
      <c r="G6" s="45">
        <v>9.9700000000000006</v>
      </c>
      <c r="H6" s="45" t="s">
        <v>230</v>
      </c>
      <c r="I6" s="46" t="s">
        <v>274</v>
      </c>
      <c r="J6" s="47" t="s">
        <v>231</v>
      </c>
      <c r="K6" s="47" t="s">
        <v>232</v>
      </c>
      <c r="M6" s="34" t="s">
        <v>260</v>
      </c>
      <c r="N6" s="31" t="s">
        <v>207</v>
      </c>
      <c r="O6" s="37" t="str">
        <f>M6&amp;N6</f>
        <v>燃焼式 加熱炉連続式</v>
      </c>
      <c r="P6" s="38" t="s">
        <v>210</v>
      </c>
    </row>
    <row r="7" spans="2:16" ht="24">
      <c r="D7" s="82">
        <v>1950</v>
      </c>
      <c r="F7" s="44" t="s">
        <v>278</v>
      </c>
      <c r="G7" s="48" t="s">
        <v>233</v>
      </c>
      <c r="H7" s="48" t="s">
        <v>233</v>
      </c>
      <c r="I7" s="47" t="s">
        <v>275</v>
      </c>
      <c r="J7" s="47" t="s">
        <v>231</v>
      </c>
      <c r="K7" s="47" t="s">
        <v>232</v>
      </c>
      <c r="M7" s="34" t="s">
        <v>260</v>
      </c>
      <c r="N7" s="31" t="s">
        <v>208</v>
      </c>
      <c r="O7" s="37" t="str">
        <f t="shared" ref="O7:O19" si="0">M7&amp;N7</f>
        <v>燃焼式 加熱炉バッチ式</v>
      </c>
      <c r="P7" s="38" t="s">
        <v>211</v>
      </c>
    </row>
    <row r="8" spans="2:16">
      <c r="B8" t="s">
        <v>205</v>
      </c>
      <c r="D8" s="82">
        <v>1951</v>
      </c>
      <c r="F8" s="49" t="s">
        <v>279</v>
      </c>
      <c r="G8" s="50">
        <v>45</v>
      </c>
      <c r="H8" s="50">
        <v>40.6</v>
      </c>
      <c r="I8" s="46" t="s">
        <v>234</v>
      </c>
      <c r="J8" s="46" t="s">
        <v>235</v>
      </c>
      <c r="K8" s="46" t="s">
        <v>236</v>
      </c>
      <c r="M8" s="34" t="s">
        <v>261</v>
      </c>
      <c r="N8" s="31" t="s">
        <v>207</v>
      </c>
      <c r="O8" s="37" t="str">
        <f t="shared" si="0"/>
        <v>燃焼式 熱処理炉連続式</v>
      </c>
      <c r="P8" s="38" t="s">
        <v>212</v>
      </c>
    </row>
    <row r="9" spans="2:16">
      <c r="B9" s="34" t="s">
        <v>260</v>
      </c>
      <c r="D9" s="82">
        <v>1952</v>
      </c>
      <c r="F9" s="49" t="s">
        <v>280</v>
      </c>
      <c r="G9" s="50">
        <v>46</v>
      </c>
      <c r="H9" s="50">
        <v>41.5</v>
      </c>
      <c r="I9" s="46" t="s">
        <v>234</v>
      </c>
      <c r="J9" s="46" t="s">
        <v>235</v>
      </c>
      <c r="K9" s="46" t="s">
        <v>236</v>
      </c>
      <c r="M9" s="34" t="s">
        <v>261</v>
      </c>
      <c r="N9" s="31" t="s">
        <v>208</v>
      </c>
      <c r="O9" s="37" t="str">
        <f t="shared" si="0"/>
        <v>燃焼式 熱処理炉バッチ式</v>
      </c>
      <c r="P9" s="38" t="s">
        <v>211</v>
      </c>
    </row>
    <row r="10" spans="2:16">
      <c r="B10" s="34" t="s">
        <v>261</v>
      </c>
      <c r="D10" s="82">
        <v>1953</v>
      </c>
      <c r="F10" s="49" t="s">
        <v>281</v>
      </c>
      <c r="G10" s="50">
        <v>50.8</v>
      </c>
      <c r="H10" s="50">
        <v>45.8</v>
      </c>
      <c r="I10" s="46" t="s">
        <v>237</v>
      </c>
      <c r="J10" s="51" t="s">
        <v>238</v>
      </c>
      <c r="K10" s="46" t="s">
        <v>236</v>
      </c>
      <c r="L10" s="35"/>
      <c r="M10" s="34" t="s">
        <v>262</v>
      </c>
      <c r="N10" s="31" t="s">
        <v>208</v>
      </c>
      <c r="O10" s="37" t="str">
        <f t="shared" si="0"/>
        <v>燃焼式 溶解炉バッチ式</v>
      </c>
      <c r="P10" s="38" t="s">
        <v>213</v>
      </c>
    </row>
    <row r="11" spans="2:16">
      <c r="B11" s="34" t="s">
        <v>262</v>
      </c>
      <c r="D11" s="82">
        <v>1954</v>
      </c>
      <c r="F11" s="52" t="s">
        <v>282</v>
      </c>
      <c r="G11" s="53">
        <v>54.6</v>
      </c>
      <c r="H11" s="53">
        <v>49.2</v>
      </c>
      <c r="I11" s="54" t="s">
        <v>237</v>
      </c>
      <c r="J11" s="51" t="s">
        <v>238</v>
      </c>
      <c r="K11" s="46" t="s">
        <v>236</v>
      </c>
      <c r="M11" s="34" t="s">
        <v>263</v>
      </c>
      <c r="N11" s="31" t="s">
        <v>207</v>
      </c>
      <c r="O11" s="37" t="str">
        <f t="shared" si="0"/>
        <v>抵抗加熱式 加熱炉連続式</v>
      </c>
      <c r="P11" s="38" t="s">
        <v>214</v>
      </c>
    </row>
    <row r="12" spans="2:16">
      <c r="B12" s="34" t="s">
        <v>263</v>
      </c>
      <c r="C12" s="30"/>
      <c r="D12" s="82">
        <v>1955</v>
      </c>
      <c r="F12" s="49" t="s">
        <v>283</v>
      </c>
      <c r="G12" s="50">
        <v>43.5</v>
      </c>
      <c r="H12" s="50">
        <v>39.200000000000003</v>
      </c>
      <c r="I12" s="46" t="s">
        <v>234</v>
      </c>
      <c r="J12" s="46" t="s">
        <v>235</v>
      </c>
      <c r="K12" s="46" t="s">
        <v>236</v>
      </c>
      <c r="M12" s="34" t="s">
        <v>263</v>
      </c>
      <c r="N12" s="31" t="s">
        <v>208</v>
      </c>
      <c r="O12" s="37" t="str">
        <f t="shared" si="0"/>
        <v>抵抗加熱式 加熱炉バッチ式</v>
      </c>
      <c r="P12" s="38" t="s">
        <v>215</v>
      </c>
    </row>
    <row r="13" spans="2:16" ht="24">
      <c r="B13" s="34" t="s">
        <v>265</v>
      </c>
      <c r="D13" s="82">
        <v>1956</v>
      </c>
      <c r="F13" s="55" t="s">
        <v>284</v>
      </c>
      <c r="G13" s="48" t="s">
        <v>233</v>
      </c>
      <c r="H13" s="48" t="s">
        <v>233</v>
      </c>
      <c r="I13" s="46" t="s">
        <v>234</v>
      </c>
      <c r="J13" s="46" t="s">
        <v>235</v>
      </c>
      <c r="K13" s="46" t="s">
        <v>236</v>
      </c>
      <c r="M13" s="34" t="s">
        <v>264</v>
      </c>
      <c r="N13" s="31" t="s">
        <v>207</v>
      </c>
      <c r="O13" s="37" t="str">
        <f t="shared" si="0"/>
        <v>抵抗加熱式 熱処理炉連続式</v>
      </c>
      <c r="P13" s="38" t="s">
        <v>213</v>
      </c>
    </row>
    <row r="14" spans="2:16" ht="24">
      <c r="B14" s="34" t="s">
        <v>266</v>
      </c>
      <c r="D14" s="82">
        <v>1957</v>
      </c>
      <c r="F14" s="44" t="s">
        <v>285</v>
      </c>
      <c r="G14" s="48" t="s">
        <v>233</v>
      </c>
      <c r="H14" s="48" t="s">
        <v>233</v>
      </c>
      <c r="I14" s="46" t="s">
        <v>239</v>
      </c>
      <c r="J14" s="54" t="s">
        <v>238</v>
      </c>
      <c r="K14" s="46" t="s">
        <v>236</v>
      </c>
      <c r="M14" s="34" t="s">
        <v>265</v>
      </c>
      <c r="N14" s="31" t="s">
        <v>208</v>
      </c>
      <c r="O14" s="37" t="str">
        <f t="shared" si="0"/>
        <v>抵抗加熱式 熱処理炉バッチ式</v>
      </c>
      <c r="P14" s="38" t="s">
        <v>211</v>
      </c>
    </row>
    <row r="15" spans="2:16">
      <c r="B15" s="34" t="s">
        <v>268</v>
      </c>
      <c r="D15" s="82">
        <v>1958</v>
      </c>
      <c r="F15" s="49" t="s">
        <v>240</v>
      </c>
      <c r="G15" s="48">
        <v>36.700000000000003</v>
      </c>
      <c r="H15" s="48">
        <v>34.200000000000003</v>
      </c>
      <c r="I15" s="47" t="s">
        <v>241</v>
      </c>
      <c r="J15" s="46" t="s">
        <v>242</v>
      </c>
      <c r="K15" s="46" t="s">
        <v>243</v>
      </c>
      <c r="M15" s="34" t="s">
        <v>266</v>
      </c>
      <c r="N15" s="31" t="s">
        <v>208</v>
      </c>
      <c r="O15" s="37" t="str">
        <f t="shared" si="0"/>
        <v>抵抗加熱式 溶解炉バッチ式</v>
      </c>
      <c r="P15" s="38" t="s">
        <v>214</v>
      </c>
    </row>
    <row r="16" spans="2:16">
      <c r="B16" s="34" t="s">
        <v>269</v>
      </c>
      <c r="D16" s="82">
        <v>1959</v>
      </c>
      <c r="F16" s="49" t="s">
        <v>244</v>
      </c>
      <c r="G16" s="50">
        <v>37.700000000000003</v>
      </c>
      <c r="H16" s="50">
        <v>35.1</v>
      </c>
      <c r="I16" s="46" t="s">
        <v>241</v>
      </c>
      <c r="J16" s="46" t="s">
        <v>242</v>
      </c>
      <c r="K16" s="46" t="s">
        <v>243</v>
      </c>
      <c r="M16" s="34" t="s">
        <v>267</v>
      </c>
      <c r="N16" s="31" t="s">
        <v>207</v>
      </c>
      <c r="O16" s="37" t="str">
        <f t="shared" si="0"/>
        <v>誘導加熱式 加熱炉連続式</v>
      </c>
      <c r="P16" s="38" t="s">
        <v>214</v>
      </c>
    </row>
    <row r="17" spans="2:16">
      <c r="B17" s="34" t="s">
        <v>271</v>
      </c>
      <c r="D17" s="82">
        <v>1960</v>
      </c>
      <c r="F17" s="49" t="s">
        <v>245</v>
      </c>
      <c r="G17" s="50">
        <v>39.1</v>
      </c>
      <c r="H17" s="50">
        <v>36.6</v>
      </c>
      <c r="I17" s="46" t="s">
        <v>241</v>
      </c>
      <c r="J17" s="46" t="s">
        <v>242</v>
      </c>
      <c r="K17" s="46" t="s">
        <v>243</v>
      </c>
      <c r="M17" s="34" t="s">
        <v>268</v>
      </c>
      <c r="N17" s="31" t="s">
        <v>208</v>
      </c>
      <c r="O17" s="37" t="str">
        <f t="shared" si="0"/>
        <v>誘導加熱式 加熱炉バッチ式</v>
      </c>
      <c r="P17" s="38" t="s">
        <v>216</v>
      </c>
    </row>
    <row r="18" spans="2:16">
      <c r="B18" s="33"/>
      <c r="D18" s="82">
        <v>1961</v>
      </c>
      <c r="F18" s="49" t="s">
        <v>246</v>
      </c>
      <c r="G18" s="50">
        <v>41.9</v>
      </c>
      <c r="H18" s="50">
        <v>39.4</v>
      </c>
      <c r="I18" s="46" t="s">
        <v>241</v>
      </c>
      <c r="J18" s="46" t="s">
        <v>242</v>
      </c>
      <c r="K18" s="46" t="s">
        <v>243</v>
      </c>
      <c r="M18" s="34" t="s">
        <v>269</v>
      </c>
      <c r="N18" s="31" t="s">
        <v>208</v>
      </c>
      <c r="O18" s="37" t="str">
        <f t="shared" si="0"/>
        <v>誘導加熱式 熱処理炉バッチ式</v>
      </c>
      <c r="P18" s="38" t="s">
        <v>212</v>
      </c>
    </row>
    <row r="19" spans="2:16">
      <c r="B19" s="33"/>
      <c r="D19" s="82">
        <v>1962</v>
      </c>
      <c r="F19" s="49" t="s">
        <v>247</v>
      </c>
      <c r="G19" s="50">
        <v>41.9</v>
      </c>
      <c r="H19" s="50">
        <v>39.4</v>
      </c>
      <c r="I19" s="46" t="s">
        <v>241</v>
      </c>
      <c r="J19" s="46" t="s">
        <v>242</v>
      </c>
      <c r="K19" s="46" t="s">
        <v>243</v>
      </c>
      <c r="M19" s="34" t="s">
        <v>270</v>
      </c>
      <c r="N19" s="31" t="s">
        <v>208</v>
      </c>
      <c r="O19" s="37" t="str">
        <f t="shared" si="0"/>
        <v>誘導加熱式 溶解炉バッチ式</v>
      </c>
      <c r="P19" s="38" t="s">
        <v>214</v>
      </c>
    </row>
    <row r="20" spans="2:16" ht="14.25">
      <c r="B20" s="32"/>
      <c r="D20" s="82">
        <v>1963</v>
      </c>
      <c r="F20" s="44" t="s">
        <v>286</v>
      </c>
      <c r="G20" s="48" t="s">
        <v>233</v>
      </c>
      <c r="H20" s="48" t="s">
        <v>233</v>
      </c>
      <c r="I20" s="56" t="s">
        <v>241</v>
      </c>
      <c r="J20" s="47" t="s">
        <v>242</v>
      </c>
      <c r="K20" s="46" t="s">
        <v>243</v>
      </c>
    </row>
    <row r="21" spans="2:16">
      <c r="D21" s="82">
        <v>1964</v>
      </c>
      <c r="F21" s="49" t="s">
        <v>248</v>
      </c>
      <c r="G21" s="50">
        <v>25.7</v>
      </c>
      <c r="H21" s="50">
        <v>24.4</v>
      </c>
      <c r="I21" s="46" t="s">
        <v>239</v>
      </c>
      <c r="J21" s="46" t="s">
        <v>249</v>
      </c>
      <c r="K21" s="46" t="s">
        <v>250</v>
      </c>
    </row>
    <row r="22" spans="2:16">
      <c r="D22" s="82">
        <v>1965</v>
      </c>
      <c r="F22" s="49" t="s">
        <v>251</v>
      </c>
      <c r="G22" s="50">
        <v>29.4</v>
      </c>
      <c r="H22" s="50">
        <v>27.9</v>
      </c>
      <c r="I22" s="46" t="s">
        <v>239</v>
      </c>
      <c r="J22" s="46" t="s">
        <v>238</v>
      </c>
      <c r="K22" s="46" t="s">
        <v>250</v>
      </c>
    </row>
    <row r="23" spans="2:16">
      <c r="D23" s="82">
        <v>1966</v>
      </c>
      <c r="F23" s="49" t="s">
        <v>287</v>
      </c>
      <c r="G23" s="48" t="s">
        <v>233</v>
      </c>
      <c r="H23" s="48" t="s">
        <v>233</v>
      </c>
      <c r="I23" s="46" t="s">
        <v>239</v>
      </c>
      <c r="J23" s="46" t="s">
        <v>238</v>
      </c>
      <c r="K23" s="46" t="s">
        <v>250</v>
      </c>
    </row>
    <row r="24" spans="2:16">
      <c r="D24" s="82">
        <v>1967</v>
      </c>
    </row>
    <row r="25" spans="2:16">
      <c r="D25" s="82">
        <v>1968</v>
      </c>
      <c r="F25" s="57" t="s">
        <v>272</v>
      </c>
    </row>
    <row r="26" spans="2:16">
      <c r="D26" s="82">
        <v>1969</v>
      </c>
      <c r="F26" s="79">
        <v>3.6</v>
      </c>
    </row>
    <row r="27" spans="2:16">
      <c r="D27" s="82">
        <v>1970</v>
      </c>
    </row>
    <row r="28" spans="2:16">
      <c r="D28" s="82">
        <v>1971</v>
      </c>
      <c r="F28" s="29" t="s">
        <v>273</v>
      </c>
    </row>
    <row r="29" spans="2:16">
      <c r="D29" s="82">
        <v>1972</v>
      </c>
      <c r="F29" s="78">
        <v>2.58E-2</v>
      </c>
    </row>
    <row r="30" spans="2:16">
      <c r="D30" s="82">
        <v>1973</v>
      </c>
    </row>
    <row r="31" spans="2:16">
      <c r="D31" s="82">
        <v>1974</v>
      </c>
    </row>
    <row r="32" spans="2:16">
      <c r="D32" s="82">
        <v>1975</v>
      </c>
    </row>
    <row r="33" spans="4:4">
      <c r="D33" s="82">
        <v>1976</v>
      </c>
    </row>
    <row r="34" spans="4:4">
      <c r="D34" s="82">
        <v>1977</v>
      </c>
    </row>
    <row r="35" spans="4:4">
      <c r="D35" s="82">
        <v>1978</v>
      </c>
    </row>
    <row r="36" spans="4:4">
      <c r="D36" s="82">
        <v>1979</v>
      </c>
    </row>
    <row r="37" spans="4:4">
      <c r="D37" s="82">
        <v>1980</v>
      </c>
    </row>
    <row r="38" spans="4:4">
      <c r="D38" s="82">
        <v>1981</v>
      </c>
    </row>
    <row r="39" spans="4:4">
      <c r="D39" s="82">
        <v>1982</v>
      </c>
    </row>
    <row r="40" spans="4:4">
      <c r="D40" s="82">
        <v>1983</v>
      </c>
    </row>
    <row r="41" spans="4:4">
      <c r="D41" s="82">
        <v>1984</v>
      </c>
    </row>
    <row r="42" spans="4:4">
      <c r="D42" s="82">
        <v>1985</v>
      </c>
    </row>
    <row r="43" spans="4:4">
      <c r="D43" s="82">
        <v>1986</v>
      </c>
    </row>
    <row r="44" spans="4:4">
      <c r="D44" s="82">
        <v>1987</v>
      </c>
    </row>
    <row r="45" spans="4:4">
      <c r="D45" s="82">
        <v>1988</v>
      </c>
    </row>
    <row r="46" spans="4:4">
      <c r="D46" s="82">
        <v>1989</v>
      </c>
    </row>
    <row r="47" spans="4:4">
      <c r="D47" s="82">
        <v>1990</v>
      </c>
    </row>
    <row r="48" spans="4:4">
      <c r="D48" s="82">
        <v>1991</v>
      </c>
    </row>
    <row r="49" spans="4:4">
      <c r="D49" s="82">
        <v>1992</v>
      </c>
    </row>
    <row r="50" spans="4:4">
      <c r="D50" s="82">
        <v>1993</v>
      </c>
    </row>
    <row r="51" spans="4:4">
      <c r="D51" s="82">
        <v>1994</v>
      </c>
    </row>
    <row r="52" spans="4:4">
      <c r="D52" s="82">
        <v>1995</v>
      </c>
    </row>
    <row r="53" spans="4:4">
      <c r="D53" s="82">
        <v>1996</v>
      </c>
    </row>
    <row r="54" spans="4:4">
      <c r="D54" s="82">
        <v>1997</v>
      </c>
    </row>
    <row r="55" spans="4:4">
      <c r="D55" s="82">
        <v>1998</v>
      </c>
    </row>
    <row r="56" spans="4:4">
      <c r="D56" s="82">
        <v>1999</v>
      </c>
    </row>
    <row r="57" spans="4:4">
      <c r="D57" s="82">
        <v>2000</v>
      </c>
    </row>
    <row r="58" spans="4:4">
      <c r="D58" s="82">
        <v>2001</v>
      </c>
    </row>
    <row r="59" spans="4:4">
      <c r="D59" s="82">
        <v>2002</v>
      </c>
    </row>
    <row r="60" spans="4:4">
      <c r="D60" s="82">
        <v>2003</v>
      </c>
    </row>
    <row r="61" spans="4:4">
      <c r="D61" s="82">
        <v>2004</v>
      </c>
    </row>
    <row r="62" spans="4:4">
      <c r="D62" s="82">
        <v>2005</v>
      </c>
    </row>
    <row r="63" spans="4:4">
      <c r="D63" s="82">
        <v>2006</v>
      </c>
    </row>
    <row r="64" spans="4:4">
      <c r="D64" s="82">
        <v>2007</v>
      </c>
    </row>
    <row r="65" spans="4:4">
      <c r="D65" s="82">
        <v>2008</v>
      </c>
    </row>
    <row r="66" spans="4:4">
      <c r="D66" s="82">
        <v>2009</v>
      </c>
    </row>
    <row r="67" spans="4:4">
      <c r="D67" s="82">
        <v>2010</v>
      </c>
    </row>
    <row r="68" spans="4:4">
      <c r="D68" s="82">
        <v>2011</v>
      </c>
    </row>
    <row r="69" spans="4:4">
      <c r="D69" s="82">
        <v>2012</v>
      </c>
    </row>
    <row r="70" spans="4:4">
      <c r="D70" s="82">
        <v>2013</v>
      </c>
    </row>
    <row r="71" spans="4:4">
      <c r="D71" s="82">
        <v>2014</v>
      </c>
    </row>
    <row r="72" spans="4:4">
      <c r="D72" s="82">
        <v>2015</v>
      </c>
    </row>
    <row r="73" spans="4:4">
      <c r="D73" s="82">
        <v>2016</v>
      </c>
    </row>
    <row r="74" spans="4:4">
      <c r="D74" s="82">
        <v>2017</v>
      </c>
    </row>
    <row r="75" spans="4:4">
      <c r="D75" s="82">
        <v>2018</v>
      </c>
    </row>
    <row r="76" spans="4:4">
      <c r="D76" s="82">
        <v>2019</v>
      </c>
    </row>
    <row r="77" spans="4:4">
      <c r="D77" s="82">
        <v>2020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Z151"/>
  <sheetViews>
    <sheetView zoomScale="85" zoomScaleNormal="85" workbookViewId="0">
      <selection activeCell="I18" sqref="I18:R18"/>
    </sheetView>
  </sheetViews>
  <sheetFormatPr defaultColWidth="7.75" defaultRowHeight="13.5"/>
  <cols>
    <col min="1" max="11" width="7.75" style="2"/>
    <col min="12" max="14" width="7.75" style="3"/>
    <col min="15" max="24" width="7.75" style="2"/>
    <col min="25" max="25" width="41.25" style="2" bestFit="1" customWidth="1"/>
    <col min="26" max="16384" width="7.75" style="2"/>
  </cols>
  <sheetData>
    <row r="3" spans="1:26">
      <c r="A3" s="1" t="s">
        <v>7</v>
      </c>
      <c r="I3" s="1" t="s">
        <v>8</v>
      </c>
      <c r="M3" s="4"/>
      <c r="N3" s="4"/>
      <c r="T3" s="2" t="s">
        <v>9</v>
      </c>
      <c r="V3" s="1" t="s">
        <v>10</v>
      </c>
    </row>
    <row r="4" spans="1:26">
      <c r="A4" s="5" t="s">
        <v>11</v>
      </c>
      <c r="I4" s="6" t="s">
        <v>12</v>
      </c>
      <c r="T4" s="5" t="s">
        <v>13</v>
      </c>
      <c r="V4" s="2" t="s">
        <v>6</v>
      </c>
    </row>
    <row r="5" spans="1:26">
      <c r="A5" s="7" t="s">
        <v>14</v>
      </c>
      <c r="C5" s="5" t="s">
        <v>11</v>
      </c>
      <c r="D5" s="5" t="s">
        <v>15</v>
      </c>
      <c r="E5" s="5" t="s">
        <v>16</v>
      </c>
      <c r="F5" s="8" t="s">
        <v>17</v>
      </c>
      <c r="G5" s="8" t="s">
        <v>18</v>
      </c>
      <c r="I5" s="9" t="s">
        <v>4</v>
      </c>
      <c r="K5" s="10" t="s">
        <v>4</v>
      </c>
      <c r="L5" s="11" t="s">
        <v>19</v>
      </c>
      <c r="M5" s="11" t="s">
        <v>20</v>
      </c>
      <c r="N5" s="11" t="s">
        <v>21</v>
      </c>
      <c r="O5" s="11" t="s">
        <v>22</v>
      </c>
      <c r="P5" s="11" t="s">
        <v>23</v>
      </c>
      <c r="Q5" s="11" t="s">
        <v>24</v>
      </c>
      <c r="R5" s="11" t="s">
        <v>25</v>
      </c>
      <c r="T5" s="12" t="s">
        <v>26</v>
      </c>
      <c r="V5" s="13" t="s">
        <v>12</v>
      </c>
      <c r="W5" s="13" t="s">
        <v>27</v>
      </c>
      <c r="X5" s="13" t="s">
        <v>28</v>
      </c>
      <c r="Y5" s="13" t="s">
        <v>16</v>
      </c>
      <c r="Z5" s="13" t="s">
        <v>29</v>
      </c>
    </row>
    <row r="6" spans="1:26">
      <c r="A6" s="7" t="s">
        <v>30</v>
      </c>
      <c r="C6" s="7" t="s">
        <v>14</v>
      </c>
      <c r="D6" s="14" t="s">
        <v>31</v>
      </c>
      <c r="E6" s="14" t="s">
        <v>32</v>
      </c>
      <c r="F6" s="14">
        <v>85</v>
      </c>
      <c r="G6" s="14">
        <v>70</v>
      </c>
      <c r="I6" s="15" t="s">
        <v>19</v>
      </c>
      <c r="K6" s="16" t="s">
        <v>5</v>
      </c>
      <c r="L6" s="12" t="s">
        <v>33</v>
      </c>
      <c r="M6" s="17" t="s">
        <v>34</v>
      </c>
      <c r="N6" s="18" t="s">
        <v>35</v>
      </c>
      <c r="O6" s="18" t="s">
        <v>36</v>
      </c>
      <c r="P6" s="18" t="s">
        <v>37</v>
      </c>
      <c r="Q6" s="18" t="s">
        <v>37</v>
      </c>
      <c r="R6" s="18" t="s">
        <v>38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39</v>
      </c>
      <c r="C7" s="7" t="s">
        <v>14</v>
      </c>
      <c r="D7" s="14" t="s">
        <v>40</v>
      </c>
      <c r="E7" s="14" t="s">
        <v>41</v>
      </c>
      <c r="F7" s="14">
        <v>85</v>
      </c>
      <c r="G7" s="14">
        <v>70</v>
      </c>
      <c r="I7" s="15" t="s">
        <v>20</v>
      </c>
      <c r="K7" s="19" t="s">
        <v>42</v>
      </c>
      <c r="L7" s="12" t="s">
        <v>43</v>
      </c>
      <c r="M7" s="12" t="s">
        <v>44</v>
      </c>
      <c r="N7" s="20" t="s">
        <v>45</v>
      </c>
      <c r="O7" s="21" t="s">
        <v>46</v>
      </c>
      <c r="P7" s="21" t="s">
        <v>47</v>
      </c>
      <c r="Q7" s="21" t="s">
        <v>47</v>
      </c>
      <c r="R7" s="21" t="s">
        <v>48</v>
      </c>
      <c r="T7" s="7" t="s">
        <v>49</v>
      </c>
      <c r="V7" s="12" t="s">
        <v>4</v>
      </c>
      <c r="W7" s="12" t="s">
        <v>42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50</v>
      </c>
      <c r="D8" s="14" t="s">
        <v>51</v>
      </c>
      <c r="E8" s="14" t="s">
        <v>52</v>
      </c>
      <c r="F8" s="14">
        <v>85</v>
      </c>
      <c r="G8" s="14">
        <v>70</v>
      </c>
      <c r="I8" s="15" t="s">
        <v>53</v>
      </c>
      <c r="K8" s="18" t="s">
        <v>54</v>
      </c>
      <c r="L8" s="12" t="s">
        <v>55</v>
      </c>
      <c r="M8" s="22" t="s">
        <v>56</v>
      </c>
      <c r="N8" s="21" t="s">
        <v>57</v>
      </c>
      <c r="O8" s="19" t="s">
        <v>58</v>
      </c>
      <c r="P8" s="19" t="s">
        <v>59</v>
      </c>
      <c r="Q8" s="19" t="s">
        <v>59</v>
      </c>
      <c r="R8" s="21" t="s">
        <v>60</v>
      </c>
      <c r="V8" s="12" t="s">
        <v>4</v>
      </c>
      <c r="W8" s="12" t="s">
        <v>54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14</v>
      </c>
      <c r="D9" s="14" t="s">
        <v>61</v>
      </c>
      <c r="E9" s="14" t="s">
        <v>62</v>
      </c>
      <c r="F9" s="14">
        <v>75</v>
      </c>
      <c r="G9" s="14">
        <v>70</v>
      </c>
      <c r="I9" s="15" t="s">
        <v>22</v>
      </c>
      <c r="K9" s="21" t="s">
        <v>63</v>
      </c>
      <c r="L9" s="12" t="s">
        <v>64</v>
      </c>
      <c r="M9" s="17" t="s">
        <v>65</v>
      </c>
      <c r="N9" s="21" t="s">
        <v>66</v>
      </c>
      <c r="R9" s="21" t="s">
        <v>67</v>
      </c>
      <c r="V9" s="12" t="s">
        <v>4</v>
      </c>
      <c r="W9" s="12" t="s">
        <v>63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14</v>
      </c>
      <c r="D10" s="14" t="s">
        <v>68</v>
      </c>
      <c r="E10" s="14" t="s">
        <v>69</v>
      </c>
      <c r="F10" s="14">
        <v>75</v>
      </c>
      <c r="G10" s="14">
        <v>70</v>
      </c>
      <c r="I10" s="15" t="s">
        <v>23</v>
      </c>
      <c r="K10" s="21" t="s">
        <v>70</v>
      </c>
      <c r="L10" s="4"/>
      <c r="M10" s="12" t="s">
        <v>71</v>
      </c>
      <c r="N10" s="21" t="s">
        <v>72</v>
      </c>
      <c r="R10" s="21" t="s">
        <v>73</v>
      </c>
      <c r="V10" s="12" t="s">
        <v>4</v>
      </c>
      <c r="W10" s="12" t="s">
        <v>70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30</v>
      </c>
      <c r="D11" s="14" t="s">
        <v>31</v>
      </c>
      <c r="E11" s="14" t="s">
        <v>74</v>
      </c>
      <c r="F11" s="14">
        <v>100</v>
      </c>
      <c r="G11" s="14">
        <v>70</v>
      </c>
      <c r="I11" s="15" t="s">
        <v>24</v>
      </c>
      <c r="K11" s="21" t="s">
        <v>75</v>
      </c>
      <c r="L11" s="4"/>
      <c r="M11" s="23" t="s">
        <v>76</v>
      </c>
      <c r="N11" s="21" t="s">
        <v>77</v>
      </c>
      <c r="R11" s="21" t="s">
        <v>78</v>
      </c>
      <c r="V11" s="12" t="s">
        <v>4</v>
      </c>
      <c r="W11" s="12" t="s">
        <v>75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30</v>
      </c>
      <c r="D12" s="14" t="s">
        <v>40</v>
      </c>
      <c r="E12" s="14" t="s">
        <v>79</v>
      </c>
      <c r="F12" s="14">
        <v>100</v>
      </c>
      <c r="G12" s="14">
        <v>70</v>
      </c>
      <c r="I12" s="15" t="s">
        <v>25</v>
      </c>
      <c r="K12" s="21" t="s">
        <v>80</v>
      </c>
      <c r="L12" s="4"/>
      <c r="M12" s="18" t="s">
        <v>81</v>
      </c>
      <c r="N12" s="21" t="s">
        <v>82</v>
      </c>
      <c r="R12" s="21" t="s">
        <v>83</v>
      </c>
      <c r="V12" s="12" t="s">
        <v>4</v>
      </c>
      <c r="W12" s="12" t="s">
        <v>80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30</v>
      </c>
      <c r="D13" s="14" t="s">
        <v>51</v>
      </c>
      <c r="E13" s="14" t="s">
        <v>84</v>
      </c>
      <c r="F13" s="14">
        <v>100</v>
      </c>
      <c r="G13" s="14">
        <v>70</v>
      </c>
      <c r="K13" s="19" t="s">
        <v>85</v>
      </c>
      <c r="L13" s="4"/>
      <c r="M13" s="24" t="s">
        <v>86</v>
      </c>
      <c r="N13" s="21" t="s">
        <v>87</v>
      </c>
      <c r="R13" s="25" t="s">
        <v>88</v>
      </c>
      <c r="V13" s="12" t="s">
        <v>4</v>
      </c>
      <c r="W13" s="12" t="s">
        <v>85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89</v>
      </c>
      <c r="D14" s="14" t="s">
        <v>61</v>
      </c>
      <c r="E14" s="14" t="s">
        <v>90</v>
      </c>
      <c r="F14" s="14">
        <v>75</v>
      </c>
      <c r="G14" s="14">
        <v>70</v>
      </c>
      <c r="K14" s="18" t="s">
        <v>54</v>
      </c>
      <c r="L14" s="4"/>
      <c r="M14" s="21" t="s">
        <v>91</v>
      </c>
      <c r="N14" s="19" t="s">
        <v>92</v>
      </c>
    </row>
    <row r="15" spans="1:26">
      <c r="C15" s="7" t="s">
        <v>89</v>
      </c>
      <c r="D15" s="14" t="s">
        <v>68</v>
      </c>
      <c r="E15" s="14" t="s">
        <v>93</v>
      </c>
      <c r="F15" s="14">
        <v>75</v>
      </c>
      <c r="G15" s="14">
        <v>70</v>
      </c>
      <c r="K15" s="21" t="s">
        <v>63</v>
      </c>
      <c r="L15" s="4"/>
      <c r="M15" s="19" t="s">
        <v>94</v>
      </c>
      <c r="N15" s="20" t="s">
        <v>95</v>
      </c>
      <c r="V15" s="2" t="s">
        <v>96</v>
      </c>
    </row>
    <row r="16" spans="1:26">
      <c r="C16" s="7" t="s">
        <v>39</v>
      </c>
      <c r="D16" s="14" t="s">
        <v>31</v>
      </c>
      <c r="E16" s="14" t="s">
        <v>97</v>
      </c>
      <c r="F16" s="14">
        <v>110</v>
      </c>
      <c r="G16" s="14">
        <v>80</v>
      </c>
      <c r="K16" s="21" t="s">
        <v>70</v>
      </c>
      <c r="L16" s="4"/>
      <c r="M16" s="18" t="s">
        <v>98</v>
      </c>
      <c r="N16" s="21" t="s">
        <v>99</v>
      </c>
      <c r="V16" s="13" t="s">
        <v>12</v>
      </c>
      <c r="W16" s="13" t="s">
        <v>27</v>
      </c>
      <c r="X16" s="13" t="s">
        <v>28</v>
      </c>
      <c r="Y16" s="13" t="s">
        <v>16</v>
      </c>
      <c r="Z16" s="13" t="s">
        <v>29</v>
      </c>
    </row>
    <row r="17" spans="3:26">
      <c r="C17" s="7" t="s">
        <v>39</v>
      </c>
      <c r="D17" s="14" t="s">
        <v>40</v>
      </c>
      <c r="E17" s="14" t="s">
        <v>100</v>
      </c>
      <c r="F17" s="14">
        <v>110</v>
      </c>
      <c r="G17" s="14">
        <v>80</v>
      </c>
      <c r="K17" s="21" t="s">
        <v>75</v>
      </c>
      <c r="L17" s="4"/>
      <c r="M17" s="19" t="s">
        <v>101</v>
      </c>
      <c r="N17" s="21" t="s">
        <v>102</v>
      </c>
      <c r="V17" s="12" t="s">
        <v>4</v>
      </c>
      <c r="W17" s="12" t="s">
        <v>54</v>
      </c>
      <c r="X17" s="12" t="s">
        <v>26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39</v>
      </c>
      <c r="D18" s="14" t="s">
        <v>51</v>
      </c>
      <c r="E18" s="14" t="s">
        <v>103</v>
      </c>
      <c r="F18" s="14">
        <v>110</v>
      </c>
      <c r="G18" s="14">
        <v>80</v>
      </c>
      <c r="K18" s="21" t="s">
        <v>80</v>
      </c>
      <c r="L18" s="4"/>
      <c r="M18" s="20" t="s">
        <v>104</v>
      </c>
      <c r="N18" s="21" t="s">
        <v>105</v>
      </c>
      <c r="V18" s="12" t="s">
        <v>4</v>
      </c>
      <c r="W18" s="12" t="s">
        <v>63</v>
      </c>
      <c r="X18" s="12" t="s">
        <v>26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39</v>
      </c>
      <c r="D19" s="14" t="s">
        <v>61</v>
      </c>
      <c r="E19" s="14" t="s">
        <v>106</v>
      </c>
      <c r="F19" s="14">
        <v>75</v>
      </c>
      <c r="G19" s="14">
        <v>80</v>
      </c>
      <c r="K19" s="19" t="s">
        <v>85</v>
      </c>
      <c r="L19" s="4"/>
      <c r="M19" s="24" t="s">
        <v>107</v>
      </c>
      <c r="N19" s="21" t="s">
        <v>108</v>
      </c>
      <c r="V19" s="12" t="s">
        <v>4</v>
      </c>
      <c r="W19" s="12" t="s">
        <v>70</v>
      </c>
      <c r="X19" s="12" t="s">
        <v>26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39</v>
      </c>
      <c r="D20" s="14" t="s">
        <v>68</v>
      </c>
      <c r="E20" s="14" t="s">
        <v>109</v>
      </c>
      <c r="F20" s="14">
        <v>75</v>
      </c>
      <c r="G20" s="14">
        <v>80</v>
      </c>
      <c r="K20" s="18" t="s">
        <v>110</v>
      </c>
      <c r="L20" s="4"/>
      <c r="M20" s="18" t="s">
        <v>111</v>
      </c>
      <c r="N20" s="21" t="s">
        <v>112</v>
      </c>
      <c r="V20" s="12" t="s">
        <v>4</v>
      </c>
      <c r="W20" s="12" t="s">
        <v>75</v>
      </c>
      <c r="X20" s="12" t="s">
        <v>26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113</v>
      </c>
      <c r="L21" s="4"/>
      <c r="M21" s="19" t="s">
        <v>114</v>
      </c>
      <c r="N21" s="19" t="s">
        <v>115</v>
      </c>
      <c r="V21" s="12" t="s">
        <v>4</v>
      </c>
      <c r="W21" s="12" t="s">
        <v>80</v>
      </c>
      <c r="X21" s="12" t="s">
        <v>26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116</v>
      </c>
      <c r="L22" s="4"/>
      <c r="M22" s="18" t="s">
        <v>111</v>
      </c>
      <c r="N22" s="20" t="s">
        <v>117</v>
      </c>
      <c r="V22" s="12" t="s">
        <v>4</v>
      </c>
      <c r="W22" s="12" t="s">
        <v>85</v>
      </c>
      <c r="X22" s="12" t="s">
        <v>26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118</v>
      </c>
      <c r="L23" s="4"/>
      <c r="M23" s="19" t="s">
        <v>114</v>
      </c>
      <c r="N23" s="21" t="s">
        <v>119</v>
      </c>
      <c r="V23" s="12" t="s">
        <v>4</v>
      </c>
      <c r="W23" s="12" t="s">
        <v>110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120</v>
      </c>
      <c r="L24" s="4"/>
      <c r="M24" s="18" t="s">
        <v>121</v>
      </c>
      <c r="N24" s="21" t="s">
        <v>122</v>
      </c>
      <c r="V24" s="12" t="s">
        <v>4</v>
      </c>
      <c r="W24" s="12" t="s">
        <v>113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123</v>
      </c>
      <c r="L25" s="4"/>
      <c r="M25" s="19" t="s">
        <v>124</v>
      </c>
      <c r="N25" s="21" t="s">
        <v>125</v>
      </c>
      <c r="V25" s="12" t="s">
        <v>4</v>
      </c>
      <c r="W25" s="12" t="s">
        <v>116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126</v>
      </c>
      <c r="L26" s="4"/>
      <c r="M26" s="18" t="s">
        <v>127</v>
      </c>
      <c r="N26" s="21" t="s">
        <v>128</v>
      </c>
      <c r="V26" s="12" t="s">
        <v>4</v>
      </c>
      <c r="W26" s="12" t="s">
        <v>118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129</v>
      </c>
      <c r="L27" s="4"/>
      <c r="M27" s="19" t="s">
        <v>130</v>
      </c>
      <c r="N27" s="21" t="s">
        <v>131</v>
      </c>
      <c r="V27" s="12" t="s">
        <v>4</v>
      </c>
      <c r="W27" s="12" t="s">
        <v>120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132</v>
      </c>
      <c r="L28" s="4"/>
      <c r="M28" s="22" t="s">
        <v>133</v>
      </c>
      <c r="N28" s="21" t="s">
        <v>134</v>
      </c>
      <c r="V28" s="12" t="s">
        <v>4</v>
      </c>
      <c r="W28" s="12" t="s">
        <v>123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135</v>
      </c>
      <c r="L29" s="4"/>
      <c r="M29" s="18" t="s">
        <v>136</v>
      </c>
      <c r="N29" s="24" t="s">
        <v>137</v>
      </c>
      <c r="V29" s="12" t="s">
        <v>4</v>
      </c>
      <c r="W29" s="12" t="s">
        <v>126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138</v>
      </c>
      <c r="L30" s="4"/>
      <c r="M30" s="24" t="s">
        <v>139</v>
      </c>
      <c r="N30" s="18" t="s">
        <v>140</v>
      </c>
      <c r="V30" s="12" t="s">
        <v>4</v>
      </c>
      <c r="W30" s="12" t="s">
        <v>129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141</v>
      </c>
      <c r="L31" s="4"/>
      <c r="M31" s="21" t="s">
        <v>142</v>
      </c>
      <c r="N31" s="21" t="s">
        <v>143</v>
      </c>
      <c r="V31" s="12" t="s">
        <v>4</v>
      </c>
      <c r="W31" s="12" t="s">
        <v>132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144</v>
      </c>
      <c r="L32" s="4"/>
      <c r="M32" s="22" t="s">
        <v>145</v>
      </c>
      <c r="N32" s="21" t="s">
        <v>146</v>
      </c>
      <c r="V32" s="12" t="s">
        <v>4</v>
      </c>
      <c r="W32" s="12" t="s">
        <v>135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147</v>
      </c>
      <c r="L33" s="4"/>
      <c r="M33" s="18" t="s">
        <v>148</v>
      </c>
      <c r="N33" s="19" t="s">
        <v>149</v>
      </c>
      <c r="V33" s="12" t="s">
        <v>4</v>
      </c>
      <c r="W33" s="12" t="s">
        <v>138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150</v>
      </c>
      <c r="L34" s="4"/>
      <c r="M34" s="21" t="s">
        <v>151</v>
      </c>
      <c r="N34" s="18" t="s">
        <v>152</v>
      </c>
      <c r="V34" s="12" t="s">
        <v>4</v>
      </c>
      <c r="W34" s="12" t="s">
        <v>141</v>
      </c>
      <c r="X34" s="12" t="s">
        <v>153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154</v>
      </c>
      <c r="L35" s="4"/>
      <c r="M35" s="21" t="s">
        <v>155</v>
      </c>
      <c r="N35" s="21" t="s">
        <v>156</v>
      </c>
      <c r="V35" s="12" t="s">
        <v>4</v>
      </c>
      <c r="W35" s="12" t="s">
        <v>144</v>
      </c>
      <c r="X35" s="12" t="s">
        <v>153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157</v>
      </c>
      <c r="L36" s="4"/>
      <c r="M36" s="19" t="s">
        <v>158</v>
      </c>
      <c r="N36" s="21" t="s">
        <v>159</v>
      </c>
      <c r="V36" s="12" t="s">
        <v>4</v>
      </c>
      <c r="W36" s="12" t="s">
        <v>147</v>
      </c>
      <c r="X36" s="12" t="s">
        <v>153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160</v>
      </c>
      <c r="L37" s="4"/>
      <c r="M37" s="18" t="s">
        <v>161</v>
      </c>
      <c r="N37" s="21" t="s">
        <v>162</v>
      </c>
      <c r="V37" s="12" t="s">
        <v>4</v>
      </c>
      <c r="W37" s="12" t="s">
        <v>150</v>
      </c>
      <c r="X37" s="12" t="s">
        <v>153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163</v>
      </c>
      <c r="L38" s="4"/>
      <c r="M38" s="21" t="s">
        <v>164</v>
      </c>
      <c r="N38" s="21" t="s">
        <v>165</v>
      </c>
      <c r="V38" s="12" t="s">
        <v>4</v>
      </c>
      <c r="W38" s="12" t="s">
        <v>154</v>
      </c>
      <c r="X38" s="12" t="s">
        <v>153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166</v>
      </c>
      <c r="L39" s="4"/>
      <c r="M39" s="21" t="s">
        <v>167</v>
      </c>
      <c r="N39" s="21" t="s">
        <v>168</v>
      </c>
      <c r="V39" s="12" t="s">
        <v>4</v>
      </c>
      <c r="W39" s="12" t="s">
        <v>157</v>
      </c>
      <c r="X39" s="12" t="s">
        <v>153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169</v>
      </c>
      <c r="L40" s="4"/>
      <c r="M40" s="19" t="s">
        <v>170</v>
      </c>
      <c r="N40" s="21" t="s">
        <v>171</v>
      </c>
      <c r="V40" s="12" t="s">
        <v>4</v>
      </c>
      <c r="W40" s="12" t="s">
        <v>160</v>
      </c>
      <c r="X40" s="12" t="s">
        <v>153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172</v>
      </c>
      <c r="L41" s="4"/>
      <c r="M41" s="18" t="s">
        <v>173</v>
      </c>
      <c r="N41" s="21" t="s">
        <v>174</v>
      </c>
      <c r="V41" s="12" t="s">
        <v>4</v>
      </c>
      <c r="W41" s="12" t="s">
        <v>163</v>
      </c>
      <c r="X41" s="12" t="s">
        <v>153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175</v>
      </c>
      <c r="L42" s="4"/>
      <c r="M42" s="21" t="s">
        <v>176</v>
      </c>
      <c r="N42" s="24" t="s">
        <v>177</v>
      </c>
      <c r="V42" s="12" t="s">
        <v>4</v>
      </c>
      <c r="W42" s="12" t="s">
        <v>166</v>
      </c>
      <c r="X42" s="12" t="s">
        <v>153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178</v>
      </c>
      <c r="L43" s="4"/>
      <c r="M43" s="21" t="s">
        <v>179</v>
      </c>
      <c r="N43" s="4"/>
      <c r="V43" s="12" t="s">
        <v>4</v>
      </c>
      <c r="W43" s="12" t="s">
        <v>169</v>
      </c>
      <c r="X43" s="12" t="s">
        <v>153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180</v>
      </c>
      <c r="L44" s="4"/>
      <c r="M44" s="24" t="s">
        <v>181</v>
      </c>
      <c r="N44" s="4"/>
      <c r="V44" s="12" t="s">
        <v>4</v>
      </c>
      <c r="W44" s="12" t="s">
        <v>172</v>
      </c>
      <c r="X44" s="12" t="s">
        <v>153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182</v>
      </c>
      <c r="L45" s="4"/>
      <c r="M45" s="4"/>
      <c r="N45" s="4"/>
      <c r="V45" s="12" t="s">
        <v>4</v>
      </c>
      <c r="W45" s="12" t="s">
        <v>175</v>
      </c>
      <c r="X45" s="12" t="s">
        <v>153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178</v>
      </c>
      <c r="L46" s="4"/>
      <c r="M46" s="4"/>
      <c r="N46" s="4"/>
      <c r="V46" s="12" t="s">
        <v>4</v>
      </c>
      <c r="W46" s="12" t="s">
        <v>178</v>
      </c>
      <c r="X46" s="12" t="s">
        <v>153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180</v>
      </c>
      <c r="L47" s="4"/>
      <c r="M47" s="4"/>
      <c r="N47" s="4"/>
      <c r="V47" s="12" t="s">
        <v>4</v>
      </c>
      <c r="W47" s="12" t="s">
        <v>180</v>
      </c>
      <c r="X47" s="12" t="s">
        <v>153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182</v>
      </c>
      <c r="L48" s="4"/>
      <c r="M48" s="4"/>
      <c r="N48" s="4"/>
      <c r="V48" s="12" t="s">
        <v>4</v>
      </c>
      <c r="W48" s="12" t="s">
        <v>182</v>
      </c>
      <c r="X48" s="12" t="s">
        <v>153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178</v>
      </c>
      <c r="X49" s="12" t="s">
        <v>183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180</v>
      </c>
      <c r="X50" s="12" t="s">
        <v>183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182</v>
      </c>
      <c r="X51" s="12" t="s">
        <v>183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19</v>
      </c>
      <c r="W52" s="12" t="s">
        <v>33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19</v>
      </c>
      <c r="W53" s="12" t="s">
        <v>43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19</v>
      </c>
      <c r="W54" s="12" t="s">
        <v>55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19</v>
      </c>
      <c r="W55" s="12" t="s">
        <v>64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20</v>
      </c>
      <c r="W56" s="12" t="s">
        <v>34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20</v>
      </c>
      <c r="W57" s="12" t="s">
        <v>44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20</v>
      </c>
      <c r="W58" s="12" t="s">
        <v>56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20</v>
      </c>
      <c r="W59" s="12" t="s">
        <v>65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20</v>
      </c>
      <c r="W60" s="12" t="s">
        <v>71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20</v>
      </c>
      <c r="W61" s="12" t="s">
        <v>76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20</v>
      </c>
      <c r="W62" s="12" t="s">
        <v>81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20</v>
      </c>
      <c r="W63" s="12" t="s">
        <v>86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20</v>
      </c>
      <c r="W64" s="12" t="s">
        <v>91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20</v>
      </c>
      <c r="W65" s="12" t="s">
        <v>94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20</v>
      </c>
      <c r="W66" s="12" t="s">
        <v>98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20</v>
      </c>
      <c r="W67" s="12" t="s">
        <v>101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20</v>
      </c>
      <c r="W68" s="12" t="s">
        <v>104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20</v>
      </c>
      <c r="W69" s="12" t="s">
        <v>107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20</v>
      </c>
      <c r="W70" s="12" t="s">
        <v>111</v>
      </c>
      <c r="X70" s="12" t="s">
        <v>184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20</v>
      </c>
      <c r="W71" s="12" t="s">
        <v>114</v>
      </c>
      <c r="X71" s="12" t="s">
        <v>184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20</v>
      </c>
      <c r="W72" s="12" t="s">
        <v>111</v>
      </c>
      <c r="X72" s="12" t="s">
        <v>26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20</v>
      </c>
      <c r="W73" s="12" t="s">
        <v>114</v>
      </c>
      <c r="X73" s="12" t="s">
        <v>26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20</v>
      </c>
      <c r="W74" s="12" t="s">
        <v>121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20</v>
      </c>
      <c r="W75" s="12" t="s">
        <v>124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20</v>
      </c>
      <c r="W76" s="12" t="s">
        <v>127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20</v>
      </c>
      <c r="W77" s="12" t="s">
        <v>130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20</v>
      </c>
      <c r="W78" s="12" t="s">
        <v>133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20</v>
      </c>
      <c r="W79" s="12" t="s">
        <v>136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20</v>
      </c>
      <c r="W80" s="12" t="s">
        <v>139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20</v>
      </c>
      <c r="W81" s="12" t="s">
        <v>142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20</v>
      </c>
      <c r="W82" s="12" t="s">
        <v>145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20</v>
      </c>
      <c r="W83" s="12" t="s">
        <v>148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20</v>
      </c>
      <c r="W84" s="12" t="s">
        <v>151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20</v>
      </c>
      <c r="W85" s="12" t="s">
        <v>155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20</v>
      </c>
      <c r="W86" s="12" t="s">
        <v>158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20</v>
      </c>
      <c r="W87" s="12" t="s">
        <v>161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20</v>
      </c>
      <c r="W88" s="12" t="s">
        <v>164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20</v>
      </c>
      <c r="W89" s="12" t="s">
        <v>167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20</v>
      </c>
      <c r="W90" s="12" t="s">
        <v>170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20</v>
      </c>
      <c r="W91" s="12" t="s">
        <v>173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20</v>
      </c>
      <c r="W92" s="12" t="s">
        <v>176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20</v>
      </c>
      <c r="W93" s="12" t="s">
        <v>179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20</v>
      </c>
      <c r="W94" s="12" t="s">
        <v>181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185</v>
      </c>
      <c r="W95" s="12" t="s">
        <v>35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185</v>
      </c>
      <c r="W96" s="12" t="s">
        <v>186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185</v>
      </c>
      <c r="W97" s="12" t="s">
        <v>57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185</v>
      </c>
      <c r="W98" s="12" t="s">
        <v>66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185</v>
      </c>
      <c r="W99" s="12" t="s">
        <v>72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185</v>
      </c>
      <c r="W100" s="12" t="s">
        <v>77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185</v>
      </c>
      <c r="W101" s="12" t="s">
        <v>82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185</v>
      </c>
      <c r="W102" s="12" t="s">
        <v>87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185</v>
      </c>
      <c r="W103" s="12" t="s">
        <v>92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185</v>
      </c>
      <c r="W104" s="12" t="s">
        <v>95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185</v>
      </c>
      <c r="W105" s="12" t="s">
        <v>99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185</v>
      </c>
      <c r="W106" s="12" t="s">
        <v>102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185</v>
      </c>
      <c r="W107" s="12" t="s">
        <v>105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185</v>
      </c>
      <c r="W108" s="12" t="s">
        <v>108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185</v>
      </c>
      <c r="W109" s="12" t="s">
        <v>112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185</v>
      </c>
      <c r="W110" s="12" t="s">
        <v>115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185</v>
      </c>
      <c r="W111" s="12" t="s">
        <v>117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185</v>
      </c>
      <c r="W112" s="12" t="s">
        <v>119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185</v>
      </c>
      <c r="W113" s="12" t="s">
        <v>122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185</v>
      </c>
      <c r="W114" s="12" t="s">
        <v>125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185</v>
      </c>
      <c r="W115" s="12" t="s">
        <v>128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185</v>
      </c>
      <c r="W116" s="12" t="s">
        <v>131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185</v>
      </c>
      <c r="W117" s="12" t="s">
        <v>134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185</v>
      </c>
      <c r="W118" s="12" t="s">
        <v>137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185</v>
      </c>
      <c r="W119" s="12" t="s">
        <v>140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185</v>
      </c>
      <c r="W120" s="12" t="s">
        <v>143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185</v>
      </c>
      <c r="W121" s="12" t="s">
        <v>146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185</v>
      </c>
      <c r="W122" s="12" t="s">
        <v>149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185</v>
      </c>
      <c r="W123" s="12" t="s">
        <v>152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185</v>
      </c>
      <c r="W124" s="12" t="s">
        <v>156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185</v>
      </c>
      <c r="W125" s="12" t="s">
        <v>159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185</v>
      </c>
      <c r="W126" s="12" t="s">
        <v>162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185</v>
      </c>
      <c r="W127" s="12" t="s">
        <v>165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185</v>
      </c>
      <c r="W128" s="12" t="s">
        <v>168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185</v>
      </c>
      <c r="W129" s="12" t="s">
        <v>171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185</v>
      </c>
      <c r="W130" s="12" t="s">
        <v>174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185</v>
      </c>
      <c r="W131" s="12" t="s">
        <v>177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22</v>
      </c>
      <c r="W132" s="12" t="s">
        <v>36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22</v>
      </c>
      <c r="W133" s="12" t="s">
        <v>46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22</v>
      </c>
      <c r="W134" s="12" t="s">
        <v>58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23</v>
      </c>
      <c r="W135" s="12" t="s">
        <v>37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23</v>
      </c>
      <c r="W136" s="12" t="s">
        <v>47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23</v>
      </c>
      <c r="W137" s="12" t="s">
        <v>59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24</v>
      </c>
      <c r="W138" s="12" t="s">
        <v>37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24</v>
      </c>
      <c r="W139" s="12" t="s">
        <v>47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24</v>
      </c>
      <c r="W140" s="12" t="s">
        <v>59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25</v>
      </c>
      <c r="W141" s="12" t="s">
        <v>187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25</v>
      </c>
      <c r="W142" s="12" t="s">
        <v>188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25</v>
      </c>
      <c r="W143" s="12" t="s">
        <v>189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25</v>
      </c>
      <c r="W144" s="12" t="s">
        <v>67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25</v>
      </c>
      <c r="W145" s="12" t="s">
        <v>73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25</v>
      </c>
      <c r="W146" s="12" t="s">
        <v>190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25</v>
      </c>
      <c r="W147" s="12" t="s">
        <v>191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25</v>
      </c>
      <c r="W148" s="12" t="s">
        <v>88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2019-05-14T08:19:22Z</dcterms:modified>
</cp:coreProperties>
</file>